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0" documentId="8_{14A8B376-A406-4E45-8FA3-2F69AE81977D}" xr6:coauthVersionLast="47" xr6:coauthVersionMax="47" xr10:uidLastSave="{00000000-0000-0000-0000-000000000000}"/>
  <workbookProtection workbookAlgorithmName="SHA-512" workbookHashValue="HNQ5xBhraOmG5YmoFrUYTjCehYJcxF5I6soSkAq4ZuDmnjxQutT1uCVqjqrPnwCqh8+alPlyaRmSqK+7U/ORNA==" workbookSaltValue="o76tLoRJjONJUkeveQLvlw==" workbookSpinCount="100000" lockStructure="1"/>
  <bookViews>
    <workbookView xWindow="-110" yWindow="-110" windowWidth="19420" windowHeight="10300" tabRatio="758" xr2:uid="{00000000-000D-0000-FFFF-FFFF00000000}"/>
  </bookViews>
  <sheets>
    <sheet name="第13号（指定器具、提案要）" sheetId="3" r:id="rId1"/>
    <sheet name="第16号（事業費算出表）" sheetId="6" r:id="rId2"/>
    <sheet name="第17号（事業効果算出表）" sheetId="13" r:id="rId3"/>
    <sheet name="台数内訳（参考数量）" sheetId="2" state="hidden" r:id="rId4"/>
    <sheet name="施設別点灯時間内訳（計算用１）（非表示）" sheetId="8" state="hidden" r:id="rId5"/>
    <sheet name="施設別事業効果（計算用２）（非表示）" sheetId="12" state="hidden" r:id="rId6"/>
  </sheets>
  <externalReferences>
    <externalReference r:id="rId7"/>
  </externalReferences>
  <definedNames>
    <definedName name="_xlnm._FilterDatabase" localSheetId="5">'施設別事業効果（計算用２）（非表示）'!$C$3:$X$4</definedName>
    <definedName name="_xlnm._FilterDatabase" localSheetId="3" hidden="1">'台数内訳（参考数量）'!$B$2:$AA$14</definedName>
    <definedName name="_xlnm._FilterDatabase" localSheetId="0" hidden="1">'第13号（指定器具、提案要）'!$A$5:$J$20</definedName>
    <definedName name="_xlnm._FilterDatabase" localSheetId="1" hidden="1">'第16号（事業費算出表）'!$A$5:$I$27</definedName>
    <definedName name="_Hlk58402164" localSheetId="0">'第13号（指定器具、提案要）'!#REF!</definedName>
    <definedName name="_Hlk58402164" localSheetId="1">'第16号（事業費算出表）'!#REF!</definedName>
    <definedName name="_Hlk58403057" localSheetId="0">'第13号（指定器具、提案要）'!#REF!</definedName>
    <definedName name="_Hlk58403057" localSheetId="1">'第16号（事業費算出表）'!#REF!</definedName>
    <definedName name="_Hlk58403074" localSheetId="0">'第13号（指定器具、提案要）'!#REF!</definedName>
    <definedName name="_Hlk58403074" localSheetId="1">'第16号（事業費算出表）'!#REF!</definedName>
    <definedName name="_xlnm.Print_Area" localSheetId="5">'施設別事業効果（計算用２）（非表示）'!$C$1:$X$4</definedName>
    <definedName name="_xlnm.Print_Area" localSheetId="3">'台数内訳（参考数量）'!$A$2:$AH$15</definedName>
    <definedName name="_xlnm.Print_Area" localSheetId="0">'第13号（指定器具、提案要）'!$B$2:$J$24</definedName>
    <definedName name="_xlnm.Print_Area" localSheetId="1">'第16号（事業費算出表）'!$B$2:$I$27</definedName>
    <definedName name="_xlnm.Print_Area" localSheetId="2">'第17号（事業効果算出表）'!$B$2:$H$26</definedName>
    <definedName name="_xlnm.Print_Titles" localSheetId="5">'施設別事業効果（計算用２）（非表示）'!$2:$4</definedName>
    <definedName name="_xlnm.Print_Titles" localSheetId="3">'台数内訳（参考数量）'!$C:$E,'台数内訳（参考数量）'!$2:$3</definedName>
    <definedName name="_xlnm.Print_Titles" localSheetId="0">'第13号（指定器具、提案要）'!$2:$6</definedName>
    <definedName name="既存器具型式等">#REF!</definedName>
    <definedName name="新器具型番">#REF!</definedName>
    <definedName name="新旧">#REF!</definedName>
    <definedName name="新設">[1]!テーブル6[新設]</definedName>
    <definedName name="新設撤去選択">'[1]隠し　照明器具まとめ'!$C$2:$D$2</definedName>
    <definedName name="撤去">[1]!テーブル7[撤去]</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6" i="12" l="1"/>
  <c r="P7" i="12"/>
  <c r="P5" i="12"/>
  <c r="S3" i="2"/>
  <c r="G15" i="2" l="1"/>
  <c r="F15" i="2"/>
  <c r="E15" i="2" s="1"/>
  <c r="F5" i="2"/>
  <c r="F6" i="2"/>
  <c r="F7" i="2"/>
  <c r="F8" i="2"/>
  <c r="F9" i="2"/>
  <c r="F10" i="2"/>
  <c r="F11" i="2"/>
  <c r="F12" i="2"/>
  <c r="F13" i="2"/>
  <c r="F14" i="2"/>
  <c r="F4" i="2"/>
  <c r="U3" i="2"/>
  <c r="V3" i="2"/>
  <c r="H3" i="2"/>
  <c r="I3" i="2"/>
  <c r="J3" i="2"/>
  <c r="K3" i="2"/>
  <c r="L3" i="2"/>
  <c r="M3" i="2"/>
  <c r="N3" i="2"/>
  <c r="O3" i="2"/>
  <c r="P3" i="2"/>
  <c r="Q3" i="2"/>
  <c r="R3" i="2"/>
  <c r="T3" i="2"/>
  <c r="W3" i="2"/>
  <c r="X3" i="2"/>
  <c r="Y3" i="2"/>
  <c r="Z3" i="2"/>
  <c r="AA3" i="2"/>
  <c r="AB3" i="2"/>
  <c r="AC3" i="2"/>
  <c r="AD3" i="2"/>
  <c r="AE3" i="2"/>
  <c r="AF3" i="2"/>
  <c r="AG3" i="2"/>
  <c r="AH3" i="2"/>
  <c r="E5" i="12"/>
  <c r="F5" i="12"/>
  <c r="G5" i="12"/>
  <c r="H5" i="12"/>
  <c r="I5" i="12"/>
  <c r="J5" i="12"/>
  <c r="K5" i="12"/>
  <c r="L5" i="12"/>
  <c r="M5" i="12"/>
  <c r="N5" i="12"/>
  <c r="O5" i="12"/>
  <c r="Q5" i="12"/>
  <c r="R5" i="12"/>
  <c r="S5" i="12"/>
  <c r="T5" i="12"/>
  <c r="U5" i="12"/>
  <c r="V5" i="12"/>
  <c r="W5" i="12"/>
  <c r="X5" i="12"/>
  <c r="Y5" i="12"/>
  <c r="Z5" i="12"/>
  <c r="AA5" i="12"/>
  <c r="AB5" i="12"/>
  <c r="AC5" i="12"/>
  <c r="AD5" i="12"/>
  <c r="AE5" i="12"/>
  <c r="F3" i="2" l="1"/>
  <c r="D4" i="12"/>
  <c r="D3" i="12"/>
  <c r="D5" i="12" l="1"/>
  <c r="G14" i="2" l="1"/>
  <c r="G13" i="2"/>
  <c r="G12" i="2"/>
  <c r="G11" i="2"/>
  <c r="G10" i="2"/>
  <c r="G9" i="2"/>
  <c r="G8" i="2"/>
  <c r="G7" i="2"/>
  <c r="G6" i="2"/>
  <c r="G5" i="2"/>
  <c r="G4" i="2"/>
  <c r="G3" i="2" l="1"/>
  <c r="G8" i="8"/>
  <c r="G9" i="8"/>
  <c r="G10" i="8"/>
  <c r="G11" i="8"/>
  <c r="G12" i="8"/>
  <c r="G13" i="8"/>
  <c r="G4" i="8"/>
  <c r="F7" i="8" l="1"/>
  <c r="F5" i="8"/>
  <c r="E18" i="3" l="1"/>
  <c r="F14" i="8" l="1"/>
  <c r="F13" i="8"/>
  <c r="F12" i="8"/>
  <c r="F11" i="8"/>
  <c r="F10" i="8"/>
  <c r="F9" i="8"/>
  <c r="F8" i="8"/>
  <c r="F6" i="8"/>
  <c r="F4" i="8"/>
  <c r="G14" i="8"/>
  <c r="G7" i="8"/>
  <c r="G6" i="8"/>
  <c r="G5" i="8"/>
  <c r="P8" i="12" l="1"/>
  <c r="I8" i="12"/>
  <c r="I9" i="12" s="1"/>
  <c r="S8" i="12"/>
  <c r="S9" i="12" s="1"/>
  <c r="K8" i="12"/>
  <c r="K9" i="12" s="1"/>
  <c r="AB8" i="12"/>
  <c r="AB9" i="12" s="1"/>
  <c r="L8" i="12"/>
  <c r="L9" i="12" s="1"/>
  <c r="AC8" i="12"/>
  <c r="AC9" i="12" s="1"/>
  <c r="Z8" i="12"/>
  <c r="Z9" i="12" s="1"/>
  <c r="O8" i="12"/>
  <c r="O9" i="12" s="1"/>
  <c r="Q8" i="12"/>
  <c r="Q9" i="12" s="1"/>
  <c r="AD8" i="12"/>
  <c r="AD9" i="12" s="1"/>
  <c r="T8" i="12"/>
  <c r="T9" i="12" s="1"/>
  <c r="U8" i="12"/>
  <c r="U9" i="12" s="1"/>
  <c r="F8" i="12"/>
  <c r="F9" i="12" s="1"/>
  <c r="J8" i="12"/>
  <c r="J9" i="12" s="1"/>
  <c r="N8" i="12"/>
  <c r="N9" i="12" s="1"/>
  <c r="AE8" i="12"/>
  <c r="AE9" i="12" s="1"/>
  <c r="X8" i="12"/>
  <c r="X9" i="12" s="1"/>
  <c r="H8" i="12"/>
  <c r="H9" i="12" s="1"/>
  <c r="Y8" i="12"/>
  <c r="Y9" i="12" s="1"/>
  <c r="V8" i="12"/>
  <c r="V9" i="12" s="1"/>
  <c r="W8" i="12"/>
  <c r="W9" i="12" s="1"/>
  <c r="E8" i="12"/>
  <c r="M8" i="12"/>
  <c r="M9" i="12" s="1"/>
  <c r="AA8" i="12"/>
  <c r="AA9" i="12" s="1"/>
  <c r="G8" i="12"/>
  <c r="G9" i="12" s="1"/>
  <c r="R8" i="12"/>
  <c r="R9" i="12" s="1"/>
  <c r="E6" i="12"/>
  <c r="I6" i="12"/>
  <c r="M6" i="12"/>
  <c r="S6" i="12"/>
  <c r="W6" i="12"/>
  <c r="AA6" i="12"/>
  <c r="AB6" i="12"/>
  <c r="F6" i="12"/>
  <c r="J6" i="12"/>
  <c r="N6" i="12"/>
  <c r="T6" i="12"/>
  <c r="X6" i="12"/>
  <c r="AC6" i="12"/>
  <c r="G6" i="12"/>
  <c r="K6" i="12"/>
  <c r="O6" i="12"/>
  <c r="U6" i="12"/>
  <c r="Y6" i="12"/>
  <c r="AD6" i="12"/>
  <c r="H6" i="12"/>
  <c r="L6" i="12"/>
  <c r="Q6" i="12"/>
  <c r="R6" i="12"/>
  <c r="V6" i="12"/>
  <c r="Z6" i="12"/>
  <c r="AE6" i="12"/>
  <c r="H17" i="6"/>
  <c r="I17" i="6" s="1"/>
  <c r="H16" i="6"/>
  <c r="I16" i="6" s="1"/>
  <c r="H15" i="6"/>
  <c r="I15" i="6" s="1"/>
  <c r="H14" i="6"/>
  <c r="I14" i="6" s="1"/>
  <c r="H13" i="6"/>
  <c r="I13" i="6" s="1"/>
  <c r="H12" i="6"/>
  <c r="I12" i="6" s="1"/>
  <c r="I11" i="6"/>
  <c r="H11" i="6"/>
  <c r="I10" i="6"/>
  <c r="H10" i="6"/>
  <c r="H9" i="6"/>
  <c r="I9" i="6" s="1"/>
  <c r="H8" i="6"/>
  <c r="I8" i="6" s="1"/>
  <c r="P9" i="12" l="1"/>
  <c r="P11" i="12" s="1"/>
  <c r="P10" i="12"/>
  <c r="E9" i="12"/>
  <c r="D9" i="12" s="1"/>
  <c r="D8" i="12"/>
  <c r="Z7" i="12"/>
  <c r="Z11" i="12" s="1"/>
  <c r="Z10" i="12"/>
  <c r="L7" i="12"/>
  <c r="L11" i="12" s="1"/>
  <c r="L10" i="12"/>
  <c r="K7" i="12"/>
  <c r="K11" i="12" s="1"/>
  <c r="K10" i="12"/>
  <c r="T7" i="12"/>
  <c r="T11" i="12" s="1"/>
  <c r="T10" i="12"/>
  <c r="J7" i="12"/>
  <c r="J11" i="12" s="1"/>
  <c r="J10" i="12"/>
  <c r="AB7" i="12"/>
  <c r="AB11" i="12" s="1"/>
  <c r="AB10" i="12"/>
  <c r="W7" i="12"/>
  <c r="W11" i="12" s="1"/>
  <c r="W10" i="12"/>
  <c r="I7" i="12"/>
  <c r="I11" i="12" s="1"/>
  <c r="I10" i="12"/>
  <c r="AE7" i="12"/>
  <c r="AE11" i="12" s="1"/>
  <c r="AE10" i="12"/>
  <c r="V7" i="12"/>
  <c r="V11" i="12" s="1"/>
  <c r="V10" i="12"/>
  <c r="H7" i="12"/>
  <c r="H11" i="12" s="1"/>
  <c r="H10" i="12"/>
  <c r="AD10" i="12"/>
  <c r="AD7" i="12"/>
  <c r="AD11" i="12" s="1"/>
  <c r="U7" i="12"/>
  <c r="U11" i="12" s="1"/>
  <c r="U10" i="12"/>
  <c r="G7" i="12"/>
  <c r="G11" i="12" s="1"/>
  <c r="G10" i="12"/>
  <c r="AC7" i="12"/>
  <c r="AC11" i="12" s="1"/>
  <c r="AC10" i="12"/>
  <c r="F7" i="12"/>
  <c r="F11" i="12" s="1"/>
  <c r="F10" i="12"/>
  <c r="AA7" i="12"/>
  <c r="AA11" i="12" s="1"/>
  <c r="AA10" i="12"/>
  <c r="S7" i="12"/>
  <c r="S11" i="12" s="1"/>
  <c r="S10" i="12"/>
  <c r="E7" i="12"/>
  <c r="E11" i="12" s="1"/>
  <c r="E10" i="12"/>
  <c r="R10" i="12"/>
  <c r="R7" i="12"/>
  <c r="R11" i="12" s="1"/>
  <c r="Q7" i="12"/>
  <c r="Q11" i="12" s="1"/>
  <c r="Q10" i="12"/>
  <c r="Y7" i="12"/>
  <c r="Y11" i="12" s="1"/>
  <c r="Y10" i="12"/>
  <c r="O7" i="12"/>
  <c r="O11" i="12" s="1"/>
  <c r="O10" i="12"/>
  <c r="X7" i="12"/>
  <c r="X11" i="12" s="1"/>
  <c r="X10" i="12"/>
  <c r="N7" i="12"/>
  <c r="N11" i="12" s="1"/>
  <c r="N10" i="12"/>
  <c r="M7" i="12"/>
  <c r="M11" i="12" s="1"/>
  <c r="M10" i="12"/>
  <c r="D6" i="12"/>
  <c r="D7" i="12" s="1"/>
  <c r="E8" i="2"/>
  <c r="P15" i="12" l="1"/>
  <c r="P13" i="12"/>
  <c r="P12" i="12"/>
  <c r="P14" i="12" s="1"/>
  <c r="M15" i="12"/>
  <c r="M12" i="12"/>
  <c r="M14" i="12" s="1"/>
  <c r="M13" i="12"/>
  <c r="X13" i="12"/>
  <c r="X15" i="12"/>
  <c r="X12" i="12"/>
  <c r="X14" i="12" s="1"/>
  <c r="O13" i="12"/>
  <c r="O15" i="12"/>
  <c r="O12" i="12"/>
  <c r="O14" i="12" s="1"/>
  <c r="S12" i="12"/>
  <c r="S14" i="12" s="1"/>
  <c r="S15" i="12"/>
  <c r="S13" i="12"/>
  <c r="F13" i="12"/>
  <c r="F15" i="12"/>
  <c r="F12" i="12"/>
  <c r="F14" i="12" s="1"/>
  <c r="AC12" i="12"/>
  <c r="AC14" i="12" s="1"/>
  <c r="AC15" i="12"/>
  <c r="AC13" i="12"/>
  <c r="U12" i="12"/>
  <c r="U14" i="12" s="1"/>
  <c r="U13" i="12"/>
  <c r="U15" i="12"/>
  <c r="H12" i="12"/>
  <c r="H14" i="12" s="1"/>
  <c r="H13" i="12"/>
  <c r="H15" i="12"/>
  <c r="AE13" i="12"/>
  <c r="AE12" i="12"/>
  <c r="AE14" i="12" s="1"/>
  <c r="AE15" i="12"/>
  <c r="W15" i="12"/>
  <c r="W13" i="12"/>
  <c r="W12" i="12"/>
  <c r="W14" i="12" s="1"/>
  <c r="J13" i="12"/>
  <c r="J12" i="12"/>
  <c r="J14" i="12" s="1"/>
  <c r="J15" i="12"/>
  <c r="L15" i="12"/>
  <c r="L12" i="12"/>
  <c r="L14" i="12" s="1"/>
  <c r="L13" i="12"/>
  <c r="R12" i="12"/>
  <c r="R14" i="12" s="1"/>
  <c r="R13" i="12"/>
  <c r="R15" i="12"/>
  <c r="AD13" i="12"/>
  <c r="AD15" i="12"/>
  <c r="AD12" i="12"/>
  <c r="AD14" i="12" s="1"/>
  <c r="N13" i="12"/>
  <c r="N12" i="12"/>
  <c r="N14" i="12" s="1"/>
  <c r="N15" i="12"/>
  <c r="Y13" i="12"/>
  <c r="Y15" i="12"/>
  <c r="Y12" i="12"/>
  <c r="Y14" i="12" s="1"/>
  <c r="Q12" i="12"/>
  <c r="Q14" i="12" s="1"/>
  <c r="Q13" i="12"/>
  <c r="Q15" i="12"/>
  <c r="E12" i="12"/>
  <c r="E14" i="12" s="1"/>
  <c r="E13" i="12"/>
  <c r="E15" i="12"/>
  <c r="AA12" i="12"/>
  <c r="AA14" i="12" s="1"/>
  <c r="AA13" i="12"/>
  <c r="AA15" i="12"/>
  <c r="G12" i="12"/>
  <c r="G14" i="12" s="1"/>
  <c r="G13" i="12"/>
  <c r="G15" i="12"/>
  <c r="V15" i="12"/>
  <c r="V13" i="12"/>
  <c r="V12" i="12"/>
  <c r="V14" i="12" s="1"/>
  <c r="I13" i="12"/>
  <c r="I15" i="12"/>
  <c r="I12" i="12"/>
  <c r="I14" i="12" s="1"/>
  <c r="AB15" i="12"/>
  <c r="AB13" i="12"/>
  <c r="AB12" i="12"/>
  <c r="AB14" i="12" s="1"/>
  <c r="T13" i="12"/>
  <c r="T15" i="12"/>
  <c r="T12" i="12"/>
  <c r="T14" i="12" s="1"/>
  <c r="K13" i="12"/>
  <c r="K15" i="12"/>
  <c r="K12" i="12"/>
  <c r="K14" i="12" s="1"/>
  <c r="Z13" i="12"/>
  <c r="Z15" i="12"/>
  <c r="Z12" i="12"/>
  <c r="Z14" i="12" s="1"/>
  <c r="D10" i="12"/>
  <c r="G7" i="13"/>
  <c r="E9" i="2"/>
  <c r="D11" i="12" l="1"/>
  <c r="D13" i="12" s="1"/>
  <c r="G6" i="13"/>
  <c r="C6" i="13"/>
  <c r="D12" i="12" l="1"/>
  <c r="C7" i="13"/>
  <c r="H7" i="6" l="1"/>
  <c r="I7" i="6" s="1"/>
  <c r="D18" i="6"/>
  <c r="I18" i="6" l="1"/>
  <c r="E4" i="2"/>
  <c r="E6" i="2"/>
  <c r="E5" i="2"/>
  <c r="E14" i="2"/>
  <c r="E13" i="2"/>
  <c r="E12" i="2"/>
  <c r="E11" i="2"/>
  <c r="E10" i="2"/>
  <c r="E7" i="2"/>
  <c r="E3" i="2" l="1"/>
  <c r="I23" i="6"/>
  <c r="I25" i="6" s="1"/>
  <c r="I26" i="6" s="1"/>
  <c r="I27" i="6" s="1"/>
  <c r="C16" i="13" s="1"/>
  <c r="C8" i="13" l="1"/>
  <c r="C9" i="13" s="1"/>
  <c r="C11" i="13" l="1"/>
  <c r="C10" i="13"/>
  <c r="D15" i="12"/>
  <c r="G9" i="13"/>
  <c r="G10" i="13" l="1"/>
  <c r="G8" i="13"/>
  <c r="G11" i="13"/>
  <c r="C14" i="13"/>
  <c r="D14" i="12"/>
  <c r="C15" i="13" l="1"/>
  <c r="C17" i="13" s="1"/>
</calcChain>
</file>

<file path=xl/sharedStrings.xml><?xml version="1.0" encoding="utf-8"?>
<sst xmlns="http://schemas.openxmlformats.org/spreadsheetml/2006/main" count="307" uniqueCount="182">
  <si>
    <t>（様式第13号）</t>
  </si>
  <si>
    <t>40形2灯
天井埋込み
タイプ（FL）</t>
    <rPh sb="6" eb="8">
      <t>テンジョウ</t>
    </rPh>
    <rPh sb="8" eb="10">
      <t>ウメコミ</t>
    </rPh>
    <phoneticPr fontId="7"/>
  </si>
  <si>
    <t>40形2灯
天井直付け
タイプ（FL）</t>
    <rPh sb="6" eb="8">
      <t>テンジョウ</t>
    </rPh>
    <rPh sb="8" eb="10">
      <t>ジカヅ</t>
    </rPh>
    <phoneticPr fontId="7"/>
  </si>
  <si>
    <t>40形1灯
天井埋込み
タイプ（FL）</t>
    <rPh sb="6" eb="8">
      <t>テンジョウ</t>
    </rPh>
    <rPh sb="8" eb="10">
      <t>ウメコミ</t>
    </rPh>
    <phoneticPr fontId="7"/>
  </si>
  <si>
    <t>40形1灯
天井直付け
タイプ（FL）</t>
    <rPh sb="6" eb="8">
      <t>テンジョウ</t>
    </rPh>
    <rPh sb="8" eb="10">
      <t>ジカヅ</t>
    </rPh>
    <phoneticPr fontId="7"/>
  </si>
  <si>
    <t>ダウンライト
（白熱球）</t>
    <rPh sb="8" eb="10">
      <t>ハクネツ</t>
    </rPh>
    <rPh sb="10" eb="11">
      <t>キュウ</t>
    </rPh>
    <phoneticPr fontId="5"/>
  </si>
  <si>
    <t>ダウンライト
（蛍光灯）</t>
    <rPh sb="8" eb="10">
      <t>ケイコウ</t>
    </rPh>
    <rPh sb="10" eb="11">
      <t>トウ</t>
    </rPh>
    <phoneticPr fontId="5"/>
  </si>
  <si>
    <t>埋込天井灯
（450mm角）</t>
    <rPh sb="12" eb="13">
      <t>カク</t>
    </rPh>
    <phoneticPr fontId="5"/>
  </si>
  <si>
    <t>埋込天井灯
（600mm角）</t>
    <rPh sb="12" eb="13">
      <t>カク</t>
    </rPh>
    <phoneticPr fontId="5"/>
  </si>
  <si>
    <t>01</t>
  </si>
  <si>
    <t>01</t>
    <phoneticPr fontId="5"/>
  </si>
  <si>
    <t>02</t>
  </si>
  <si>
    <t>03</t>
  </si>
  <si>
    <t>04</t>
  </si>
  <si>
    <t>05</t>
  </si>
  <si>
    <t>06</t>
  </si>
  <si>
    <t>07</t>
  </si>
  <si>
    <t>08</t>
  </si>
  <si>
    <t>09</t>
  </si>
  <si>
    <t>10</t>
  </si>
  <si>
    <t>11</t>
  </si>
  <si>
    <t>通し番号</t>
    <rPh sb="0" eb="1">
      <t>トオ</t>
    </rPh>
    <rPh sb="2" eb="4">
      <t>バンゴウ</t>
    </rPh>
    <phoneticPr fontId="5"/>
  </si>
  <si>
    <t>指定器具</t>
    <rPh sb="0" eb="2">
      <t>シテイ</t>
    </rPh>
    <rPh sb="2" eb="4">
      <t>キグ</t>
    </rPh>
    <phoneticPr fontId="6"/>
  </si>
  <si>
    <t>指定外器具</t>
    <rPh sb="0" eb="2">
      <t>シテイ</t>
    </rPh>
    <rPh sb="2" eb="3">
      <t>ガイ</t>
    </rPh>
    <rPh sb="3" eb="5">
      <t>キグ</t>
    </rPh>
    <phoneticPr fontId="5"/>
  </si>
  <si>
    <t>簡易仕様</t>
    <rPh sb="0" eb="2">
      <t>カンイ</t>
    </rPh>
    <rPh sb="2" eb="4">
      <t>シヨウ</t>
    </rPh>
    <phoneticPr fontId="5"/>
  </si>
  <si>
    <t>指定外</t>
    <rPh sb="0" eb="2">
      <t>シテイ</t>
    </rPh>
    <rPh sb="2" eb="3">
      <t>ガイ</t>
    </rPh>
    <phoneticPr fontId="5"/>
  </si>
  <si>
    <t>合計台数</t>
    <rPh sb="0" eb="2">
      <t>ゴウケイ</t>
    </rPh>
    <rPh sb="2" eb="4">
      <t>ダイスウ</t>
    </rPh>
    <phoneticPr fontId="5"/>
  </si>
  <si>
    <t>使用照明器具提案書 </t>
    <phoneticPr fontId="5"/>
  </si>
  <si>
    <t>提案する照明器具</t>
    <rPh sb="0" eb="2">
      <t>テイアン</t>
    </rPh>
    <rPh sb="4" eb="6">
      <t>ショウメイ</t>
    </rPh>
    <rPh sb="6" eb="8">
      <t>キグ</t>
    </rPh>
    <phoneticPr fontId="5"/>
  </si>
  <si>
    <t>メーカー名</t>
    <rPh sb="4" eb="5">
      <t>メイ</t>
    </rPh>
    <phoneticPr fontId="5"/>
  </si>
  <si>
    <t>品番</t>
    <rPh sb="0" eb="2">
      <t>ヒンバン</t>
    </rPh>
    <phoneticPr fontId="5"/>
  </si>
  <si>
    <t>消費電力（W)</t>
    <rPh sb="0" eb="2">
      <t>ショウヒ</t>
    </rPh>
    <rPh sb="2" eb="4">
      <t>デンリョク</t>
    </rPh>
    <phoneticPr fontId="5"/>
  </si>
  <si>
    <t>希望小売価格（税抜、円）</t>
    <rPh sb="0" eb="2">
      <t>キボウ</t>
    </rPh>
    <rPh sb="2" eb="4">
      <t>コウリ</t>
    </rPh>
    <rPh sb="4" eb="6">
      <t>カカク</t>
    </rPh>
    <rPh sb="7" eb="9">
      <t>ゼイヌキ</t>
    </rPh>
    <rPh sb="10" eb="11">
      <t>エン</t>
    </rPh>
    <phoneticPr fontId="5"/>
  </si>
  <si>
    <t>工事費</t>
    <rPh sb="0" eb="3">
      <t>コウジヒ</t>
    </rPh>
    <phoneticPr fontId="5"/>
  </si>
  <si>
    <t>照明器具代</t>
    <rPh sb="0" eb="2">
      <t>ショウメイ</t>
    </rPh>
    <rPh sb="2" eb="4">
      <t>キグ</t>
    </rPh>
    <rPh sb="4" eb="5">
      <t>ダイ</t>
    </rPh>
    <phoneticPr fontId="5"/>
  </si>
  <si>
    <t>取付費</t>
    <rPh sb="0" eb="1">
      <t>ト</t>
    </rPh>
    <rPh sb="1" eb="2">
      <t>ツ</t>
    </rPh>
    <rPh sb="2" eb="3">
      <t>ヒ</t>
    </rPh>
    <phoneticPr fontId="5"/>
  </si>
  <si>
    <t>撤去処分費</t>
    <rPh sb="0" eb="2">
      <t>テッキョ</t>
    </rPh>
    <rPh sb="2" eb="4">
      <t>ショブン</t>
    </rPh>
    <rPh sb="4" eb="5">
      <t>ヒ</t>
    </rPh>
    <phoneticPr fontId="5"/>
  </si>
  <si>
    <t>計（単価）</t>
    <rPh sb="0" eb="1">
      <t>ケイ</t>
    </rPh>
    <rPh sb="2" eb="4">
      <t>タンカ</t>
    </rPh>
    <phoneticPr fontId="5"/>
  </si>
  <si>
    <t>詳細設計費</t>
    <rPh sb="0" eb="2">
      <t>ショウサイ</t>
    </rPh>
    <rPh sb="2" eb="4">
      <t>セッケイ</t>
    </rPh>
    <rPh sb="4" eb="5">
      <t>ヒ</t>
    </rPh>
    <phoneticPr fontId="5"/>
  </si>
  <si>
    <t>工事管理費</t>
    <rPh sb="0" eb="2">
      <t>コウジ</t>
    </rPh>
    <rPh sb="2" eb="4">
      <t>カンリ</t>
    </rPh>
    <rPh sb="4" eb="5">
      <t>ヒ</t>
    </rPh>
    <phoneticPr fontId="5"/>
  </si>
  <si>
    <t>現地調査費</t>
    <rPh sb="0" eb="2">
      <t>ゲンチ</t>
    </rPh>
    <rPh sb="2" eb="4">
      <t>チョウサ</t>
    </rPh>
    <rPh sb="4" eb="5">
      <t>ヒ</t>
    </rPh>
    <phoneticPr fontId="5"/>
  </si>
  <si>
    <t>その他経費</t>
    <rPh sb="2" eb="3">
      <t>タ</t>
    </rPh>
    <rPh sb="3" eb="5">
      <t>ケイヒ</t>
    </rPh>
    <phoneticPr fontId="5"/>
  </si>
  <si>
    <t>小計</t>
    <rPh sb="0" eb="2">
      <t>ショウケイ</t>
    </rPh>
    <phoneticPr fontId="5"/>
  </si>
  <si>
    <t>一般管理費</t>
    <rPh sb="0" eb="2">
      <t>イッパン</t>
    </rPh>
    <rPh sb="2" eb="5">
      <t>カンリヒ</t>
    </rPh>
    <phoneticPr fontId="5"/>
  </si>
  <si>
    <t>合計</t>
    <rPh sb="0" eb="2">
      <t>ゴウケイ</t>
    </rPh>
    <phoneticPr fontId="5"/>
  </si>
  <si>
    <t>消費税及び地方消費税相当額</t>
    <rPh sb="0" eb="3">
      <t>ショウヒゼイ</t>
    </rPh>
    <rPh sb="3" eb="4">
      <t>オヨ</t>
    </rPh>
    <rPh sb="5" eb="7">
      <t>チホウ</t>
    </rPh>
    <rPh sb="7" eb="10">
      <t>ショウヒゼイ</t>
    </rPh>
    <rPh sb="10" eb="12">
      <t>ソウトウ</t>
    </rPh>
    <rPh sb="12" eb="13">
      <t>ガク</t>
    </rPh>
    <phoneticPr fontId="5"/>
  </si>
  <si>
    <t>総計</t>
    <rPh sb="0" eb="2">
      <t>ソウケイ</t>
    </rPh>
    <phoneticPr fontId="5"/>
  </si>
  <si>
    <t>計</t>
    <rPh sb="0" eb="1">
      <t>ケイ</t>
    </rPh>
    <phoneticPr fontId="5"/>
  </si>
  <si>
    <t>事業費</t>
    <rPh sb="0" eb="3">
      <t>ジギョウヒ</t>
    </rPh>
    <phoneticPr fontId="5"/>
  </si>
  <si>
    <t>番号</t>
    <rPh sb="0" eb="2">
      <t>バンゴウ</t>
    </rPh>
    <phoneticPr fontId="5"/>
  </si>
  <si>
    <t>簡易名称</t>
    <rPh sb="0" eb="2">
      <t>カンイ</t>
    </rPh>
    <rPh sb="2" eb="4">
      <t>メイショウ</t>
    </rPh>
    <phoneticPr fontId="5"/>
  </si>
  <si>
    <t>天井埋込型 一体型LED スクエアタイプ 下面開放型 コンパクト形蛍光灯FHP32形3灯器具相当/4400 lmタイプ、450mm角埋込</t>
  </si>
  <si>
    <t>天井埋込型 一体型LED スクエアタイプ 下面開放型 コンパクト形蛍光灯FHP45形3灯器具相当/5800～6300 lm、600mm角埋込</t>
  </si>
  <si>
    <t>天井埋込型 LED（昼白色） ダウンライト 拡散(広角)タイプ/埋込穴φ125/白熱電球60形1灯器具相当</t>
  </si>
  <si>
    <t>天井直付型・壁直付型・天井直付吊下型 LED誘導灯 片面型・一般型（20分間） リモコン自己点検機能付/C級（10形）</t>
  </si>
  <si>
    <t>※２　各製品のカタログ等から仕様が分かるページを添付すること。</t>
  </si>
  <si>
    <t>※１　寸法指定のない照明器具については、可能な限り安価な汎用製品を提案すること。</t>
  </si>
  <si>
    <t>直接工事費計</t>
    <rPh sb="0" eb="2">
      <t>チョクセツ</t>
    </rPh>
    <rPh sb="2" eb="5">
      <t>コウジヒ</t>
    </rPh>
    <rPh sb="5" eb="6">
      <t>ケイ</t>
    </rPh>
    <phoneticPr fontId="5"/>
  </si>
  <si>
    <t>台数</t>
    <rPh sb="0" eb="2">
      <t>ダイスウ</t>
    </rPh>
    <phoneticPr fontId="5"/>
  </si>
  <si>
    <t>事業費算出表</t>
    <rPh sb="0" eb="3">
      <t>ジギョウヒ</t>
    </rPh>
    <rPh sb="3" eb="5">
      <t>サンシュツ</t>
    </rPh>
    <rPh sb="5" eb="6">
      <t>ヒョウ</t>
    </rPh>
    <phoneticPr fontId="5"/>
  </si>
  <si>
    <t>（単位：円）</t>
    <rPh sb="1" eb="3">
      <t>タンイ</t>
    </rPh>
    <rPh sb="4" eb="5">
      <t>エン</t>
    </rPh>
    <phoneticPr fontId="5"/>
  </si>
  <si>
    <t>※２　使用する照明器具は、使用照明器具提案書（様式第13号）で提案した照明器具とする。</t>
  </si>
  <si>
    <t>40形2灯天井埋込みタイプ（FL）</t>
    <rPh sb="5" eb="7">
      <t>テンジョウ</t>
    </rPh>
    <rPh sb="7" eb="9">
      <t>ウメコミ</t>
    </rPh>
    <phoneticPr fontId="7"/>
  </si>
  <si>
    <t>様式13号から</t>
    <rPh sb="0" eb="2">
      <t>ヨウシキ</t>
    </rPh>
    <rPh sb="4" eb="5">
      <t>ゴウ</t>
    </rPh>
    <phoneticPr fontId="5"/>
  </si>
  <si>
    <t>※１　「照明器具代」から「撤去処分費」の欄については、１台当たりの単価を記載する。</t>
    <phoneticPr fontId="5"/>
  </si>
  <si>
    <t>20形2灯
天井直付け
タイプ（FL）</t>
  </si>
  <si>
    <t>20形1灯
天井直付け
タイプ（FL）</t>
  </si>
  <si>
    <t>提案LEDの消費電力</t>
    <rPh sb="0" eb="2">
      <t>テイアン</t>
    </rPh>
    <rPh sb="6" eb="8">
      <t>ショウヒ</t>
    </rPh>
    <rPh sb="8" eb="10">
      <t>デンリョク</t>
    </rPh>
    <phoneticPr fontId="5"/>
  </si>
  <si>
    <t>想定LEDの消費電力</t>
    <rPh sb="0" eb="2">
      <t>ソウテイ</t>
    </rPh>
    <rPh sb="6" eb="8">
      <t>ショウヒ</t>
    </rPh>
    <rPh sb="8" eb="10">
      <t>デンリョク</t>
    </rPh>
    <phoneticPr fontId="5"/>
  </si>
  <si>
    <t>全体</t>
    <rPh sb="0" eb="2">
      <t>ゼンタイ</t>
    </rPh>
    <phoneticPr fontId="15"/>
  </si>
  <si>
    <t>一般照明による電力使用量（kWh/年）</t>
    <phoneticPr fontId="15"/>
  </si>
  <si>
    <t>照明全体の電力使用量(kWh/年)</t>
  </si>
  <si>
    <t>一般照明LED化による節電電力量（kWh/年）</t>
    <phoneticPr fontId="15"/>
  </si>
  <si>
    <t>照明全体の節電電力量（kWh/年）</t>
  </si>
  <si>
    <t>年間節電額（円/年）</t>
  </si>
  <si>
    <t>削減CO2（t-CO2）</t>
    <rPh sb="0" eb="2">
      <t>サクゲン</t>
    </rPh>
    <phoneticPr fontId="15"/>
  </si>
  <si>
    <t>節電額比率（％）</t>
  </si>
  <si>
    <t>照明器具に対する節電比率（％）</t>
  </si>
  <si>
    <t>施設の電力使用量（kWh/年）</t>
  </si>
  <si>
    <t>施設の電気料金（円/年）</t>
  </si>
  <si>
    <t>電力単価（円/kWh）</t>
    <phoneticPr fontId="5"/>
  </si>
  <si>
    <t>現状</t>
    <rPh sb="0" eb="2">
      <t>ゲンジョウ</t>
    </rPh>
    <phoneticPr fontId="5"/>
  </si>
  <si>
    <t>LED化後</t>
    <rPh sb="3" eb="4">
      <t>カ</t>
    </rPh>
    <rPh sb="4" eb="5">
      <t>ゴ</t>
    </rPh>
    <phoneticPr fontId="5"/>
  </si>
  <si>
    <t>節電電力量</t>
    <rPh sb="0" eb="2">
      <t>セツデン</t>
    </rPh>
    <rPh sb="2" eb="4">
      <t>デンリョク</t>
    </rPh>
    <rPh sb="4" eb="5">
      <t>リョウ</t>
    </rPh>
    <phoneticPr fontId="5"/>
  </si>
  <si>
    <t>一般照明による電力使用量（kWh/年）</t>
  </si>
  <si>
    <t>照明全体の電力使用量(kWh/年)</t>
    <phoneticPr fontId="5"/>
  </si>
  <si>
    <t>蛍光灯の消費電力（指定外込み）</t>
    <rPh sb="0" eb="3">
      <t>ケイコウトウ</t>
    </rPh>
    <rPh sb="4" eb="6">
      <t>ショウヒ</t>
    </rPh>
    <rPh sb="6" eb="8">
      <t>デンリョク</t>
    </rPh>
    <rPh sb="9" eb="11">
      <t>シテイ</t>
    </rPh>
    <rPh sb="11" eb="12">
      <t>ガイ</t>
    </rPh>
    <rPh sb="12" eb="13">
      <t>コ</t>
    </rPh>
    <phoneticPr fontId="5"/>
  </si>
  <si>
    <t>蛍光灯の消費電力（指定外無視）</t>
    <rPh sb="0" eb="3">
      <t>ケイコウトウ</t>
    </rPh>
    <rPh sb="4" eb="6">
      <t>ショウヒ</t>
    </rPh>
    <rPh sb="6" eb="8">
      <t>デンリョク</t>
    </rPh>
    <rPh sb="9" eb="11">
      <t>シテイ</t>
    </rPh>
    <rPh sb="11" eb="12">
      <t>ガイ</t>
    </rPh>
    <rPh sb="12" eb="14">
      <t>ムシ</t>
    </rPh>
    <phoneticPr fontId="5"/>
  </si>
  <si>
    <t>備考</t>
    <rPh sb="0" eb="2">
      <t>ビコウ</t>
    </rPh>
    <phoneticPr fontId="15"/>
  </si>
  <si>
    <t>（様式第17号）</t>
    <rPh sb="1" eb="3">
      <t>ヨウシキ</t>
    </rPh>
    <rPh sb="3" eb="4">
      <t>ダイ</t>
    </rPh>
    <rPh sb="6" eb="7">
      <t>ゴウ</t>
    </rPh>
    <phoneticPr fontId="15"/>
  </si>
  <si>
    <t>施設全体の電気使用量</t>
    <rPh sb="0" eb="2">
      <t>シセツ</t>
    </rPh>
    <rPh sb="2" eb="4">
      <t>ゼンタイ</t>
    </rPh>
    <rPh sb="5" eb="7">
      <t>デンキ</t>
    </rPh>
    <rPh sb="7" eb="10">
      <t>シヨウリョウ</t>
    </rPh>
    <phoneticPr fontId="15"/>
  </si>
  <si>
    <t>kWh/年</t>
    <phoneticPr fontId="15"/>
  </si>
  <si>
    <t>施設全体の電気使用料金</t>
    <rPh sb="0" eb="2">
      <t>シセツ</t>
    </rPh>
    <rPh sb="2" eb="4">
      <t>ゼンタイ</t>
    </rPh>
    <rPh sb="5" eb="7">
      <t>デンキ</t>
    </rPh>
    <rPh sb="7" eb="10">
      <t>シヨウリョウ</t>
    </rPh>
    <rPh sb="10" eb="11">
      <t>キン</t>
    </rPh>
    <phoneticPr fontId="15"/>
  </si>
  <si>
    <t>千円／年</t>
    <rPh sb="0" eb="1">
      <t>セン</t>
    </rPh>
    <rPh sb="1" eb="2">
      <t>エン</t>
    </rPh>
    <rPh sb="3" eb="4">
      <t>ネン</t>
    </rPh>
    <phoneticPr fontId="15"/>
  </si>
  <si>
    <t>千円</t>
    <rPh sb="0" eb="2">
      <t>センエン</t>
    </rPh>
    <phoneticPr fontId="3"/>
  </si>
  <si>
    <t>事業費</t>
    <rPh sb="0" eb="3">
      <t>ジギョウヒ</t>
    </rPh>
    <phoneticPr fontId="15"/>
  </si>
  <si>
    <t>電気料金削減金額
（15年間）</t>
    <rPh sb="0" eb="2">
      <t>デンキ</t>
    </rPh>
    <rPh sb="2" eb="4">
      <t>リョウキン</t>
    </rPh>
    <rPh sb="4" eb="6">
      <t>サクゲン</t>
    </rPh>
    <rPh sb="6" eb="8">
      <t>キンガク</t>
    </rPh>
    <rPh sb="12" eb="14">
      <t>ネンカン</t>
    </rPh>
    <phoneticPr fontId="15"/>
  </si>
  <si>
    <t>電気料金の
年間削減金額</t>
    <rPh sb="0" eb="2">
      <t>デンキ</t>
    </rPh>
    <rPh sb="2" eb="4">
      <t>リョウキン</t>
    </rPh>
    <rPh sb="6" eb="8">
      <t>ネンカン</t>
    </rPh>
    <rPh sb="8" eb="10">
      <t>サクゲン</t>
    </rPh>
    <rPh sb="10" eb="12">
      <t>キンガク</t>
    </rPh>
    <phoneticPr fontId="15"/>
  </si>
  <si>
    <t>事業効果額
（15年間）</t>
    <rPh sb="0" eb="2">
      <t>ジギョウ</t>
    </rPh>
    <rPh sb="2" eb="4">
      <t>コウカ</t>
    </rPh>
    <rPh sb="4" eb="5">
      <t>ガク</t>
    </rPh>
    <rPh sb="9" eb="11">
      <t>ネンカン</t>
    </rPh>
    <phoneticPr fontId="15"/>
  </si>
  <si>
    <t>様式第16号から転記される</t>
    <rPh sb="0" eb="2">
      <t>ヨウシキ</t>
    </rPh>
    <rPh sb="2" eb="3">
      <t>ダイ</t>
    </rPh>
    <rPh sb="5" eb="6">
      <t>ゴウ</t>
    </rPh>
    <rPh sb="8" eb="10">
      <t>テンキ</t>
    </rPh>
    <phoneticPr fontId="5"/>
  </si>
  <si>
    <t>％</t>
    <phoneticPr fontId="5"/>
  </si>
  <si>
    <t>事業効果算出表（自動計算）</t>
    <rPh sb="0" eb="2">
      <t>ジギョウ</t>
    </rPh>
    <rPh sb="2" eb="4">
      <t>コウカ</t>
    </rPh>
    <rPh sb="4" eb="6">
      <t>サンシュツ</t>
    </rPh>
    <rPh sb="6" eb="7">
      <t>ヒョウ</t>
    </rPh>
    <rPh sb="8" eb="10">
      <t>ジドウ</t>
    </rPh>
    <rPh sb="10" eb="12">
      <t>ケイサン</t>
    </rPh>
    <phoneticPr fontId="15"/>
  </si>
  <si>
    <t>うち、照明による
電気使用量</t>
    <rPh sb="3" eb="5">
      <t>ショウメイ</t>
    </rPh>
    <rPh sb="9" eb="11">
      <t>デンキ</t>
    </rPh>
    <rPh sb="11" eb="14">
      <t>シヨウリョウ</t>
    </rPh>
    <phoneticPr fontId="15"/>
  </si>
  <si>
    <t>うち、照明による
電気使用料金</t>
    <rPh sb="3" eb="5">
      <t>ショウメイ</t>
    </rPh>
    <rPh sb="9" eb="11">
      <t>デンキ</t>
    </rPh>
    <rPh sb="11" eb="14">
      <t>シヨウリョウ</t>
    </rPh>
    <rPh sb="14" eb="15">
      <t>キン</t>
    </rPh>
    <phoneticPr fontId="15"/>
  </si>
  <si>
    <t>LED化後の、照明による
電気使用量</t>
    <rPh sb="3" eb="4">
      <t>カ</t>
    </rPh>
    <rPh sb="4" eb="5">
      <t>ゴ</t>
    </rPh>
    <rPh sb="7" eb="9">
      <t>ショウメイ</t>
    </rPh>
    <rPh sb="13" eb="15">
      <t>デンキ</t>
    </rPh>
    <rPh sb="15" eb="18">
      <t>シヨウリョウ</t>
    </rPh>
    <phoneticPr fontId="15"/>
  </si>
  <si>
    <t>LED化後の、照明による
電気使用料金</t>
    <rPh sb="3" eb="4">
      <t>カ</t>
    </rPh>
    <rPh sb="4" eb="5">
      <t>ゴ</t>
    </rPh>
    <rPh sb="7" eb="9">
      <t>ショウメイ</t>
    </rPh>
    <rPh sb="13" eb="15">
      <t>デンキ</t>
    </rPh>
    <rPh sb="15" eb="18">
      <t>シヨウリョウ</t>
    </rPh>
    <rPh sb="18" eb="19">
      <t>キン</t>
    </rPh>
    <phoneticPr fontId="15"/>
  </si>
  <si>
    <t>施設全体に対する
電気使用量削減割合</t>
    <rPh sb="0" eb="2">
      <t>シセツ</t>
    </rPh>
    <rPh sb="2" eb="4">
      <t>ゼンタイ</t>
    </rPh>
    <rPh sb="5" eb="6">
      <t>タイ</t>
    </rPh>
    <rPh sb="9" eb="11">
      <t>デンキ</t>
    </rPh>
    <rPh sb="11" eb="14">
      <t>シヨウリョウ</t>
    </rPh>
    <rPh sb="14" eb="16">
      <t>サクゲン</t>
    </rPh>
    <rPh sb="16" eb="18">
      <t>ワリアイ</t>
    </rPh>
    <phoneticPr fontId="15"/>
  </si>
  <si>
    <t>施設全体に対する
電気使用料金削減割合</t>
    <rPh sb="0" eb="2">
      <t>シセツ</t>
    </rPh>
    <rPh sb="2" eb="4">
      <t>ゼンタイ</t>
    </rPh>
    <rPh sb="5" eb="6">
      <t>タイ</t>
    </rPh>
    <rPh sb="9" eb="11">
      <t>デンキ</t>
    </rPh>
    <rPh sb="11" eb="13">
      <t>シヨウ</t>
    </rPh>
    <rPh sb="13" eb="15">
      <t>リョウキン</t>
    </rPh>
    <rPh sb="15" eb="17">
      <t>サクゲン</t>
    </rPh>
    <rPh sb="17" eb="19">
      <t>ワリアイ</t>
    </rPh>
    <phoneticPr fontId="15"/>
  </si>
  <si>
    <t>２　15年間の事業効果</t>
    <rPh sb="4" eb="6">
      <t>ネンカン</t>
    </rPh>
    <rPh sb="7" eb="9">
      <t>ジギョウ</t>
    </rPh>
    <rPh sb="9" eb="11">
      <t>コウカ</t>
    </rPh>
    <phoneticPr fontId="5"/>
  </si>
  <si>
    <t>１　単年の事業効果</t>
    <rPh sb="2" eb="3">
      <t>タン</t>
    </rPh>
    <rPh sb="3" eb="4">
      <t>ネン</t>
    </rPh>
    <rPh sb="5" eb="7">
      <t>ジギョウ</t>
    </rPh>
    <rPh sb="7" eb="9">
      <t>コウカ</t>
    </rPh>
    <phoneticPr fontId="5"/>
  </si>
  <si>
    <t>年間電気使用料金
削減金額</t>
    <rPh sb="0" eb="2">
      <t>ネンカン</t>
    </rPh>
    <rPh sb="2" eb="4">
      <t>デンキ</t>
    </rPh>
    <rPh sb="4" eb="6">
      <t>シヨウ</t>
    </rPh>
    <rPh sb="6" eb="8">
      <t>リョウキン</t>
    </rPh>
    <rPh sb="9" eb="11">
      <t>サクゲン</t>
    </rPh>
    <rPh sb="11" eb="13">
      <t>キンガク</t>
    </rPh>
    <phoneticPr fontId="15"/>
  </si>
  <si>
    <t>年間電気使用量
削減量</t>
    <rPh sb="0" eb="2">
      <t>ネンカン</t>
    </rPh>
    <rPh sb="2" eb="4">
      <t>デンキ</t>
    </rPh>
    <rPh sb="4" eb="7">
      <t>シヨウリョウ</t>
    </rPh>
    <rPh sb="6" eb="7">
      <t>リョウ</t>
    </rPh>
    <rPh sb="8" eb="10">
      <t>サクゲン</t>
    </rPh>
    <rPh sb="10" eb="11">
      <t>リョウ</t>
    </rPh>
    <phoneticPr fontId="15"/>
  </si>
  <si>
    <t>（様式第16号）</t>
    <phoneticPr fontId="5"/>
  </si>
  <si>
    <t>光束値（lm）</t>
    <rPh sb="0" eb="2">
      <t>コウソク</t>
    </rPh>
    <rPh sb="2" eb="3">
      <t>チ</t>
    </rPh>
    <phoneticPr fontId="5"/>
  </si>
  <si>
    <t>G9セルから転記される</t>
    <rPh sb="6" eb="8">
      <t>テンキ</t>
    </rPh>
    <phoneticPr fontId="3"/>
  </si>
  <si>
    <t>%</t>
    <phoneticPr fontId="5"/>
  </si>
  <si>
    <t>照明による電気使用料金
に対する削減割合</t>
    <rPh sb="0" eb="2">
      <t>ショウメイ</t>
    </rPh>
    <rPh sb="5" eb="7">
      <t>デンキ</t>
    </rPh>
    <rPh sb="7" eb="9">
      <t>シヨウ</t>
    </rPh>
    <rPh sb="9" eb="11">
      <t>リョウキン</t>
    </rPh>
    <rPh sb="13" eb="14">
      <t>タイ</t>
    </rPh>
    <rPh sb="16" eb="18">
      <t>サクゲン</t>
    </rPh>
    <rPh sb="18" eb="20">
      <t>ワリアイ</t>
    </rPh>
    <phoneticPr fontId="5"/>
  </si>
  <si>
    <t>照明による電気使用量
に対する削減割合</t>
    <rPh sb="0" eb="2">
      <t>ショウメイ</t>
    </rPh>
    <rPh sb="5" eb="7">
      <t>デンキ</t>
    </rPh>
    <rPh sb="7" eb="10">
      <t>シヨウリョウ</t>
    </rPh>
    <rPh sb="12" eb="13">
      <t>タイ</t>
    </rPh>
    <rPh sb="15" eb="17">
      <t>サクゲン</t>
    </rPh>
    <rPh sb="17" eb="19">
      <t>ワリアイ</t>
    </rPh>
    <phoneticPr fontId="5"/>
  </si>
  <si>
    <t>　※　自動計算の中で端数処理を行っているため、下一桁にずれが生じる場合があるが</t>
    <rPh sb="3" eb="5">
      <t>ジドウ</t>
    </rPh>
    <rPh sb="5" eb="7">
      <t>ケイサン</t>
    </rPh>
    <rPh sb="8" eb="9">
      <t>ナカ</t>
    </rPh>
    <rPh sb="10" eb="12">
      <t>ハスウ</t>
    </rPh>
    <rPh sb="12" eb="14">
      <t>ショリ</t>
    </rPh>
    <rPh sb="15" eb="16">
      <t>オコナ</t>
    </rPh>
    <rPh sb="23" eb="24">
      <t>シモ</t>
    </rPh>
    <rPh sb="24" eb="26">
      <t>ヒトケタ</t>
    </rPh>
    <rPh sb="30" eb="31">
      <t>ショウ</t>
    </rPh>
    <rPh sb="33" eb="35">
      <t>バアイ</t>
    </rPh>
    <phoneticPr fontId="5"/>
  </si>
  <si>
    <t>　　訂正等は不要である。</t>
    <rPh sb="2" eb="4">
      <t>テイセイ</t>
    </rPh>
    <rPh sb="4" eb="5">
      <t>トウ</t>
    </rPh>
    <rPh sb="6" eb="8">
      <t>フヨウ</t>
    </rPh>
    <phoneticPr fontId="5"/>
  </si>
  <si>
    <t>C14セル×15</t>
    <phoneticPr fontId="5"/>
  </si>
  <si>
    <t>C15セル－C16セル</t>
    <phoneticPr fontId="5"/>
  </si>
  <si>
    <t>　※　定額料金メニューで契約している施設の事業効果については、本市において仮算出し、</t>
    <rPh sb="3" eb="5">
      <t>テイガク</t>
    </rPh>
    <rPh sb="5" eb="7">
      <t>リョウキン</t>
    </rPh>
    <rPh sb="12" eb="14">
      <t>ケイヤク</t>
    </rPh>
    <rPh sb="18" eb="20">
      <t>シセツ</t>
    </rPh>
    <rPh sb="21" eb="23">
      <t>ジギョウ</t>
    </rPh>
    <rPh sb="23" eb="25">
      <t>コウカ</t>
    </rPh>
    <rPh sb="31" eb="33">
      <t>ホンシ</t>
    </rPh>
    <rPh sb="37" eb="38">
      <t>カリ</t>
    </rPh>
    <rPh sb="38" eb="40">
      <t>サンシュツ</t>
    </rPh>
    <phoneticPr fontId="5"/>
  </si>
  <si>
    <t>　　上表に計上済みであるため、提案における考慮は不要である。</t>
    <rPh sb="2" eb="4">
      <t>ジョウヒョウ</t>
    </rPh>
    <rPh sb="5" eb="7">
      <t>ケイジョウ</t>
    </rPh>
    <rPh sb="7" eb="8">
      <t>ズ</t>
    </rPh>
    <rPh sb="15" eb="17">
      <t>テイアン</t>
    </rPh>
    <rPh sb="21" eb="23">
      <t>コウリョ</t>
    </rPh>
    <rPh sb="24" eb="26">
      <t>フヨウ</t>
    </rPh>
    <phoneticPr fontId="5"/>
  </si>
  <si>
    <t>誘導灯
非常灯</t>
  </si>
  <si>
    <t>40形2灯天井直付けタイプ（FL）</t>
    <rPh sb="5" eb="7">
      <t>テンジョウ</t>
    </rPh>
    <rPh sb="7" eb="9">
      <t>ジカヅ</t>
    </rPh>
    <phoneticPr fontId="7"/>
  </si>
  <si>
    <t>40形1灯天井埋込みタイプ（FL）</t>
    <rPh sb="5" eb="7">
      <t>テンジョウ</t>
    </rPh>
    <rPh sb="7" eb="9">
      <t>ウメコミ</t>
    </rPh>
    <phoneticPr fontId="7"/>
  </si>
  <si>
    <t>40形1灯天井直付けタイプ（FL）</t>
    <rPh sb="5" eb="7">
      <t>テンジョウ</t>
    </rPh>
    <rPh sb="7" eb="9">
      <t>ジカヅ</t>
    </rPh>
    <phoneticPr fontId="7"/>
  </si>
  <si>
    <t>20形2灯タイプ</t>
  </si>
  <si>
    <t>20形1灯タイプ</t>
  </si>
  <si>
    <t>埋込天井灯（450mm角）</t>
    <rPh sb="11" eb="12">
      <t>カク</t>
    </rPh>
    <phoneticPr fontId="5"/>
  </si>
  <si>
    <t>埋込天井灯（600mm角）</t>
    <rPh sb="11" eb="12">
      <t>カク</t>
    </rPh>
    <phoneticPr fontId="5"/>
  </si>
  <si>
    <t>ダウンライト（白熱球）</t>
    <rPh sb="7" eb="9">
      <t>ハクネツ</t>
    </rPh>
    <rPh sb="9" eb="10">
      <t>キュウ</t>
    </rPh>
    <phoneticPr fontId="5"/>
  </si>
  <si>
    <t>ダウンライト（蛍光灯）</t>
    <rPh sb="7" eb="9">
      <t>ケイコウ</t>
    </rPh>
    <rPh sb="9" eb="10">
      <t>トウ</t>
    </rPh>
    <phoneticPr fontId="5"/>
  </si>
  <si>
    <t>非常灯・誘導灯</t>
    <rPh sb="0" eb="3">
      <t>ヒジョウトウ</t>
    </rPh>
    <rPh sb="4" eb="7">
      <t>ユウドウトウ</t>
    </rPh>
    <phoneticPr fontId="5"/>
  </si>
  <si>
    <t>一般照明の点灯時間</t>
    <rPh sb="0" eb="2">
      <t>イッパン</t>
    </rPh>
    <rPh sb="2" eb="4">
      <t>ショウメイ</t>
    </rPh>
    <rPh sb="5" eb="7">
      <t>テントウ</t>
    </rPh>
    <rPh sb="7" eb="9">
      <t>ジカン</t>
    </rPh>
    <phoneticPr fontId="15"/>
  </si>
  <si>
    <t>　　　  40形器具：Hf32形高出力2灯相当6900lmタイプ（普通教室・特別教室用）</t>
    <rPh sb="7" eb="8">
      <t>カタ</t>
    </rPh>
    <rPh sb="8" eb="10">
      <t>キグ</t>
    </rPh>
    <rPh sb="15" eb="16">
      <t>カタ</t>
    </rPh>
    <rPh sb="16" eb="19">
      <t>コウシュツリョク</t>
    </rPh>
    <rPh sb="20" eb="21">
      <t>トウ</t>
    </rPh>
    <rPh sb="21" eb="23">
      <t>ソウトウ</t>
    </rPh>
    <rPh sb="33" eb="35">
      <t>フツウ</t>
    </rPh>
    <rPh sb="35" eb="37">
      <t>キョウシツ</t>
    </rPh>
    <rPh sb="38" eb="40">
      <t>トクベツ</t>
    </rPh>
    <rPh sb="40" eb="42">
      <t>キョウシツ</t>
    </rPh>
    <rPh sb="42" eb="43">
      <t>ヨウ</t>
    </rPh>
    <phoneticPr fontId="5"/>
  </si>
  <si>
    <t>　　　  20形器具：Hf16形高出力1灯相当1600lmタイプ</t>
    <rPh sb="7" eb="8">
      <t>カタ</t>
    </rPh>
    <rPh sb="8" eb="10">
      <t>キグ</t>
    </rPh>
    <rPh sb="15" eb="16">
      <t>カタ</t>
    </rPh>
    <rPh sb="16" eb="19">
      <t>コウシュツリョク</t>
    </rPh>
    <rPh sb="20" eb="21">
      <t>トウ</t>
    </rPh>
    <rPh sb="21" eb="23">
      <t>ソウトウ</t>
    </rPh>
    <phoneticPr fontId="5"/>
  </si>
  <si>
    <t>既存機器仕様</t>
    <rPh sb="0" eb="2">
      <t>キソン</t>
    </rPh>
    <rPh sb="2" eb="4">
      <t>キキ</t>
    </rPh>
    <rPh sb="4" eb="6">
      <t>シヨウ</t>
    </rPh>
    <phoneticPr fontId="5"/>
  </si>
  <si>
    <r>
      <t>天井埋込型 一体型LED 下面開放型 直管形蛍光灯 FLR40形2灯器具相当
/4000 lmタイプ、300幅</t>
    </r>
    <r>
      <rPr>
        <b/>
        <sz val="10"/>
        <color theme="1"/>
        <rFont val="ＭＳ Ｐゴシック"/>
        <family val="3"/>
        <charset val="128"/>
      </rPr>
      <t>（提案機器は6900 lmタイプを記載すること）</t>
    </r>
    <rPh sb="56" eb="58">
      <t>テイアン</t>
    </rPh>
    <rPh sb="58" eb="60">
      <t>キキ</t>
    </rPh>
    <rPh sb="72" eb="74">
      <t>キサイ</t>
    </rPh>
    <phoneticPr fontId="5"/>
  </si>
  <si>
    <r>
      <t>天井直付型 一体型LED 富士型 直管形蛍光灯 FLR40形2灯器具相当
/4000 lmタイプ、230幅</t>
    </r>
    <r>
      <rPr>
        <b/>
        <sz val="10"/>
        <color theme="1"/>
        <rFont val="ＭＳ Ｐゴシック"/>
        <family val="3"/>
        <charset val="128"/>
      </rPr>
      <t>（提案機器は6900 lmタイプを記載すること）</t>
    </r>
    <phoneticPr fontId="5"/>
  </si>
  <si>
    <r>
      <t>天井埋込型 一体型LED 下面開放型 直管形蛍光灯FLR40形1灯器具相当
/2000 lmタイプ、190～230幅</t>
    </r>
    <r>
      <rPr>
        <b/>
        <sz val="10"/>
        <color theme="1"/>
        <rFont val="ＭＳ Ｐゴシック"/>
        <family val="3"/>
        <charset val="128"/>
      </rPr>
      <t>（提案機器は3200 lmタイプを記載すること）</t>
    </r>
    <phoneticPr fontId="5"/>
  </si>
  <si>
    <r>
      <t>天井直付型 一体型LED 富士型 直管形蛍光灯FLR40形1灯器具相当
/2000 lmタイプ、150～230幅</t>
    </r>
    <r>
      <rPr>
        <b/>
        <sz val="10"/>
        <color theme="1"/>
        <rFont val="ＭＳ Ｐゴシック"/>
        <family val="3"/>
        <charset val="128"/>
      </rPr>
      <t>（提案機器は3200 lmタイプを記載すること）</t>
    </r>
    <phoneticPr fontId="5"/>
  </si>
  <si>
    <r>
      <t>天井直付型 一体型LED 富士型 直管形蛍光灯FL20形2灯器具相当
/1600 lmタイプ、230幅</t>
    </r>
    <r>
      <rPr>
        <b/>
        <sz val="10"/>
        <color theme="1"/>
        <rFont val="ＭＳ Ｐゴシック"/>
        <family val="3"/>
        <charset val="128"/>
      </rPr>
      <t>（提案機器は3200 lmタイプを記載すること）</t>
    </r>
    <phoneticPr fontId="5"/>
  </si>
  <si>
    <r>
      <t>天井直付型 一体型LED 富士型 直管形蛍光灯FL20形1灯器具相当
/800 lmタイプ、230幅</t>
    </r>
    <r>
      <rPr>
        <b/>
        <sz val="10"/>
        <color theme="1"/>
        <rFont val="ＭＳ Ｐゴシック"/>
        <family val="3"/>
        <charset val="128"/>
      </rPr>
      <t>（提案機器は1600 lmタイプを記載すること）</t>
    </r>
    <phoneticPr fontId="5"/>
  </si>
  <si>
    <t>※４　40形・20形器具については、照明器具・工事仕様書に基づき以下のとおり提案すること。その他の蛍光灯、ダウンライト等については現状と同等の光束を有する器具を提案すること。</t>
    <rPh sb="5" eb="6">
      <t>カタ</t>
    </rPh>
    <rPh sb="9" eb="10">
      <t>ガタ</t>
    </rPh>
    <rPh sb="10" eb="12">
      <t>キグ</t>
    </rPh>
    <rPh sb="18" eb="20">
      <t>ショウメイ</t>
    </rPh>
    <rPh sb="20" eb="22">
      <t>キグ</t>
    </rPh>
    <rPh sb="23" eb="25">
      <t>コウジ</t>
    </rPh>
    <rPh sb="25" eb="28">
      <t>シヨウショ</t>
    </rPh>
    <rPh sb="29" eb="30">
      <t>モト</t>
    </rPh>
    <rPh sb="32" eb="34">
      <t>イカ</t>
    </rPh>
    <rPh sb="38" eb="40">
      <t>テイアン</t>
    </rPh>
    <rPh sb="47" eb="48">
      <t>タ</t>
    </rPh>
    <rPh sb="49" eb="52">
      <t>ケイコウトウ</t>
    </rPh>
    <rPh sb="59" eb="60">
      <t>トウ</t>
    </rPh>
    <rPh sb="65" eb="67">
      <t>ゲンジョウ</t>
    </rPh>
    <rPh sb="68" eb="70">
      <t>ドウトウ</t>
    </rPh>
    <rPh sb="71" eb="73">
      <t>コウソク</t>
    </rPh>
    <rPh sb="74" eb="75">
      <t>ユウ</t>
    </rPh>
    <rPh sb="77" eb="79">
      <t>キグ</t>
    </rPh>
    <rPh sb="80" eb="82">
      <t>テイアン</t>
    </rPh>
    <phoneticPr fontId="5"/>
  </si>
  <si>
    <t>宇多野小学校</t>
    <rPh sb="0" eb="6">
      <t>ウタノショウガッコウ</t>
    </rPh>
    <phoneticPr fontId="3"/>
  </si>
  <si>
    <t>嵯峨小学校</t>
    <rPh sb="0" eb="5">
      <t>サガショウガッコウ</t>
    </rPh>
    <phoneticPr fontId="3"/>
  </si>
  <si>
    <t>安井小学校</t>
    <rPh sb="0" eb="5">
      <t>ヤスイショウガッコウ</t>
    </rPh>
    <phoneticPr fontId="3"/>
  </si>
  <si>
    <t>西京極西小学校</t>
    <rPh sb="0" eb="5">
      <t>ニシキョウゴクニシショウ</t>
    </rPh>
    <rPh sb="5" eb="7">
      <t>ガッコウ</t>
    </rPh>
    <phoneticPr fontId="3"/>
  </si>
  <si>
    <t>高雄小学校</t>
    <rPh sb="0" eb="5">
      <t>タカオショウガッコウ</t>
    </rPh>
    <phoneticPr fontId="3"/>
  </si>
  <si>
    <t>桂徳小学校</t>
    <rPh sb="0" eb="5">
      <t>ケイトクショウガッコウ</t>
    </rPh>
    <phoneticPr fontId="3"/>
  </si>
  <si>
    <t>境谷小学校</t>
    <rPh sb="0" eb="5">
      <t>サカイダニショウガッコウ</t>
    </rPh>
    <phoneticPr fontId="3"/>
  </si>
  <si>
    <t>桂東小学校</t>
    <rPh sb="0" eb="5">
      <t>カツラヒガシショウガッコウ</t>
    </rPh>
    <phoneticPr fontId="3"/>
  </si>
  <si>
    <t>池田東小学校</t>
    <rPh sb="0" eb="6">
      <t>イケダヒガシショウガッコウ</t>
    </rPh>
    <phoneticPr fontId="3"/>
  </si>
  <si>
    <t>池田小学校</t>
    <rPh sb="0" eb="5">
      <t>イケダショウガッコウ</t>
    </rPh>
    <phoneticPr fontId="3"/>
  </si>
  <si>
    <t>竹田小学校</t>
    <rPh sb="0" eb="5">
      <t>タケダショウガッコウ</t>
    </rPh>
    <phoneticPr fontId="3"/>
  </si>
  <si>
    <t>明親小学校</t>
    <rPh sb="0" eb="5">
      <t>メイシンショウガッコウ</t>
    </rPh>
    <phoneticPr fontId="3"/>
  </si>
  <si>
    <t>栗陵中学校</t>
    <rPh sb="0" eb="5">
      <t>リツリョウチュウガッコウ</t>
    </rPh>
    <phoneticPr fontId="3"/>
  </si>
  <si>
    <t>醍醐中学校</t>
    <rPh sb="0" eb="5">
      <t>ダイゴチュウガッコウ</t>
    </rPh>
    <phoneticPr fontId="3"/>
  </si>
  <si>
    <t>西院中学校</t>
    <rPh sb="0" eb="5">
      <t>サイインチュウガッコウ</t>
    </rPh>
    <phoneticPr fontId="3"/>
  </si>
  <si>
    <t>宕陰小中学校</t>
    <rPh sb="0" eb="2">
      <t>トウイン</t>
    </rPh>
    <rPh sb="2" eb="6">
      <t>ショウチュウガッコウ</t>
    </rPh>
    <phoneticPr fontId="3"/>
  </si>
  <si>
    <t>桃山中学校</t>
    <rPh sb="0" eb="5">
      <t>モモヤマチュウガッコウ</t>
    </rPh>
    <phoneticPr fontId="3"/>
  </si>
  <si>
    <t>桃陵中学校</t>
    <rPh sb="0" eb="5">
      <t>トウリョウチュウガッコウ</t>
    </rPh>
    <phoneticPr fontId="3"/>
  </si>
  <si>
    <t>京都奏和高等学校</t>
    <rPh sb="0" eb="3">
      <t>キョウトカナデ</t>
    </rPh>
    <rPh sb="3" eb="4">
      <t>ワ</t>
    </rPh>
    <rPh sb="4" eb="6">
      <t>コウトウ</t>
    </rPh>
    <rPh sb="6" eb="8">
      <t>ガッコウ</t>
    </rPh>
    <phoneticPr fontId="3"/>
  </si>
  <si>
    <t>桃陽総合支援学校</t>
    <rPh sb="0" eb="8">
      <t>トウヨウソウゴウシエンガッコウ</t>
    </rPh>
    <phoneticPr fontId="3"/>
  </si>
  <si>
    <t>西総合支援学校</t>
    <rPh sb="0" eb="1">
      <t>ニシ</t>
    </rPh>
    <rPh sb="1" eb="3">
      <t>ソウゴウ</t>
    </rPh>
    <rPh sb="3" eb="5">
      <t>シエン</t>
    </rPh>
    <rPh sb="5" eb="7">
      <t>ガッコウ</t>
    </rPh>
    <phoneticPr fontId="3"/>
  </si>
  <si>
    <t>元向島南小学校</t>
  </si>
  <si>
    <t>元竹の里小学校</t>
  </si>
  <si>
    <t>元石田小学校</t>
  </si>
  <si>
    <t>元小栗栖宮山小学校</t>
  </si>
  <si>
    <t>元西陵中学校</t>
  </si>
  <si>
    <t>外</t>
    <rPh sb="0" eb="1">
      <t>ガイ</t>
    </rPh>
    <phoneticPr fontId="5"/>
  </si>
  <si>
    <t>その他</t>
    <rPh sb="2" eb="3">
      <t>タ</t>
    </rPh>
    <phoneticPr fontId="5"/>
  </si>
  <si>
    <t>※３　本様式は、「京都市立学校及び教育施設照明設備LED化簡易型ESCO事業（その12）」</t>
    <rPh sb="3" eb="4">
      <t>ホン</t>
    </rPh>
    <rPh sb="4" eb="6">
      <t>ヨウシキ</t>
    </rPh>
    <rPh sb="9" eb="11">
      <t>キョウト</t>
    </rPh>
    <rPh sb="11" eb="13">
      <t>シリツ</t>
    </rPh>
    <rPh sb="13" eb="15">
      <t>ガッコウ</t>
    </rPh>
    <rPh sb="15" eb="16">
      <t>オヨ</t>
    </rPh>
    <rPh sb="17" eb="19">
      <t>キョウイク</t>
    </rPh>
    <rPh sb="19" eb="21">
      <t>シセツ</t>
    </rPh>
    <rPh sb="21" eb="23">
      <t>ショウメイ</t>
    </rPh>
    <rPh sb="23" eb="25">
      <t>セツビ</t>
    </rPh>
    <rPh sb="28" eb="29">
      <t>カ</t>
    </rPh>
    <rPh sb="29" eb="32">
      <t>カンイガタ</t>
    </rPh>
    <rPh sb="36" eb="38">
      <t>ジギョウ</t>
    </rPh>
    <phoneticPr fontId="5"/>
  </si>
  <si>
    <t>　　　のものである。</t>
    <phoneticPr fontId="5"/>
  </si>
  <si>
    <t>※３　本様式は、「京都市立学校及び教育施設照明設備LED化簡易型ESCO事業（その12）」のものである。</t>
    <rPh sb="3" eb="4">
      <t>ホン</t>
    </rPh>
    <rPh sb="4" eb="6">
      <t>ヨウシキ</t>
    </rPh>
    <phoneticPr fontId="5"/>
  </si>
  <si>
    <t>　※　本様式は、「京都市立学校及び教育施設照明設備LED化簡易型ESCO事業（その12）」</t>
    <phoneticPr fontId="5"/>
  </si>
  <si>
    <t>　　のものである。</t>
    <phoneticPr fontId="5"/>
  </si>
  <si>
    <t>桃山小学校</t>
    <rPh sb="0" eb="5">
      <t>モモヤマショウガッコウ</t>
    </rPh>
    <phoneticPr fontId="15"/>
  </si>
  <si>
    <t>桃山小学校</t>
    <rPh sb="0" eb="5">
      <t>モモヤマショウガッコウ</t>
    </rPh>
    <phoneticPr fontId="3"/>
  </si>
  <si>
    <t>桃山小学校</t>
    <rPh sb="0" eb="5">
      <t>モモヤマショウガッコウ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</si>
</sst>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Red]\-#,##0.0"/>
    <numFmt numFmtId="177" formatCode="0.0%"/>
    <numFmt numFmtId="178" formatCode="#,##0;\-#,##0;;@"/>
    <numFmt numFmtId="179" formatCode="0.0"/>
  </numFmts>
  <fonts count="22">
    <font>
      <sz val="11"/>
      <color theme="1"/>
      <name val="Yu Gothic"/>
      <family val="2"/>
      <scheme val="minor"/>
    </font>
    <font>
      <sz val="11"/>
      <color theme="1"/>
      <name val="ＭＳ Ｐゴシック"/>
      <family val="2"/>
      <charset val="128"/>
    </font>
    <font>
      <sz val="11"/>
      <color theme="1"/>
      <name val="ＭＳ Ｐゴシック"/>
      <family val="2"/>
      <charset val="128"/>
    </font>
    <font>
      <sz val="11"/>
      <color theme="1"/>
      <name val="ＭＳ 明朝"/>
      <family val="1"/>
      <charset val="128"/>
    </font>
    <font>
      <sz val="9"/>
      <color theme="1"/>
      <name val="ＭＳ 明朝"/>
      <family val="1"/>
      <charset val="128"/>
    </font>
    <font>
      <sz val="6"/>
      <name val="Yu Gothic"/>
      <family val="3"/>
      <charset val="128"/>
      <scheme val="minor"/>
    </font>
    <font>
      <sz val="11"/>
      <color theme="1"/>
      <name val="Yu Gothic"/>
      <family val="2"/>
      <scheme val="minor"/>
    </font>
    <font>
      <b/>
      <sz val="15"/>
      <color theme="3"/>
      <name val="ＭＳ Ｐゴシック"/>
      <family val="2"/>
      <charset val="128"/>
    </font>
    <font>
      <sz val="10"/>
      <color theme="1"/>
      <name val="ＭＳ 明朝"/>
      <family val="1"/>
      <charset val="128"/>
    </font>
    <font>
      <sz val="10"/>
      <color theme="1"/>
      <name val="ＭＳ Ｐゴシック"/>
      <family val="3"/>
      <charset val="128"/>
    </font>
    <font>
      <sz val="12"/>
      <color theme="1"/>
      <name val="ＭＳ Ｐゴシック"/>
      <family val="3"/>
      <charset val="128"/>
    </font>
    <font>
      <sz val="14"/>
      <color theme="1"/>
      <name val="ＭＳ Ｐゴシック"/>
      <family val="3"/>
      <charset val="128"/>
    </font>
    <font>
      <sz val="18"/>
      <color theme="1"/>
      <name val="ＭＳ 明朝"/>
      <family val="1"/>
      <charset val="128"/>
    </font>
    <font>
      <sz val="12"/>
      <color theme="1"/>
      <name val="ＭＳ 明朝"/>
      <family val="1"/>
      <charset val="128"/>
    </font>
    <font>
      <b/>
      <sz val="12"/>
      <color theme="1"/>
      <name val="ＭＳ 明朝"/>
      <family val="1"/>
      <charset val="128"/>
    </font>
    <font>
      <sz val="6"/>
      <name val="ＭＳ Ｐゴシック"/>
      <family val="2"/>
      <charset val="128"/>
    </font>
    <font>
      <sz val="9"/>
      <color theme="1"/>
      <name val="ＭＳ Ｐゴシック"/>
      <family val="3"/>
      <charset val="128"/>
    </font>
    <font>
      <sz val="9"/>
      <color rgb="FFFF0000"/>
      <name val="ＭＳ Ｐゴシック"/>
      <family val="3"/>
      <charset val="128"/>
    </font>
    <font>
      <sz val="12"/>
      <color rgb="FFFF0000"/>
      <name val="ＭＳ Ｐゴシック"/>
      <family val="3"/>
      <charset val="128"/>
    </font>
    <font>
      <sz val="12"/>
      <color theme="1"/>
      <name val="ＭＳ ゴシック"/>
      <family val="3"/>
      <charset val="128"/>
    </font>
    <font>
      <sz val="9"/>
      <color theme="1"/>
      <name val="ＭＳ ゴシック"/>
      <family val="3"/>
      <charset val="128"/>
    </font>
    <font>
      <b/>
      <sz val="10"/>
      <color theme="1"/>
      <name val="ＭＳ Ｐゴシック"/>
      <family val="3"/>
      <charset val="128"/>
    </font>
  </fonts>
  <fills count="8">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tint="-0.34998626667073579"/>
        <bgColor indexed="64"/>
      </patternFill>
    </fill>
    <fill>
      <patternFill patternType="solid">
        <fgColor theme="0" tint="-0.249977111117893"/>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0">
    <xf numFmtId="0" fontId="0" fillId="0" borderId="0"/>
    <xf numFmtId="38" fontId="6" fillId="0" borderId="0" applyFont="0" applyFill="0" applyBorder="0" applyAlignment="0" applyProtection="0">
      <alignment vertical="center"/>
    </xf>
    <xf numFmtId="0" fontId="6" fillId="0" borderId="0"/>
    <xf numFmtId="38" fontId="6" fillId="0" borderId="0" applyFont="0" applyFill="0" applyBorder="0" applyAlignment="0" applyProtection="0">
      <alignment vertical="center"/>
    </xf>
    <xf numFmtId="38" fontId="2" fillId="0" borderId="0" applyFont="0" applyFill="0" applyBorder="0" applyAlignment="0" applyProtection="0">
      <alignment vertical="center"/>
    </xf>
    <xf numFmtId="0" fontId="6" fillId="0" borderId="0"/>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9" fontId="6" fillId="0" borderId="0" applyFont="0" applyFill="0" applyBorder="0" applyAlignment="0" applyProtection="0">
      <alignment vertical="center"/>
    </xf>
  </cellStyleXfs>
  <cellXfs count="253">
    <xf numFmtId="0" fontId="0" fillId="0" borderId="0" xfId="0"/>
    <xf numFmtId="38" fontId="3" fillId="0" borderId="0" xfId="1" applyFont="1" applyAlignment="1">
      <alignment wrapText="1"/>
    </xf>
    <xf numFmtId="38" fontId="4" fillId="0" borderId="0" xfId="1" applyFont="1" applyAlignment="1">
      <alignment horizontal="center" vertical="center" wrapText="1"/>
    </xf>
    <xf numFmtId="38" fontId="4" fillId="0" borderId="0" xfId="1" applyFont="1" applyAlignment="1">
      <alignment horizontal="left" vertical="center" wrapText="1"/>
    </xf>
    <xf numFmtId="38" fontId="3" fillId="0" borderId="1" xfId="1" applyFont="1" applyBorder="1" applyAlignment="1">
      <alignment horizontal="right" wrapText="1"/>
    </xf>
    <xf numFmtId="38" fontId="3" fillId="0" borderId="0" xfId="1" applyFont="1" applyAlignment="1">
      <alignment horizontal="right" wrapText="1"/>
    </xf>
    <xf numFmtId="0" fontId="8" fillId="0" borderId="0" xfId="0" applyFont="1" applyAlignment="1">
      <alignment wrapText="1"/>
    </xf>
    <xf numFmtId="0" fontId="8" fillId="0" borderId="0" xfId="0" applyFont="1" applyAlignment="1">
      <alignment horizontal="center" wrapText="1"/>
    </xf>
    <xf numFmtId="38" fontId="8" fillId="0" borderId="0" xfId="1" applyFont="1" applyAlignment="1">
      <alignment wrapText="1"/>
    </xf>
    <xf numFmtId="0" fontId="8" fillId="0" borderId="0" xfId="0" applyFont="1" applyAlignment="1">
      <alignment horizontal="center" vertical="center" wrapText="1"/>
    </xf>
    <xf numFmtId="0" fontId="9" fillId="0" borderId="0" xfId="0" applyFont="1" applyAlignment="1">
      <alignment vertical="center" wrapText="1"/>
    </xf>
    <xf numFmtId="0" fontId="9" fillId="0" borderId="0" xfId="0" applyFont="1" applyAlignment="1">
      <alignment horizontal="center" vertical="center" wrapText="1"/>
    </xf>
    <xf numFmtId="38" fontId="9" fillId="0" borderId="0" xfId="1" applyFont="1" applyAlignment="1">
      <alignment vertical="center" wrapText="1"/>
    </xf>
    <xf numFmtId="0" fontId="9" fillId="0" borderId="0" xfId="0" applyFont="1" applyAlignment="1">
      <alignment wrapText="1"/>
    </xf>
    <xf numFmtId="0" fontId="9" fillId="0" borderId="0" xfId="0" applyFont="1" applyAlignment="1"/>
    <xf numFmtId="38" fontId="9" fillId="0" borderId="0" xfId="1" applyFont="1" applyAlignment="1">
      <alignment wrapText="1"/>
    </xf>
    <xf numFmtId="0" fontId="9" fillId="0" borderId="0" xfId="0" applyFont="1" applyAlignment="1">
      <alignment horizontal="center" wrapText="1"/>
    </xf>
    <xf numFmtId="0" fontId="11" fillId="0" borderId="0" xfId="0" applyFont="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11" fillId="2" borderId="4" xfId="0" applyFont="1" applyFill="1" applyBorder="1" applyAlignment="1">
      <alignment horizontal="center" vertical="center" wrapText="1"/>
    </xf>
    <xf numFmtId="0" fontId="11" fillId="2" borderId="5" xfId="0" applyFont="1" applyFill="1" applyBorder="1" applyAlignment="1">
      <alignment horizontal="center" vertical="center"/>
    </xf>
    <xf numFmtId="38" fontId="11" fillId="2" borderId="6" xfId="1" applyFont="1" applyFill="1" applyBorder="1" applyAlignment="1">
      <alignment horizontal="center" vertical="center" wrapText="1"/>
    </xf>
    <xf numFmtId="38" fontId="11" fillId="3" borderId="4" xfId="1" applyFont="1" applyFill="1" applyBorder="1" applyAlignment="1">
      <alignment horizontal="center" vertical="center" wrapText="1"/>
    </xf>
    <xf numFmtId="38" fontId="11" fillId="3" borderId="5" xfId="1" applyFont="1" applyFill="1" applyBorder="1" applyAlignment="1">
      <alignment horizontal="center" vertical="center"/>
    </xf>
    <xf numFmtId="38" fontId="11" fillId="3" borderId="5" xfId="1" applyFont="1" applyFill="1" applyBorder="1" applyAlignment="1">
      <alignment horizontal="center" vertical="center" wrapText="1"/>
    </xf>
    <xf numFmtId="38" fontId="11" fillId="3" borderId="6" xfId="1"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5" xfId="0" applyFont="1" applyFill="1" applyBorder="1" applyAlignment="1">
      <alignment horizontal="center" vertical="center" wrapText="1"/>
    </xf>
    <xf numFmtId="38" fontId="11" fillId="4" borderId="5" xfId="1" applyFont="1" applyFill="1" applyBorder="1" applyAlignment="1">
      <alignment horizontal="center" vertical="center" wrapText="1"/>
    </xf>
    <xf numFmtId="0" fontId="9" fillId="0" borderId="7"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2" xfId="0" applyFont="1" applyBorder="1" applyAlignment="1">
      <alignment vertical="center" wrapText="1"/>
    </xf>
    <xf numFmtId="0" fontId="9" fillId="4" borderId="9" xfId="0" applyFont="1" applyFill="1" applyBorder="1" applyAlignment="1">
      <alignment horizontal="center" vertical="center" wrapText="1"/>
    </xf>
    <xf numFmtId="0" fontId="9" fillId="4" borderId="10" xfId="0" applyFont="1" applyFill="1" applyBorder="1" applyAlignment="1">
      <alignment horizontal="center" vertical="center" wrapText="1"/>
    </xf>
    <xf numFmtId="38" fontId="9" fillId="4" borderId="10" xfId="1"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10" xfId="0" applyFont="1" applyFill="1" applyBorder="1" applyAlignment="1">
      <alignment horizontal="center" vertical="center" wrapText="1"/>
    </xf>
    <xf numFmtId="38" fontId="9" fillId="2" borderId="10" xfId="1" applyFont="1" applyFill="1" applyBorder="1" applyAlignment="1">
      <alignment horizontal="center" vertical="center" wrapText="1"/>
    </xf>
    <xf numFmtId="38" fontId="9" fillId="2" borderId="11" xfId="1" applyFont="1" applyFill="1" applyBorder="1" applyAlignment="1">
      <alignment horizontal="center" vertical="center" wrapText="1"/>
    </xf>
    <xf numFmtId="38" fontId="9" fillId="3" borderId="9" xfId="1" applyFont="1" applyFill="1" applyBorder="1" applyAlignment="1">
      <alignment horizontal="center" vertical="center" wrapText="1"/>
    </xf>
    <xf numFmtId="38" fontId="9" fillId="3" borderId="10" xfId="1" applyFont="1" applyFill="1" applyBorder="1" applyAlignment="1">
      <alignment horizontal="center" vertical="center" wrapText="1"/>
    </xf>
    <xf numFmtId="38" fontId="9" fillId="3" borderId="11" xfId="1" applyFont="1" applyFill="1" applyBorder="1" applyAlignment="1">
      <alignment horizontal="center" vertical="center" wrapText="1"/>
    </xf>
    <xf numFmtId="0" fontId="13" fillId="0" borderId="0" xfId="0" applyFont="1" applyAlignment="1">
      <alignment horizontal="left" vertical="center"/>
    </xf>
    <xf numFmtId="0" fontId="12" fillId="0" borderId="0" xfId="0" applyFont="1" applyAlignment="1">
      <alignment horizontal="centerContinuous" vertical="center"/>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38" fontId="9" fillId="0" borderId="23" xfId="1" applyFont="1" applyBorder="1" applyAlignment="1">
      <alignment horizontal="center" vertical="center" wrapText="1"/>
    </xf>
    <xf numFmtId="38" fontId="9" fillId="0" borderId="22" xfId="1" applyFont="1" applyBorder="1" applyAlignment="1">
      <alignment horizontal="center" vertical="center" wrapText="1"/>
    </xf>
    <xf numFmtId="38" fontId="10" fillId="0" borderId="12" xfId="1" applyFont="1" applyBorder="1" applyAlignment="1">
      <alignment vertical="center" wrapText="1"/>
    </xf>
    <xf numFmtId="38" fontId="10" fillId="0" borderId="1" xfId="1" applyFont="1" applyBorder="1" applyAlignment="1">
      <alignment vertical="center" wrapText="1"/>
    </xf>
    <xf numFmtId="38" fontId="10" fillId="0" borderId="18" xfId="1" applyFont="1" applyBorder="1" applyAlignment="1">
      <alignment horizontal="right" vertical="center" wrapText="1"/>
    </xf>
    <xf numFmtId="0" fontId="8" fillId="0" borderId="0" xfId="0" applyFont="1" applyAlignment="1">
      <alignment horizontal="centerContinuous" vertical="center"/>
    </xf>
    <xf numFmtId="38" fontId="9" fillId="0" borderId="0" xfId="1" applyFont="1" applyAlignment="1">
      <alignment horizontal="center" wrapText="1"/>
    </xf>
    <xf numFmtId="0" fontId="9" fillId="0" borderId="0" xfId="0" applyFont="1" applyAlignment="1">
      <alignment horizontal="left"/>
    </xf>
    <xf numFmtId="38" fontId="10" fillId="0" borderId="22" xfId="1" applyFont="1" applyBorder="1" applyAlignment="1">
      <alignment horizontal="left" vertical="center"/>
    </xf>
    <xf numFmtId="38" fontId="10" fillId="0" borderId="4" xfId="1" applyFont="1" applyBorder="1" applyAlignment="1">
      <alignment horizontal="left"/>
    </xf>
    <xf numFmtId="38" fontId="10" fillId="0" borderId="27" xfId="1" applyFont="1" applyBorder="1" applyAlignment="1">
      <alignment horizontal="left"/>
    </xf>
    <xf numFmtId="38" fontId="10" fillId="0" borderId="28" xfId="1" applyFont="1" applyBorder="1" applyAlignment="1">
      <alignment horizontal="left"/>
    </xf>
    <xf numFmtId="38" fontId="10" fillId="0" borderId="30" xfId="1" applyFont="1" applyBorder="1" applyAlignment="1">
      <alignment horizontal="right" vertical="center"/>
    </xf>
    <xf numFmtId="38" fontId="10" fillId="0" borderId="29" xfId="1" applyFont="1" applyBorder="1" applyAlignment="1">
      <alignment horizontal="right" vertical="center"/>
    </xf>
    <xf numFmtId="38" fontId="10" fillId="0" borderId="3" xfId="1" applyFont="1" applyBorder="1" applyAlignment="1">
      <alignment horizontal="right" vertical="center"/>
    </xf>
    <xf numFmtId="38" fontId="10" fillId="0" borderId="31" xfId="1" applyFont="1" applyBorder="1" applyAlignment="1">
      <alignment horizontal="right" vertical="center"/>
    </xf>
    <xf numFmtId="38" fontId="14" fillId="0" borderId="12" xfId="1" applyFont="1" applyBorder="1" applyAlignment="1">
      <alignment horizontal="right" vertical="center" wrapText="1"/>
    </xf>
    <xf numFmtId="38" fontId="14" fillId="0" borderId="16" xfId="1" applyFont="1" applyBorder="1" applyAlignment="1">
      <alignment horizontal="right" vertical="center" wrapText="1"/>
    </xf>
    <xf numFmtId="38" fontId="14" fillId="0" borderId="1" xfId="1" applyFont="1" applyBorder="1" applyAlignment="1">
      <alignment horizontal="right" vertical="center" wrapText="1"/>
    </xf>
    <xf numFmtId="38" fontId="14" fillId="0" borderId="8" xfId="1" applyFont="1" applyBorder="1" applyAlignment="1">
      <alignment horizontal="right" vertical="center" wrapText="1"/>
    </xf>
    <xf numFmtId="38" fontId="14" fillId="0" borderId="24" xfId="1" applyFont="1" applyBorder="1" applyAlignment="1">
      <alignment horizontal="right" vertical="center" wrapText="1"/>
    </xf>
    <xf numFmtId="38" fontId="14" fillId="0" borderId="25" xfId="1" applyFont="1" applyBorder="1" applyAlignment="1">
      <alignment horizontal="right" vertical="center" wrapText="1"/>
    </xf>
    <xf numFmtId="38" fontId="14" fillId="0" borderId="26" xfId="1" applyFont="1" applyBorder="1" applyAlignment="1">
      <alignment horizontal="right" vertical="center" wrapText="1"/>
    </xf>
    <xf numFmtId="0" fontId="9" fillId="0" borderId="0" xfId="0" applyFont="1" applyAlignment="1">
      <alignment horizontal="left" vertical="top"/>
    </xf>
    <xf numFmtId="38" fontId="4" fillId="0" borderId="0" xfId="3" applyFont="1" applyAlignment="1">
      <alignment horizontal="center" vertical="center"/>
    </xf>
    <xf numFmtId="38" fontId="3" fillId="0" borderId="0" xfId="3" applyFont="1" applyAlignment="1"/>
    <xf numFmtId="38" fontId="3" fillId="5" borderId="0" xfId="3" applyFont="1" applyFill="1" applyAlignment="1"/>
    <xf numFmtId="38" fontId="4" fillId="0" borderId="1" xfId="3" applyFont="1" applyBorder="1" applyAlignment="1">
      <alignment horizontal="left" vertical="center" wrapText="1"/>
    </xf>
    <xf numFmtId="38" fontId="4" fillId="5" borderId="1" xfId="3" applyFont="1" applyFill="1" applyBorder="1" applyAlignment="1">
      <alignment horizontal="left" vertical="center" wrapText="1"/>
    </xf>
    <xf numFmtId="38" fontId="4" fillId="0" borderId="0" xfId="3" applyFont="1" applyAlignment="1">
      <alignment horizontal="left" vertical="center" wrapText="1"/>
    </xf>
    <xf numFmtId="38" fontId="4" fillId="0" borderId="1" xfId="3" applyFont="1" applyBorder="1" applyAlignment="1">
      <alignment horizontal="center" vertical="center" wrapText="1"/>
    </xf>
    <xf numFmtId="38" fontId="3" fillId="0" borderId="1" xfId="3" applyFont="1" applyBorder="1" applyAlignment="1">
      <alignment horizontal="right" wrapText="1"/>
    </xf>
    <xf numFmtId="38" fontId="3" fillId="5" borderId="1" xfId="3" applyFont="1" applyFill="1" applyBorder="1" applyAlignment="1">
      <alignment horizontal="right" wrapText="1"/>
    </xf>
    <xf numFmtId="38" fontId="3" fillId="0" borderId="0" xfId="3" applyFont="1" applyAlignment="1">
      <alignment wrapText="1"/>
    </xf>
    <xf numFmtId="38" fontId="4" fillId="0" borderId="1" xfId="3" quotePrefix="1" applyFont="1" applyBorder="1" applyAlignment="1">
      <alignment horizontal="center" vertical="center" wrapText="1"/>
    </xf>
    <xf numFmtId="38" fontId="4" fillId="0" borderId="0" xfId="3" applyFont="1" applyAlignment="1">
      <alignment horizontal="center" vertical="center" wrapText="1"/>
    </xf>
    <xf numFmtId="38" fontId="3" fillId="0" borderId="0" xfId="3" applyFont="1" applyAlignment="1">
      <alignment horizontal="right" wrapText="1"/>
    </xf>
    <xf numFmtId="38" fontId="3" fillId="5" borderId="1" xfId="3" applyFont="1" applyFill="1" applyBorder="1" applyAlignment="1"/>
    <xf numFmtId="0" fontId="16" fillId="0" borderId="0" xfId="2" applyFont="1" applyAlignment="1">
      <alignment horizontal="center" vertical="center"/>
    </xf>
    <xf numFmtId="38" fontId="16" fillId="0" borderId="0" xfId="2" applyNumberFormat="1" applyFont="1" applyAlignment="1">
      <alignment horizontal="center" vertical="center"/>
    </xf>
    <xf numFmtId="0" fontId="16" fillId="0" borderId="22" xfId="2" applyFont="1" applyBorder="1" applyAlignment="1">
      <alignment horizontal="center" vertical="center" wrapText="1"/>
    </xf>
    <xf numFmtId="38" fontId="16" fillId="0" borderId="38" xfId="4" applyFont="1" applyBorder="1" applyAlignment="1">
      <alignment horizontal="center" vertical="center"/>
    </xf>
    <xf numFmtId="38" fontId="16" fillId="0" borderId="17" xfId="4" applyFont="1" applyBorder="1" applyAlignment="1">
      <alignment vertical="center" wrapText="1"/>
    </xf>
    <xf numFmtId="38" fontId="16" fillId="0" borderId="18" xfId="4" applyFont="1" applyBorder="1" applyAlignment="1">
      <alignment vertical="center" wrapText="1"/>
    </xf>
    <xf numFmtId="38" fontId="16" fillId="0" borderId="20" xfId="4" applyFont="1" applyBorder="1" applyAlignment="1">
      <alignment vertical="center" wrapText="1"/>
    </xf>
    <xf numFmtId="38" fontId="16" fillId="0" borderId="19" xfId="4" applyFont="1" applyBorder="1" applyAlignment="1">
      <alignment vertical="center" wrapText="1"/>
    </xf>
    <xf numFmtId="0" fontId="16" fillId="0" borderId="32" xfId="2" applyFont="1" applyBorder="1" applyAlignment="1">
      <alignment horizontal="center" vertical="center" wrapText="1"/>
    </xf>
    <xf numFmtId="38" fontId="16" fillId="0" borderId="39" xfId="4" applyFont="1" applyBorder="1" applyAlignment="1">
      <alignment horizontal="center" vertical="center"/>
    </xf>
    <xf numFmtId="176" fontId="16" fillId="0" borderId="40" xfId="4" applyNumberFormat="1" applyFont="1" applyBorder="1" applyAlignment="1">
      <alignment horizontal="center" vertical="center"/>
    </xf>
    <xf numFmtId="176" fontId="16" fillId="0" borderId="34" xfId="4" applyNumberFormat="1" applyFont="1" applyBorder="1" applyAlignment="1">
      <alignment horizontal="center" vertical="center"/>
    </xf>
    <xf numFmtId="176" fontId="16" fillId="0" borderId="33" xfId="4" applyNumberFormat="1" applyFont="1" applyBorder="1" applyAlignment="1">
      <alignment horizontal="center" vertical="center"/>
    </xf>
    <xf numFmtId="176" fontId="16" fillId="0" borderId="41" xfId="4" applyNumberFormat="1" applyFont="1" applyBorder="1" applyAlignment="1">
      <alignment horizontal="center" vertical="center"/>
    </xf>
    <xf numFmtId="0" fontId="16" fillId="0" borderId="42" xfId="2" applyFont="1" applyBorder="1" applyAlignment="1">
      <alignment horizontal="center" vertical="center" wrapText="1"/>
    </xf>
    <xf numFmtId="38" fontId="16" fillId="0" borderId="43" xfId="4" applyFont="1" applyBorder="1" applyAlignment="1">
      <alignment horizontal="center" vertical="center"/>
    </xf>
    <xf numFmtId="38" fontId="16" fillId="0" borderId="44" xfId="4" applyFont="1" applyBorder="1" applyAlignment="1">
      <alignment horizontal="center" vertical="center" wrapText="1"/>
    </xf>
    <xf numFmtId="38" fontId="16" fillId="0" borderId="45" xfId="4" applyFont="1" applyBorder="1" applyAlignment="1">
      <alignment horizontal="center" vertical="center" wrapText="1"/>
    </xf>
    <xf numFmtId="38" fontId="16" fillId="0" borderId="46" xfId="4" applyFont="1" applyBorder="1" applyAlignment="1">
      <alignment horizontal="center" vertical="center" wrapText="1"/>
    </xf>
    <xf numFmtId="38" fontId="16" fillId="0" borderId="47" xfId="4" applyFont="1" applyBorder="1" applyAlignment="1">
      <alignment horizontal="center" vertical="center" wrapText="1"/>
    </xf>
    <xf numFmtId="0" fontId="16" fillId="0" borderId="35" xfId="2" applyFont="1" applyBorder="1" applyAlignment="1">
      <alignment horizontal="center" vertical="center" wrapText="1"/>
    </xf>
    <xf numFmtId="176" fontId="16" fillId="0" borderId="48" xfId="4" applyNumberFormat="1" applyFont="1" applyBorder="1" applyAlignment="1">
      <alignment horizontal="center" vertical="center"/>
    </xf>
    <xf numFmtId="176" fontId="16" fillId="0" borderId="49" xfId="4" applyNumberFormat="1" applyFont="1" applyBorder="1" applyAlignment="1">
      <alignment horizontal="center" vertical="center"/>
    </xf>
    <xf numFmtId="176" fontId="16" fillId="0" borderId="36" xfId="4" applyNumberFormat="1" applyFont="1" applyBorder="1" applyAlignment="1">
      <alignment horizontal="center" vertical="center"/>
    </xf>
    <xf numFmtId="176" fontId="16" fillId="0" borderId="37" xfId="4" applyNumberFormat="1" applyFont="1" applyBorder="1" applyAlignment="1">
      <alignment horizontal="center" vertical="center"/>
    </xf>
    <xf numFmtId="176" fontId="16" fillId="0" borderId="50" xfId="4" applyNumberFormat="1" applyFont="1" applyBorder="1" applyAlignment="1">
      <alignment horizontal="center" vertical="center"/>
    </xf>
    <xf numFmtId="38" fontId="16" fillId="0" borderId="42" xfId="4" applyFont="1" applyBorder="1" applyAlignment="1">
      <alignment horizontal="center" vertical="center" wrapText="1"/>
    </xf>
    <xf numFmtId="176" fontId="16" fillId="0" borderId="45" xfId="4" applyNumberFormat="1" applyFont="1" applyBorder="1" applyAlignment="1">
      <alignment horizontal="center" vertical="center"/>
    </xf>
    <xf numFmtId="38" fontId="16" fillId="0" borderId="35" xfId="4" applyFont="1" applyBorder="1" applyAlignment="1">
      <alignment horizontal="center" vertical="center" wrapText="1"/>
    </xf>
    <xf numFmtId="38" fontId="16" fillId="0" borderId="48" xfId="4" applyFont="1" applyBorder="1" applyAlignment="1">
      <alignment horizontal="center" vertical="center"/>
    </xf>
    <xf numFmtId="38" fontId="16" fillId="0" borderId="32" xfId="4" applyFont="1" applyBorder="1" applyAlignment="1">
      <alignment horizontal="center" vertical="center" wrapText="1"/>
    </xf>
    <xf numFmtId="38" fontId="16" fillId="0" borderId="22" xfId="4" applyFont="1" applyBorder="1" applyAlignment="1">
      <alignment horizontal="center" vertical="center" wrapText="1"/>
    </xf>
    <xf numFmtId="38" fontId="16" fillId="0" borderId="17" xfId="4" applyFont="1" applyBorder="1" applyAlignment="1">
      <alignment horizontal="center" vertical="center"/>
    </xf>
    <xf numFmtId="38" fontId="16" fillId="0" borderId="18" xfId="4" applyFont="1" applyBorder="1" applyAlignment="1">
      <alignment horizontal="center" vertical="center"/>
    </xf>
    <xf numFmtId="38" fontId="16" fillId="0" borderId="20" xfId="4" applyFont="1" applyBorder="1" applyAlignment="1">
      <alignment horizontal="center" vertical="center"/>
    </xf>
    <xf numFmtId="38" fontId="16" fillId="0" borderId="19" xfId="4" applyFont="1" applyBorder="1" applyAlignment="1">
      <alignment horizontal="center" vertical="center"/>
    </xf>
    <xf numFmtId="176" fontId="16" fillId="0" borderId="43" xfId="4" applyNumberFormat="1" applyFont="1" applyBorder="1" applyAlignment="1">
      <alignment horizontal="center" vertical="center"/>
    </xf>
    <xf numFmtId="176" fontId="16" fillId="0" borderId="44" xfId="4" applyNumberFormat="1" applyFont="1" applyFill="1" applyBorder="1" applyAlignment="1">
      <alignment horizontal="center" vertical="center"/>
    </xf>
    <xf numFmtId="176" fontId="16" fillId="0" borderId="45" xfId="4" applyNumberFormat="1" applyFont="1" applyFill="1" applyBorder="1" applyAlignment="1">
      <alignment horizontal="center" vertical="center"/>
    </xf>
    <xf numFmtId="176" fontId="16" fillId="0" borderId="46" xfId="4" applyNumberFormat="1" applyFont="1" applyFill="1" applyBorder="1" applyAlignment="1">
      <alignment horizontal="center" vertical="center"/>
    </xf>
    <xf numFmtId="176" fontId="16" fillId="0" borderId="47" xfId="4" applyNumberFormat="1" applyFont="1" applyFill="1" applyBorder="1" applyAlignment="1">
      <alignment horizontal="center" vertical="center"/>
    </xf>
    <xf numFmtId="177" fontId="16" fillId="0" borderId="43" xfId="6" applyNumberFormat="1" applyFont="1" applyBorder="1" applyAlignment="1">
      <alignment horizontal="center" vertical="center"/>
    </xf>
    <xf numFmtId="177" fontId="16" fillId="0" borderId="44" xfId="6" applyNumberFormat="1" applyFont="1" applyBorder="1" applyAlignment="1">
      <alignment horizontal="center" vertical="center"/>
    </xf>
    <xf numFmtId="177" fontId="16" fillId="0" borderId="45" xfId="6" applyNumberFormat="1" applyFont="1" applyBorder="1" applyAlignment="1">
      <alignment horizontal="center" vertical="center"/>
    </xf>
    <xf numFmtId="177" fontId="16" fillId="0" borderId="46" xfId="6" applyNumberFormat="1" applyFont="1" applyBorder="1" applyAlignment="1">
      <alignment horizontal="center" vertical="center"/>
    </xf>
    <xf numFmtId="177" fontId="16" fillId="0" borderId="47" xfId="6" applyNumberFormat="1" applyFont="1" applyBorder="1" applyAlignment="1">
      <alignment horizontal="center" vertical="center"/>
    </xf>
    <xf numFmtId="177" fontId="16" fillId="0" borderId="48" xfId="6" applyNumberFormat="1" applyFont="1" applyBorder="1" applyAlignment="1">
      <alignment horizontal="center" vertical="center"/>
    </xf>
    <xf numFmtId="177" fontId="16" fillId="0" borderId="49" xfId="6" applyNumberFormat="1" applyFont="1" applyBorder="1" applyAlignment="1">
      <alignment horizontal="center" vertical="center"/>
    </xf>
    <xf numFmtId="177" fontId="16" fillId="0" borderId="36" xfId="6" applyNumberFormat="1" applyFont="1" applyBorder="1" applyAlignment="1">
      <alignment horizontal="center" vertical="center"/>
    </xf>
    <xf numFmtId="177" fontId="16" fillId="0" borderId="37" xfId="6" applyNumberFormat="1" applyFont="1" applyBorder="1" applyAlignment="1">
      <alignment horizontal="center" vertical="center"/>
    </xf>
    <xf numFmtId="177" fontId="16" fillId="0" borderId="50" xfId="6" applyNumberFormat="1" applyFont="1" applyBorder="1" applyAlignment="1">
      <alignment horizontal="center" vertical="center"/>
    </xf>
    <xf numFmtId="0" fontId="16" fillId="0" borderId="0" xfId="2" applyFont="1" applyAlignment="1">
      <alignment horizontal="center" vertical="center" wrapText="1"/>
    </xf>
    <xf numFmtId="176" fontId="8" fillId="0" borderId="0" xfId="1" applyNumberFormat="1" applyFont="1" applyAlignment="1">
      <alignment wrapText="1"/>
    </xf>
    <xf numFmtId="176" fontId="12" fillId="0" borderId="0" xfId="0" applyNumberFormat="1" applyFont="1" applyAlignment="1">
      <alignment horizontal="centerContinuous" vertical="center"/>
    </xf>
    <xf numFmtId="176" fontId="8" fillId="0" borderId="0" xfId="0" applyNumberFormat="1" applyFont="1" applyAlignment="1">
      <alignment horizontal="centerContinuous" vertical="center"/>
    </xf>
    <xf numFmtId="176" fontId="11" fillId="2" borderId="5" xfId="1" applyNumberFormat="1" applyFont="1" applyFill="1" applyBorder="1" applyAlignment="1">
      <alignment horizontal="center" vertical="center" wrapText="1"/>
    </xf>
    <xf numFmtId="176" fontId="9" fillId="2" borderId="10" xfId="1" applyNumberFormat="1" applyFont="1" applyFill="1" applyBorder="1" applyAlignment="1">
      <alignment horizontal="center" vertical="center" wrapText="1"/>
    </xf>
    <xf numFmtId="176" fontId="9" fillId="0" borderId="0" xfId="1" applyNumberFormat="1" applyFont="1" applyAlignment="1">
      <alignment wrapText="1"/>
    </xf>
    <xf numFmtId="0" fontId="16" fillId="0" borderId="22" xfId="4" applyNumberFormat="1" applyFont="1" applyBorder="1" applyAlignment="1">
      <alignment horizontal="center" vertical="center" wrapText="1"/>
    </xf>
    <xf numFmtId="0" fontId="16" fillId="0" borderId="38" xfId="4" applyNumberFormat="1" applyFont="1" applyBorder="1" applyAlignment="1">
      <alignment horizontal="center" vertical="center" wrapText="1"/>
    </xf>
    <xf numFmtId="0" fontId="16" fillId="0" borderId="18" xfId="6" applyNumberFormat="1" applyFont="1" applyBorder="1" applyAlignment="1">
      <alignment horizontal="center" vertical="center" wrapText="1"/>
    </xf>
    <xf numFmtId="0" fontId="16" fillId="0" borderId="20" xfId="6" applyNumberFormat="1" applyFont="1" applyBorder="1" applyAlignment="1">
      <alignment horizontal="center" vertical="center" wrapText="1"/>
    </xf>
    <xf numFmtId="0" fontId="16" fillId="0" borderId="17" xfId="6" applyNumberFormat="1" applyFont="1" applyBorder="1" applyAlignment="1">
      <alignment horizontal="center" vertical="center" wrapText="1"/>
    </xf>
    <xf numFmtId="0" fontId="16" fillId="0" borderId="19" xfId="6" applyNumberFormat="1" applyFont="1" applyBorder="1" applyAlignment="1">
      <alignment horizontal="center" vertical="center" wrapText="1"/>
    </xf>
    <xf numFmtId="0" fontId="8" fillId="0" borderId="0" xfId="7" applyFont="1">
      <alignment vertical="center"/>
    </xf>
    <xf numFmtId="0" fontId="8" fillId="0" borderId="1" xfId="7" applyFont="1" applyBorder="1" applyAlignment="1">
      <alignment horizontal="center" vertical="center" wrapText="1"/>
    </xf>
    <xf numFmtId="38" fontId="8" fillId="0" borderId="1" xfId="7" applyNumberFormat="1" applyFont="1" applyBorder="1" applyAlignment="1">
      <alignment horizontal="right" vertical="center"/>
    </xf>
    <xf numFmtId="38" fontId="8" fillId="0" borderId="1" xfId="7" applyNumberFormat="1" applyFont="1" applyBorder="1">
      <alignment vertical="center"/>
    </xf>
    <xf numFmtId="0" fontId="8" fillId="0" borderId="51" xfId="7" applyFont="1" applyBorder="1">
      <alignment vertical="center"/>
    </xf>
    <xf numFmtId="0" fontId="8" fillId="0" borderId="52" xfId="7" applyFont="1" applyBorder="1">
      <alignment vertical="center"/>
    </xf>
    <xf numFmtId="0" fontId="8" fillId="0" borderId="3" xfId="7" applyFont="1" applyBorder="1">
      <alignment vertical="center"/>
    </xf>
    <xf numFmtId="0" fontId="8" fillId="0" borderId="13"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2" xfId="0" applyFont="1" applyBorder="1" applyAlignment="1">
      <alignment horizontal="center" vertical="center"/>
    </xf>
    <xf numFmtId="0" fontId="8" fillId="0" borderId="12" xfId="0" applyFont="1" applyBorder="1" applyAlignment="1">
      <alignment horizontal="center" vertical="center" wrapText="1"/>
    </xf>
    <xf numFmtId="38" fontId="8" fillId="0" borderId="51" xfId="1" applyFont="1" applyBorder="1">
      <alignment vertical="center"/>
    </xf>
    <xf numFmtId="38" fontId="8" fillId="0" borderId="3" xfId="1" applyFont="1" applyBorder="1">
      <alignment vertical="center"/>
    </xf>
    <xf numFmtId="38" fontId="8" fillId="0" borderId="52" xfId="1" applyFont="1" applyBorder="1">
      <alignment vertical="center"/>
    </xf>
    <xf numFmtId="0" fontId="8" fillId="0" borderId="1" xfId="7" applyFont="1" applyBorder="1" applyAlignment="1">
      <alignment horizontal="left" vertical="center"/>
    </xf>
    <xf numFmtId="0" fontId="8" fillId="0" borderId="1" xfId="7" applyFont="1" applyBorder="1" applyAlignment="1">
      <alignment horizontal="center" vertical="center"/>
    </xf>
    <xf numFmtId="0" fontId="8" fillId="0" borderId="1" xfId="7" applyFont="1" applyBorder="1">
      <alignment vertical="center"/>
    </xf>
    <xf numFmtId="0" fontId="8" fillId="0" borderId="53" xfId="7" applyFont="1" applyBorder="1">
      <alignment vertical="center"/>
    </xf>
    <xf numFmtId="0" fontId="8" fillId="0" borderId="54" xfId="7" applyFont="1" applyBorder="1">
      <alignment vertical="center"/>
    </xf>
    <xf numFmtId="0" fontId="8" fillId="0" borderId="55" xfId="7" applyFont="1" applyBorder="1">
      <alignment vertical="center"/>
    </xf>
    <xf numFmtId="40" fontId="8" fillId="0" borderId="1" xfId="1" applyNumberFormat="1" applyFont="1" applyBorder="1">
      <alignment vertical="center"/>
    </xf>
    <xf numFmtId="0" fontId="8" fillId="0" borderId="14" xfId="7" applyFont="1" applyBorder="1" applyAlignment="1">
      <alignment horizontal="left" vertical="center" indent="1"/>
    </xf>
    <xf numFmtId="0" fontId="8" fillId="0" borderId="2" xfId="7" applyFont="1" applyBorder="1" applyAlignment="1">
      <alignment horizontal="left" vertical="center" indent="1"/>
    </xf>
    <xf numFmtId="0" fontId="8" fillId="0" borderId="21" xfId="7" applyFont="1" applyBorder="1" applyAlignment="1">
      <alignment horizontal="left" vertical="center" indent="1"/>
    </xf>
    <xf numFmtId="0" fontId="19" fillId="0" borderId="0" xfId="7" applyFont="1">
      <alignment vertical="center"/>
    </xf>
    <xf numFmtId="0" fontId="16" fillId="0" borderId="39" xfId="2" applyFont="1" applyBorder="1" applyAlignment="1">
      <alignment horizontal="center" vertical="center"/>
    </xf>
    <xf numFmtId="0" fontId="16" fillId="0" borderId="43" xfId="2" applyFont="1" applyBorder="1" applyAlignment="1">
      <alignment horizontal="center" vertical="center"/>
    </xf>
    <xf numFmtId="0" fontId="16" fillId="0" borderId="38" xfId="2" applyFont="1" applyBorder="1" applyAlignment="1">
      <alignment horizontal="center" vertical="center" wrapText="1"/>
    </xf>
    <xf numFmtId="0" fontId="16" fillId="0" borderId="38" xfId="2" applyFont="1" applyBorder="1" applyAlignment="1">
      <alignment horizontal="center" vertical="center"/>
    </xf>
    <xf numFmtId="0" fontId="16" fillId="0" borderId="48" xfId="2" applyFont="1" applyBorder="1" applyAlignment="1">
      <alignment horizontal="center" vertical="center"/>
    </xf>
    <xf numFmtId="38" fontId="16" fillId="0" borderId="39" xfId="2" applyNumberFormat="1" applyFont="1" applyBorder="1" applyAlignment="1">
      <alignment horizontal="center" vertical="center"/>
    </xf>
    <xf numFmtId="38" fontId="10" fillId="2" borderId="5" xfId="1" applyFont="1" applyFill="1" applyBorder="1" applyAlignment="1">
      <alignment horizontal="center" vertical="center"/>
    </xf>
    <xf numFmtId="38" fontId="3" fillId="0" borderId="0" xfId="1" applyFont="1" applyFill="1" applyAlignment="1">
      <alignment wrapText="1"/>
    </xf>
    <xf numFmtId="38" fontId="4" fillId="0" borderId="1" xfId="1" applyFont="1" applyFill="1" applyBorder="1" applyAlignment="1">
      <alignment horizontal="center" vertical="center" wrapText="1"/>
    </xf>
    <xf numFmtId="38" fontId="4" fillId="0" borderId="1" xfId="1" quotePrefix="1" applyFont="1" applyFill="1" applyBorder="1" applyAlignment="1">
      <alignment horizontal="center" vertical="center" wrapText="1"/>
    </xf>
    <xf numFmtId="38" fontId="3" fillId="0" borderId="1" xfId="1" applyFont="1" applyFill="1" applyBorder="1" applyAlignment="1">
      <alignment horizontal="right" wrapText="1"/>
    </xf>
    <xf numFmtId="0" fontId="9" fillId="0" borderId="1" xfId="0" applyFont="1" applyBorder="1" applyAlignment="1">
      <alignment horizontal="left" vertical="center"/>
    </xf>
    <xf numFmtId="0" fontId="9" fillId="0" borderId="12" xfId="0" applyFont="1" applyBorder="1" applyAlignment="1">
      <alignment horizontal="left" vertical="center"/>
    </xf>
    <xf numFmtId="0" fontId="9" fillId="0" borderId="0" xfId="0" applyFont="1" applyAlignment="1">
      <alignment horizontal="left" vertical="center"/>
    </xf>
    <xf numFmtId="38" fontId="16" fillId="0" borderId="0" xfId="1" applyFont="1" applyAlignment="1">
      <alignment horizontal="center" vertical="center"/>
    </xf>
    <xf numFmtId="0" fontId="13" fillId="0" borderId="0" xfId="0" applyFont="1" applyAlignment="1">
      <alignment horizontal="left" vertical="top"/>
    </xf>
    <xf numFmtId="0" fontId="13" fillId="0" borderId="0" xfId="7" applyFont="1" applyAlignment="1">
      <alignment vertical="top"/>
    </xf>
    <xf numFmtId="0" fontId="9" fillId="0" borderId="0" xfId="7" applyFont="1">
      <alignment vertical="center"/>
    </xf>
    <xf numFmtId="0" fontId="9" fillId="0" borderId="22" xfId="0" applyFont="1" applyBorder="1" applyAlignment="1">
      <alignment horizontal="center" vertical="center" wrapText="1"/>
    </xf>
    <xf numFmtId="0" fontId="9" fillId="0" borderId="23" xfId="0" applyFont="1" applyBorder="1" applyAlignment="1">
      <alignment horizontal="center" vertical="center" wrapText="1"/>
    </xf>
    <xf numFmtId="176" fontId="9" fillId="0" borderId="23" xfId="1" applyNumberFormat="1" applyFont="1" applyBorder="1" applyAlignment="1">
      <alignment horizontal="center" vertical="center" wrapText="1"/>
    </xf>
    <xf numFmtId="38" fontId="9" fillId="0" borderId="24" xfId="1" applyFont="1" applyBorder="1" applyAlignment="1">
      <alignment horizontal="center" vertical="center" wrapText="1"/>
    </xf>
    <xf numFmtId="38" fontId="20" fillId="6" borderId="56" xfId="1" applyFont="1" applyFill="1" applyBorder="1" applyAlignment="1">
      <alignment horizontal="left" vertical="center" wrapText="1"/>
    </xf>
    <xf numFmtId="38" fontId="20" fillId="6" borderId="57" xfId="1" applyFont="1" applyFill="1" applyBorder="1" applyAlignment="1">
      <alignment horizontal="left" vertical="center" wrapText="1"/>
    </xf>
    <xf numFmtId="38" fontId="20" fillId="6" borderId="58" xfId="1" applyFont="1" applyFill="1" applyBorder="1" applyAlignment="1">
      <alignment horizontal="left" vertical="center" wrapText="1"/>
    </xf>
    <xf numFmtId="38" fontId="4" fillId="0" borderId="7" xfId="1" applyFont="1" applyBorder="1" applyAlignment="1">
      <alignment horizontal="center" vertical="center" wrapText="1"/>
    </xf>
    <xf numFmtId="38" fontId="3" fillId="0" borderId="8" xfId="1" applyFont="1" applyBorder="1" applyAlignment="1">
      <alignment horizontal="right" wrapText="1"/>
    </xf>
    <xf numFmtId="38" fontId="4" fillId="0" borderId="7" xfId="1" applyFont="1" applyFill="1" applyBorder="1" applyAlignment="1">
      <alignment horizontal="center" vertical="center" wrapText="1"/>
    </xf>
    <xf numFmtId="38" fontId="3" fillId="0" borderId="8" xfId="1" applyFont="1" applyFill="1" applyBorder="1" applyAlignment="1">
      <alignment horizontal="right" wrapText="1"/>
    </xf>
    <xf numFmtId="178" fontId="4" fillId="0" borderId="0" xfId="1" applyNumberFormat="1" applyFont="1" applyFill="1" applyAlignment="1">
      <alignment horizontal="left" vertical="center" wrapText="1"/>
    </xf>
    <xf numFmtId="178" fontId="3" fillId="0" borderId="0" xfId="1" applyNumberFormat="1" applyFont="1" applyFill="1" applyAlignment="1">
      <alignment wrapText="1"/>
    </xf>
    <xf numFmtId="178" fontId="4" fillId="0" borderId="0" xfId="1" applyNumberFormat="1" applyFont="1" applyAlignment="1">
      <alignment horizontal="center" vertical="center" wrapText="1"/>
    </xf>
    <xf numFmtId="178" fontId="3" fillId="0" borderId="0" xfId="1" applyNumberFormat="1" applyFont="1" applyAlignment="1">
      <alignment horizontal="right" wrapText="1"/>
    </xf>
    <xf numFmtId="178" fontId="20" fillId="7" borderId="57" xfId="1" applyNumberFormat="1" applyFont="1" applyFill="1" applyBorder="1" applyAlignment="1" applyProtection="1">
      <alignment horizontal="left" vertical="center" wrapText="1"/>
      <protection hidden="1"/>
    </xf>
    <xf numFmtId="178" fontId="4" fillId="7" borderId="1" xfId="1" applyNumberFormat="1" applyFont="1" applyFill="1" applyBorder="1" applyAlignment="1" applyProtection="1">
      <alignment horizontal="center" vertical="center" wrapText="1"/>
      <protection hidden="1"/>
    </xf>
    <xf numFmtId="178" fontId="3" fillId="7" borderId="1" xfId="1" applyNumberFormat="1" applyFont="1" applyFill="1" applyBorder="1" applyAlignment="1" applyProtection="1">
      <alignment horizontal="right" wrapText="1"/>
      <protection hidden="1"/>
    </xf>
    <xf numFmtId="178" fontId="4" fillId="0" borderId="1" xfId="1" quotePrefix="1" applyNumberFormat="1" applyFont="1" applyBorder="1" applyAlignment="1" applyProtection="1">
      <alignment horizontal="center" vertical="center" wrapText="1"/>
      <protection hidden="1"/>
    </xf>
    <xf numFmtId="178" fontId="4" fillId="0" borderId="1" xfId="1" applyNumberFormat="1" applyFont="1" applyBorder="1" applyAlignment="1" applyProtection="1">
      <alignment horizontal="center" vertical="center" wrapText="1"/>
      <protection hidden="1"/>
    </xf>
    <xf numFmtId="178" fontId="3" fillId="0" borderId="1" xfId="1" applyNumberFormat="1" applyFont="1" applyBorder="1" applyAlignment="1" applyProtection="1">
      <alignment horizontal="right" wrapText="1"/>
      <protection hidden="1"/>
    </xf>
    <xf numFmtId="38" fontId="14" fillId="5" borderId="15" xfId="1" applyFont="1" applyFill="1" applyBorder="1" applyAlignment="1" applyProtection="1">
      <alignment horizontal="right" vertical="center" wrapText="1"/>
      <protection locked="0"/>
    </xf>
    <xf numFmtId="38" fontId="14" fillId="5" borderId="12" xfId="1" applyFont="1" applyFill="1" applyBorder="1" applyAlignment="1" applyProtection="1">
      <alignment horizontal="right" vertical="center" wrapText="1"/>
      <protection locked="0"/>
    </xf>
    <xf numFmtId="38" fontId="14" fillId="5" borderId="7" xfId="1" applyFont="1" applyFill="1" applyBorder="1" applyAlignment="1" applyProtection="1">
      <alignment horizontal="right" vertical="center" wrapText="1"/>
      <protection locked="0"/>
    </xf>
    <xf numFmtId="38" fontId="14" fillId="5" borderId="1" xfId="1" applyFont="1" applyFill="1" applyBorder="1" applyAlignment="1" applyProtection="1">
      <alignment horizontal="right" vertical="center" wrapText="1"/>
      <protection locked="0"/>
    </xf>
    <xf numFmtId="38" fontId="14" fillId="5" borderId="25" xfId="1" applyFont="1" applyFill="1" applyBorder="1" applyAlignment="1" applyProtection="1">
      <alignment horizontal="right" vertical="center" wrapText="1"/>
      <protection locked="0"/>
    </xf>
    <xf numFmtId="0" fontId="10" fillId="5" borderId="15" xfId="0" applyFont="1" applyFill="1" applyBorder="1" applyAlignment="1" applyProtection="1">
      <alignment horizontal="left" vertical="center" wrapText="1"/>
      <protection locked="0"/>
    </xf>
    <xf numFmtId="0" fontId="10" fillId="5" borderId="12" xfId="0" applyFont="1" applyFill="1" applyBorder="1" applyAlignment="1" applyProtection="1">
      <alignment horizontal="left" vertical="center" wrapText="1"/>
      <protection locked="0"/>
    </xf>
    <xf numFmtId="38" fontId="10" fillId="5" borderId="12" xfId="1" applyFont="1" applyFill="1" applyBorder="1" applyAlignment="1" applyProtection="1">
      <alignment horizontal="right" vertical="center" wrapText="1"/>
      <protection locked="0"/>
    </xf>
    <xf numFmtId="176" fontId="10" fillId="5" borderId="12" xfId="1" applyNumberFormat="1" applyFont="1" applyFill="1" applyBorder="1" applyAlignment="1" applyProtection="1">
      <alignment horizontal="right" vertical="center" wrapText="1"/>
      <protection locked="0"/>
    </xf>
    <xf numFmtId="38" fontId="10" fillId="5" borderId="16" xfId="1" applyFont="1" applyFill="1" applyBorder="1" applyAlignment="1" applyProtection="1">
      <alignment horizontal="right" vertical="center" wrapText="1"/>
      <protection locked="0"/>
    </xf>
    <xf numFmtId="0" fontId="10" fillId="5" borderId="7" xfId="0" applyFont="1" applyFill="1" applyBorder="1" applyAlignment="1" applyProtection="1">
      <alignment horizontal="left" vertical="center" wrapText="1"/>
      <protection locked="0"/>
    </xf>
    <xf numFmtId="0" fontId="10" fillId="5" borderId="1" xfId="0" applyFont="1" applyFill="1" applyBorder="1" applyAlignment="1" applyProtection="1">
      <alignment horizontal="left" vertical="center" wrapText="1"/>
      <protection locked="0"/>
    </xf>
    <xf numFmtId="38" fontId="10" fillId="5" borderId="1" xfId="1" applyFont="1" applyFill="1" applyBorder="1" applyAlignment="1" applyProtection="1">
      <alignment horizontal="right" vertical="center" wrapText="1"/>
      <protection locked="0"/>
    </xf>
    <xf numFmtId="176" fontId="10" fillId="5" borderId="1" xfId="1" applyNumberFormat="1" applyFont="1" applyFill="1" applyBorder="1" applyAlignment="1" applyProtection="1">
      <alignment horizontal="right" vertical="center" wrapText="1"/>
      <protection locked="0"/>
    </xf>
    <xf numFmtId="38" fontId="10" fillId="5" borderId="8" xfId="1" applyFont="1" applyFill="1" applyBorder="1" applyAlignment="1" applyProtection="1">
      <alignment horizontal="right" vertical="center" wrapText="1"/>
      <protection locked="0"/>
    </xf>
    <xf numFmtId="38" fontId="17" fillId="0" borderId="18" xfId="4" applyFont="1" applyFill="1" applyBorder="1" applyAlignment="1">
      <alignment horizontal="center" vertical="center"/>
    </xf>
    <xf numFmtId="38" fontId="16" fillId="0" borderId="18" xfId="4" applyFont="1" applyFill="1" applyBorder="1" applyAlignment="1">
      <alignment horizontal="center" vertical="center"/>
    </xf>
    <xf numFmtId="38" fontId="18" fillId="0" borderId="12" xfId="1" applyFont="1" applyBorder="1" applyAlignment="1">
      <alignment vertical="center" wrapText="1"/>
    </xf>
    <xf numFmtId="38" fontId="18" fillId="0" borderId="1" xfId="1" applyFont="1" applyBorder="1" applyAlignment="1">
      <alignment vertical="center" wrapText="1"/>
    </xf>
    <xf numFmtId="38" fontId="18" fillId="0" borderId="18" xfId="1" applyFont="1" applyBorder="1" applyAlignment="1">
      <alignment horizontal="right" vertical="center" wrapText="1"/>
    </xf>
    <xf numFmtId="38" fontId="3" fillId="5" borderId="1" xfId="3" applyFont="1" applyFill="1" applyBorder="1" applyAlignment="1">
      <alignment wrapText="1"/>
    </xf>
    <xf numFmtId="176" fontId="16" fillId="0" borderId="40" xfId="4" applyNumberFormat="1" applyFont="1" applyFill="1" applyBorder="1" applyAlignment="1">
      <alignment horizontal="center" vertical="center"/>
    </xf>
    <xf numFmtId="38" fontId="16" fillId="0" borderId="45" xfId="4" applyFont="1" applyFill="1" applyBorder="1" applyAlignment="1">
      <alignment horizontal="center" vertical="center" wrapText="1"/>
    </xf>
    <xf numFmtId="0" fontId="16" fillId="0" borderId="1" xfId="2" applyFont="1" applyBorder="1" applyAlignment="1">
      <alignment horizontal="center" vertical="center" wrapText="1"/>
    </xf>
    <xf numFmtId="0" fontId="16" fillId="0" borderId="1" xfId="2" applyFont="1" applyBorder="1" applyAlignment="1">
      <alignment horizontal="center" vertical="center"/>
    </xf>
    <xf numFmtId="179" fontId="16" fillId="0" borderId="1" xfId="2" applyNumberFormat="1" applyFont="1" applyBorder="1" applyAlignment="1">
      <alignment horizontal="center" vertical="center"/>
    </xf>
    <xf numFmtId="1" fontId="16" fillId="0" borderId="1" xfId="2" applyNumberFormat="1" applyFont="1" applyBorder="1" applyAlignment="1">
      <alignment horizontal="center" vertical="center"/>
    </xf>
    <xf numFmtId="177" fontId="16" fillId="0" borderId="1" xfId="9" applyNumberFormat="1" applyFont="1" applyBorder="1" applyAlignment="1">
      <alignment horizontal="center" vertical="center"/>
    </xf>
    <xf numFmtId="178" fontId="3" fillId="0" borderId="1" xfId="1" applyNumberFormat="1" applyFont="1" applyFill="1" applyBorder="1" applyAlignment="1">
      <alignment wrapText="1"/>
    </xf>
    <xf numFmtId="38" fontId="3" fillId="0" borderId="1" xfId="1" applyFont="1" applyFill="1" applyBorder="1" applyAlignment="1">
      <alignment wrapText="1"/>
    </xf>
    <xf numFmtId="178" fontId="4" fillId="7" borderId="1" xfId="1" applyNumberFormat="1" applyFont="1" applyFill="1" applyBorder="1" applyAlignment="1">
      <alignment horizontal="left" vertical="center" wrapText="1"/>
    </xf>
    <xf numFmtId="178" fontId="4" fillId="0" borderId="1" xfId="1" applyNumberFormat="1" applyFont="1" applyBorder="1" applyAlignment="1">
      <alignment horizontal="center" vertical="center" wrapText="1"/>
    </xf>
    <xf numFmtId="178" fontId="3" fillId="0" borderId="1" xfId="1" applyNumberFormat="1" applyFont="1" applyBorder="1" applyAlignment="1">
      <alignment horizontal="right" wrapText="1"/>
    </xf>
    <xf numFmtId="178" fontId="20" fillId="7" borderId="57" xfId="3" applyNumberFormat="1" applyFont="1" applyFill="1" applyBorder="1" applyAlignment="1" applyProtection="1">
      <alignment horizontal="left" vertical="center" wrapText="1"/>
      <protection hidden="1"/>
    </xf>
    <xf numFmtId="178" fontId="3" fillId="7" borderId="1" xfId="3" applyNumberFormat="1" applyFont="1" applyFill="1" applyBorder="1" applyAlignment="1" applyProtection="1">
      <alignment horizontal="right" wrapText="1"/>
      <protection hidden="1"/>
    </xf>
    <xf numFmtId="178" fontId="3" fillId="0" borderId="7" xfId="3" applyNumberFormat="1" applyFont="1" applyBorder="1" applyAlignment="1" applyProtection="1">
      <alignment horizontal="right" wrapText="1"/>
      <protection hidden="1"/>
    </xf>
    <xf numFmtId="38" fontId="3" fillId="0" borderId="7" xfId="3" applyFont="1" applyFill="1" applyBorder="1" applyAlignment="1">
      <alignment horizontal="right" wrapText="1"/>
    </xf>
    <xf numFmtId="178" fontId="3" fillId="0" borderId="0" xfId="3" applyNumberFormat="1" applyFont="1" applyAlignment="1">
      <alignment horizontal="right" wrapText="1"/>
    </xf>
    <xf numFmtId="0" fontId="12" fillId="0" borderId="0" xfId="7" applyFont="1" applyAlignment="1">
      <alignment horizontal="center" vertical="center"/>
    </xf>
  </cellXfs>
  <cellStyles count="10">
    <cellStyle name="パーセント" xfId="9" builtinId="5"/>
    <cellStyle name="パーセント 2" xfId="6" xr:uid="{4ACB0137-F6DE-442F-95DB-13E9490D4468}"/>
    <cellStyle name="パーセント 3" xfId="8" xr:uid="{E401C1E3-3C72-4FCF-B84F-C108D37CE693}"/>
    <cellStyle name="桁区切り" xfId="1" builtinId="6"/>
    <cellStyle name="桁区切り 2" xfId="3" xr:uid="{4EFF807E-0A4D-4BCE-988B-493E338B887B}"/>
    <cellStyle name="桁区切り 3" xfId="4" xr:uid="{B5338ED0-BF23-466E-A90E-7DF4BA67263B}"/>
    <cellStyle name="標準" xfId="0" builtinId="0"/>
    <cellStyle name="標準 2" xfId="7" xr:uid="{C20DA377-7326-4372-96C2-6D1709CC9089}"/>
    <cellStyle name="標準 3" xfId="2" xr:uid="{458755B5-15E6-43CB-A627-5CCED14ACA8B}"/>
    <cellStyle name="標準 3 2" xfId="5" xr:uid="{FD5CC98B-1442-4520-BA4F-508960512FD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ree_space(1010000000)/21_&#22320;&#29699;&#28201;&#26262;&#21270;&#23550;&#31574;&#25285;&#24403;/104_&#29575;&#20808;&#23455;&#34892;&#25285;&#24403;/01_&#20140;&#37117;&#24066;&#24441;&#25152;CO2&#21066;&#28187;&#29575;&#20808;&#23455;&#34892;&#35336;&#30011;/01_&#24193;&#20869;&#23550;&#31574;/03_&#30465;&#12456;&#12493;&#23550;&#31574;/01_LED&#25913;&#20462;/22_&#20196;&#21644;4&#24180;&#24230;ESCO&#20107;&#26989;/1_&#20196;&#21644;&#65300;&#24180;&#24230;&#12503;&#12525;&#12509;&#12540;&#12470;&#12523;/2_&#12503;&#12525;&#12509;&#36215;&#26696;/&#27770;&#23450;/3-2_&#27096;&#24335;&#31532;17&#21495;&#65288;&#20107;&#26989;&#21177;&#26524;&#31639;&#20986;&#34920;&#65289;&#12304;&#27770;&#23450;&#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削減効果算定（施設別）"/>
      <sheetName val="施設リストA-1（直営）"/>
      <sheetName val="施設リストA-2（指定管理１）"/>
      <sheetName val="施設リストA-3（指定管理２）"/>
      <sheetName val="（新設）照明器具"/>
      <sheetName val="（既設）調査結果"/>
      <sheetName val="事業費（プロポ用）"/>
      <sheetName val="直営"/>
      <sheetName val="指定管理１"/>
      <sheetName val="指定管理2"/>
      <sheetName val="その他照明提案選定"/>
      <sheetName val="単価"/>
      <sheetName val="電力単価（直）"/>
      <sheetName val="電力単価（指１）"/>
      <sheetName val="電力単価（指２）"/>
      <sheetName val="照明台数（施設別）"/>
      <sheetName val="部屋別効果（直）"/>
      <sheetName val="部屋別効果（指１）"/>
      <sheetName val="部屋別効果（指２）"/>
      <sheetName val="隠し　照明器具まとめ"/>
      <sheetName val="3-2_様式第17号（事業効果算出表）【決定】"/>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2">
          <cell r="C2" t="str">
            <v>新設</v>
          </cell>
          <cell r="D2" t="str">
            <v>撤去</v>
          </cell>
        </row>
      </sheetData>
      <sheetData sheetId="2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0BBF6-25EC-4882-9898-4711F9822F3C}">
  <sheetPr>
    <pageSetUpPr fitToPage="1"/>
  </sheetPr>
  <dimension ref="A1:J24"/>
  <sheetViews>
    <sheetView showGridLines="0" tabSelected="1" view="pageBreakPreview" zoomScale="85" zoomScaleNormal="100" zoomScaleSheetLayoutView="85" workbookViewId="0">
      <selection activeCell="G10" sqref="G10"/>
    </sheetView>
  </sheetViews>
  <sheetFormatPr defaultColWidth="9" defaultRowHeight="40.5" customHeight="1"/>
  <cols>
    <col min="1" max="1" width="3.83203125" style="6" customWidth="1"/>
    <col min="2" max="2" width="4.58203125" style="7" customWidth="1"/>
    <col min="3" max="3" width="13.83203125" style="7" bestFit="1" customWidth="1"/>
    <col min="4" max="4" width="53.58203125" style="6" customWidth="1"/>
    <col min="5" max="5" width="7.33203125" style="8" bestFit="1" customWidth="1"/>
    <col min="6" max="7" width="12.5" style="6" customWidth="1"/>
    <col min="8" max="8" width="12.5" style="8" customWidth="1"/>
    <col min="9" max="9" width="12.5" style="138" customWidth="1"/>
    <col min="10" max="10" width="12.5" style="8" customWidth="1"/>
    <col min="11" max="16384" width="9" style="6"/>
  </cols>
  <sheetData>
    <row r="1" spans="1:10" ht="16.5" customHeight="1"/>
    <row r="2" spans="1:10" ht="22.5" customHeight="1">
      <c r="B2" s="190" t="s">
        <v>0</v>
      </c>
      <c r="C2" s="44"/>
    </row>
    <row r="3" spans="1:10" ht="21">
      <c r="B3" s="45" t="s">
        <v>27</v>
      </c>
      <c r="C3" s="45"/>
      <c r="D3" s="45"/>
      <c r="E3" s="45"/>
      <c r="F3" s="45"/>
      <c r="G3" s="45"/>
      <c r="H3" s="45"/>
      <c r="I3" s="139"/>
      <c r="J3" s="45"/>
    </row>
    <row r="4" spans="1:10" ht="12.5" thickBot="1">
      <c r="B4" s="53"/>
      <c r="C4" s="53"/>
      <c r="D4" s="53"/>
      <c r="E4" s="53"/>
      <c r="F4" s="53"/>
      <c r="G4" s="53"/>
      <c r="H4" s="53"/>
      <c r="I4" s="140"/>
      <c r="J4" s="53"/>
    </row>
    <row r="5" spans="1:10" s="9" customFormat="1" ht="16.5">
      <c r="A5" s="17"/>
      <c r="B5" s="27"/>
      <c r="C5" s="28"/>
      <c r="D5" s="28"/>
      <c r="E5" s="29"/>
      <c r="F5" s="20"/>
      <c r="G5" s="21"/>
      <c r="H5" s="181" t="s">
        <v>28</v>
      </c>
      <c r="I5" s="141"/>
      <c r="J5" s="22"/>
    </row>
    <row r="6" spans="1:10" s="9" customFormat="1" ht="24.5" thickBot="1">
      <c r="A6" s="11"/>
      <c r="B6" s="34" t="s">
        <v>49</v>
      </c>
      <c r="C6" s="35" t="s">
        <v>50</v>
      </c>
      <c r="D6" s="35" t="s">
        <v>138</v>
      </c>
      <c r="E6" s="36" t="s">
        <v>58</v>
      </c>
      <c r="F6" s="37" t="s">
        <v>29</v>
      </c>
      <c r="G6" s="38" t="s">
        <v>30</v>
      </c>
      <c r="H6" s="39" t="s">
        <v>113</v>
      </c>
      <c r="I6" s="142" t="s">
        <v>31</v>
      </c>
      <c r="J6" s="40" t="s">
        <v>32</v>
      </c>
    </row>
    <row r="7" spans="1:10" ht="36" customHeight="1">
      <c r="A7" s="10"/>
      <c r="B7" s="31" t="s">
        <v>9</v>
      </c>
      <c r="C7" s="32" t="s">
        <v>1</v>
      </c>
      <c r="D7" s="33" t="s">
        <v>139</v>
      </c>
      <c r="E7" s="231">
        <v>819</v>
      </c>
      <c r="F7" s="219"/>
      <c r="G7" s="220"/>
      <c r="H7" s="221"/>
      <c r="I7" s="222"/>
      <c r="J7" s="223"/>
    </row>
    <row r="8" spans="1:10" ht="36" customHeight="1">
      <c r="A8" s="10"/>
      <c r="B8" s="30" t="s">
        <v>11</v>
      </c>
      <c r="C8" s="18" t="s">
        <v>2</v>
      </c>
      <c r="D8" s="19" t="s">
        <v>140</v>
      </c>
      <c r="E8" s="232">
        <v>6673</v>
      </c>
      <c r="F8" s="224"/>
      <c r="G8" s="225"/>
      <c r="H8" s="226"/>
      <c r="I8" s="227"/>
      <c r="J8" s="228"/>
    </row>
    <row r="9" spans="1:10" ht="36" customHeight="1">
      <c r="A9" s="10"/>
      <c r="B9" s="30" t="s">
        <v>12</v>
      </c>
      <c r="C9" s="18" t="s">
        <v>3</v>
      </c>
      <c r="D9" s="19" t="s">
        <v>141</v>
      </c>
      <c r="E9" s="232">
        <v>122</v>
      </c>
      <c r="F9" s="224"/>
      <c r="G9" s="225"/>
      <c r="H9" s="226"/>
      <c r="I9" s="227"/>
      <c r="J9" s="228"/>
    </row>
    <row r="10" spans="1:10" ht="36" customHeight="1">
      <c r="A10" s="10"/>
      <c r="B10" s="30" t="s">
        <v>13</v>
      </c>
      <c r="C10" s="18" t="s">
        <v>4</v>
      </c>
      <c r="D10" s="19" t="s">
        <v>142</v>
      </c>
      <c r="E10" s="232">
        <v>1245</v>
      </c>
      <c r="F10" s="224"/>
      <c r="G10" s="225"/>
      <c r="H10" s="226"/>
      <c r="I10" s="227"/>
      <c r="J10" s="228"/>
    </row>
    <row r="11" spans="1:10" ht="36" customHeight="1">
      <c r="A11" s="10"/>
      <c r="B11" s="30" t="s">
        <v>14</v>
      </c>
      <c r="C11" s="18" t="s">
        <v>65</v>
      </c>
      <c r="D11" s="19" t="s">
        <v>143</v>
      </c>
      <c r="E11" s="232">
        <v>297</v>
      </c>
      <c r="F11" s="224"/>
      <c r="G11" s="225"/>
      <c r="H11" s="226"/>
      <c r="I11" s="227"/>
      <c r="J11" s="228"/>
    </row>
    <row r="12" spans="1:10" ht="36" customHeight="1">
      <c r="A12" s="10"/>
      <c r="B12" s="30" t="s">
        <v>15</v>
      </c>
      <c r="C12" s="18" t="s">
        <v>66</v>
      </c>
      <c r="D12" s="19" t="s">
        <v>144</v>
      </c>
      <c r="E12" s="232">
        <v>316</v>
      </c>
      <c r="F12" s="224"/>
      <c r="G12" s="225"/>
      <c r="H12" s="226"/>
      <c r="I12" s="227"/>
      <c r="J12" s="228"/>
    </row>
    <row r="13" spans="1:10" ht="36" customHeight="1">
      <c r="A13" s="10"/>
      <c r="B13" s="30" t="s">
        <v>16</v>
      </c>
      <c r="C13" s="18" t="s">
        <v>7</v>
      </c>
      <c r="D13" s="19" t="s">
        <v>51</v>
      </c>
      <c r="E13" s="232">
        <v>155</v>
      </c>
      <c r="F13" s="224"/>
      <c r="G13" s="225"/>
      <c r="H13" s="226"/>
      <c r="I13" s="227"/>
      <c r="J13" s="228"/>
    </row>
    <row r="14" spans="1:10" ht="36" customHeight="1">
      <c r="A14" s="10"/>
      <c r="B14" s="30" t="s">
        <v>17</v>
      </c>
      <c r="C14" s="18" t="s">
        <v>8</v>
      </c>
      <c r="D14" s="19" t="s">
        <v>52</v>
      </c>
      <c r="E14" s="232">
        <v>146</v>
      </c>
      <c r="F14" s="224"/>
      <c r="G14" s="225"/>
      <c r="H14" s="226"/>
      <c r="I14" s="227"/>
      <c r="J14" s="228"/>
    </row>
    <row r="15" spans="1:10" ht="36" customHeight="1">
      <c r="A15" s="10"/>
      <c r="B15" s="30" t="s">
        <v>18</v>
      </c>
      <c r="C15" s="18" t="s">
        <v>5</v>
      </c>
      <c r="D15" s="19" t="s">
        <v>53</v>
      </c>
      <c r="E15" s="232">
        <v>73</v>
      </c>
      <c r="F15" s="224"/>
      <c r="G15" s="225"/>
      <c r="H15" s="226"/>
      <c r="I15" s="227"/>
      <c r="J15" s="228"/>
    </row>
    <row r="16" spans="1:10" ht="36" customHeight="1">
      <c r="A16" s="10"/>
      <c r="B16" s="30" t="s">
        <v>19</v>
      </c>
      <c r="C16" s="18" t="s">
        <v>6</v>
      </c>
      <c r="D16" s="19" t="s">
        <v>53</v>
      </c>
      <c r="E16" s="232">
        <v>120</v>
      </c>
      <c r="F16" s="224"/>
      <c r="G16" s="225"/>
      <c r="H16" s="226"/>
      <c r="I16" s="227"/>
      <c r="J16" s="228"/>
    </row>
    <row r="17" spans="1:10" ht="36" customHeight="1" thickBot="1">
      <c r="A17" s="10"/>
      <c r="B17" s="30" t="s">
        <v>20</v>
      </c>
      <c r="C17" s="18" t="s">
        <v>124</v>
      </c>
      <c r="D17" s="19" t="s">
        <v>54</v>
      </c>
      <c r="E17" s="232">
        <v>98</v>
      </c>
      <c r="F17" s="224"/>
      <c r="G17" s="225"/>
      <c r="H17" s="226"/>
      <c r="I17" s="227"/>
      <c r="J17" s="228"/>
    </row>
    <row r="18" spans="1:10" ht="28.5" customHeight="1" thickBot="1">
      <c r="A18" s="13"/>
      <c r="B18" s="46"/>
      <c r="C18" s="47" t="s">
        <v>47</v>
      </c>
      <c r="D18" s="47"/>
      <c r="E18" s="233">
        <f>SUM(E7:E17)</f>
        <v>10064</v>
      </c>
      <c r="F18" s="193"/>
      <c r="G18" s="194"/>
      <c r="H18" s="48"/>
      <c r="I18" s="195"/>
      <c r="J18" s="196"/>
    </row>
    <row r="19" spans="1:10" ht="12">
      <c r="A19" s="13"/>
      <c r="B19" s="16"/>
      <c r="C19" s="188" t="s">
        <v>56</v>
      </c>
      <c r="D19" s="13"/>
      <c r="E19" s="15"/>
      <c r="F19" s="13"/>
      <c r="G19" s="13"/>
      <c r="H19" s="15"/>
      <c r="I19" s="143"/>
      <c r="J19" s="15"/>
    </row>
    <row r="20" spans="1:10" ht="12">
      <c r="A20" s="13"/>
      <c r="B20" s="16"/>
      <c r="C20" s="188" t="s">
        <v>55</v>
      </c>
      <c r="D20" s="13"/>
      <c r="E20" s="15"/>
      <c r="F20" s="13"/>
      <c r="G20" s="13"/>
      <c r="H20" s="15"/>
      <c r="I20" s="143"/>
      <c r="J20" s="15"/>
    </row>
    <row r="21" spans="1:10" ht="12">
      <c r="C21" s="188" t="s">
        <v>176</v>
      </c>
    </row>
    <row r="22" spans="1:10" ht="12">
      <c r="C22" s="188" t="s">
        <v>145</v>
      </c>
    </row>
    <row r="23" spans="1:10" ht="12">
      <c r="C23" s="188" t="s">
        <v>136</v>
      </c>
    </row>
    <row r="24" spans="1:10" ht="12" customHeight="1">
      <c r="C24" s="188" t="s">
        <v>137</v>
      </c>
    </row>
  </sheetData>
  <phoneticPr fontId="5"/>
  <printOptions horizontalCentered="1"/>
  <pageMargins left="0.43307086614173229" right="0.43307086614173229" top="0.35433070866141736" bottom="0.35433070866141736" header="0.31496062992125984" footer="0.19685039370078741"/>
  <pageSetup paperSize="9" scale="89" fitToHeight="0" orientation="landscape" r:id="rId1"/>
  <headerFooter>
    <oddFooter>&amp;C&amp;"ＭＳ 明朝,太字"&amp;P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E11C9-9956-4138-9AA8-5D532C895DFC}">
  <dimension ref="A1:I27"/>
  <sheetViews>
    <sheetView showGridLines="0" view="pageBreakPreview" topLeftCell="A17" zoomScale="85" zoomScaleNormal="100" zoomScaleSheetLayoutView="85" workbookViewId="0">
      <selection activeCell="C21" sqref="C21"/>
    </sheetView>
  </sheetViews>
  <sheetFormatPr defaultColWidth="9" defaultRowHeight="40.5" customHeight="1"/>
  <cols>
    <col min="1" max="1" width="3.83203125" style="6" customWidth="1"/>
    <col min="2" max="2" width="5.75" style="7" customWidth="1"/>
    <col min="3" max="3" width="36.33203125" style="7" customWidth="1"/>
    <col min="4" max="4" width="7.33203125" style="8" bestFit="1" customWidth="1"/>
    <col min="5" max="7" width="14.5" style="8" customWidth="1"/>
    <col min="8" max="9" width="15.75" style="8" customWidth="1"/>
    <col min="10" max="11" width="9" style="6"/>
    <col min="12" max="12" width="11.25" style="6" bestFit="1" customWidth="1"/>
    <col min="13" max="16384" width="9" style="6"/>
  </cols>
  <sheetData>
    <row r="1" spans="1:9" ht="16.5" customHeight="1"/>
    <row r="2" spans="1:9" ht="22.5" customHeight="1">
      <c r="B2" s="190" t="s">
        <v>112</v>
      </c>
      <c r="C2" s="44"/>
    </row>
    <row r="3" spans="1:9" ht="21">
      <c r="B3" s="45" t="s">
        <v>59</v>
      </c>
      <c r="C3" s="45"/>
      <c r="D3" s="45"/>
      <c r="E3" s="45"/>
      <c r="F3" s="45"/>
      <c r="G3" s="45"/>
      <c r="H3" s="45"/>
      <c r="I3" s="45"/>
    </row>
    <row r="4" spans="1:9" ht="12.5" thickBot="1">
      <c r="A4" s="10"/>
      <c r="B4" s="11"/>
      <c r="C4" s="11"/>
      <c r="D4" s="12"/>
      <c r="E4" s="15"/>
      <c r="F4" s="6"/>
      <c r="G4" s="15"/>
      <c r="H4" s="15"/>
      <c r="I4" s="54" t="s">
        <v>60</v>
      </c>
    </row>
    <row r="5" spans="1:9" s="9" customFormat="1" ht="16.5">
      <c r="A5" s="17"/>
      <c r="B5" s="27"/>
      <c r="C5" s="28" t="s">
        <v>63</v>
      </c>
      <c r="D5" s="29"/>
      <c r="E5" s="23"/>
      <c r="F5" s="24"/>
      <c r="G5" s="25" t="s">
        <v>48</v>
      </c>
      <c r="H5" s="25"/>
      <c r="I5" s="26"/>
    </row>
    <row r="6" spans="1:9" s="9" customFormat="1" ht="24.75" customHeight="1" thickBot="1">
      <c r="A6" s="11"/>
      <c r="B6" s="34" t="s">
        <v>49</v>
      </c>
      <c r="C6" s="35" t="s">
        <v>50</v>
      </c>
      <c r="D6" s="36" t="s">
        <v>58</v>
      </c>
      <c r="E6" s="41" t="s">
        <v>34</v>
      </c>
      <c r="F6" s="42" t="s">
        <v>35</v>
      </c>
      <c r="G6" s="42" t="s">
        <v>36</v>
      </c>
      <c r="H6" s="42" t="s">
        <v>37</v>
      </c>
      <c r="I6" s="43" t="s">
        <v>33</v>
      </c>
    </row>
    <row r="7" spans="1:9" ht="24" customHeight="1">
      <c r="A7" s="10"/>
      <c r="B7" s="31" t="s">
        <v>9</v>
      </c>
      <c r="C7" s="187" t="s">
        <v>62</v>
      </c>
      <c r="D7" s="50">
        <v>819</v>
      </c>
      <c r="E7" s="214"/>
      <c r="F7" s="215"/>
      <c r="G7" s="215"/>
      <c r="H7" s="64">
        <f>SUM(E7:G7)</f>
        <v>0</v>
      </c>
      <c r="I7" s="65">
        <f>D7*H7</f>
        <v>0</v>
      </c>
    </row>
    <row r="8" spans="1:9" ht="24" customHeight="1">
      <c r="A8" s="10"/>
      <c r="B8" s="30" t="s">
        <v>11</v>
      </c>
      <c r="C8" s="186" t="s">
        <v>125</v>
      </c>
      <c r="D8" s="51">
        <v>6673</v>
      </c>
      <c r="E8" s="216"/>
      <c r="F8" s="217"/>
      <c r="G8" s="217"/>
      <c r="H8" s="66">
        <f t="shared" ref="H8:H17" si="0">SUM(E8:G8)</f>
        <v>0</v>
      </c>
      <c r="I8" s="67">
        <f t="shared" ref="I8:I17" si="1">D8*H8</f>
        <v>0</v>
      </c>
    </row>
    <row r="9" spans="1:9" ht="24" customHeight="1">
      <c r="A9" s="10"/>
      <c r="B9" s="30" t="s">
        <v>12</v>
      </c>
      <c r="C9" s="186" t="s">
        <v>126</v>
      </c>
      <c r="D9" s="51">
        <v>122</v>
      </c>
      <c r="E9" s="216"/>
      <c r="F9" s="217"/>
      <c r="G9" s="217"/>
      <c r="H9" s="66">
        <f t="shared" si="0"/>
        <v>0</v>
      </c>
      <c r="I9" s="67">
        <f t="shared" si="1"/>
        <v>0</v>
      </c>
    </row>
    <row r="10" spans="1:9" ht="24" customHeight="1">
      <c r="A10" s="10"/>
      <c r="B10" s="30" t="s">
        <v>13</v>
      </c>
      <c r="C10" s="186" t="s">
        <v>127</v>
      </c>
      <c r="D10" s="51">
        <v>1245</v>
      </c>
      <c r="E10" s="216"/>
      <c r="F10" s="217"/>
      <c r="G10" s="217"/>
      <c r="H10" s="66">
        <f t="shared" si="0"/>
        <v>0</v>
      </c>
      <c r="I10" s="67">
        <f t="shared" si="1"/>
        <v>0</v>
      </c>
    </row>
    <row r="11" spans="1:9" ht="24" customHeight="1">
      <c r="A11" s="10"/>
      <c r="B11" s="30" t="s">
        <v>14</v>
      </c>
      <c r="C11" s="186" t="s">
        <v>128</v>
      </c>
      <c r="D11" s="51">
        <v>297</v>
      </c>
      <c r="E11" s="216"/>
      <c r="F11" s="217"/>
      <c r="G11" s="217"/>
      <c r="H11" s="66">
        <f t="shared" si="0"/>
        <v>0</v>
      </c>
      <c r="I11" s="67">
        <f t="shared" si="1"/>
        <v>0</v>
      </c>
    </row>
    <row r="12" spans="1:9" ht="24" customHeight="1">
      <c r="A12" s="10"/>
      <c r="B12" s="30" t="s">
        <v>15</v>
      </c>
      <c r="C12" s="186" t="s">
        <v>129</v>
      </c>
      <c r="D12" s="51">
        <v>316</v>
      </c>
      <c r="E12" s="216"/>
      <c r="F12" s="217"/>
      <c r="G12" s="217"/>
      <c r="H12" s="66">
        <f t="shared" si="0"/>
        <v>0</v>
      </c>
      <c r="I12" s="67">
        <f t="shared" si="1"/>
        <v>0</v>
      </c>
    </row>
    <row r="13" spans="1:9" ht="24" customHeight="1">
      <c r="A13" s="10"/>
      <c r="B13" s="30" t="s">
        <v>16</v>
      </c>
      <c r="C13" s="186" t="s">
        <v>130</v>
      </c>
      <c r="D13" s="51">
        <v>155</v>
      </c>
      <c r="E13" s="216"/>
      <c r="F13" s="217"/>
      <c r="G13" s="217"/>
      <c r="H13" s="66">
        <f t="shared" si="0"/>
        <v>0</v>
      </c>
      <c r="I13" s="67">
        <f t="shared" si="1"/>
        <v>0</v>
      </c>
    </row>
    <row r="14" spans="1:9" ht="24" customHeight="1">
      <c r="A14" s="10"/>
      <c r="B14" s="30" t="s">
        <v>17</v>
      </c>
      <c r="C14" s="186" t="s">
        <v>131</v>
      </c>
      <c r="D14" s="51">
        <v>146</v>
      </c>
      <c r="E14" s="216"/>
      <c r="F14" s="217"/>
      <c r="G14" s="217"/>
      <c r="H14" s="66">
        <f t="shared" si="0"/>
        <v>0</v>
      </c>
      <c r="I14" s="67">
        <f t="shared" si="1"/>
        <v>0</v>
      </c>
    </row>
    <row r="15" spans="1:9" ht="24" customHeight="1">
      <c r="A15" s="10"/>
      <c r="B15" s="30" t="s">
        <v>18</v>
      </c>
      <c r="C15" s="186" t="s">
        <v>132</v>
      </c>
      <c r="D15" s="51">
        <v>73</v>
      </c>
      <c r="E15" s="216"/>
      <c r="F15" s="217"/>
      <c r="G15" s="217"/>
      <c r="H15" s="66">
        <f t="shared" si="0"/>
        <v>0</v>
      </c>
      <c r="I15" s="67">
        <f t="shared" si="1"/>
        <v>0</v>
      </c>
    </row>
    <row r="16" spans="1:9" ht="24" customHeight="1">
      <c r="A16" s="10"/>
      <c r="B16" s="30" t="s">
        <v>19</v>
      </c>
      <c r="C16" s="186" t="s">
        <v>133</v>
      </c>
      <c r="D16" s="51">
        <v>120</v>
      </c>
      <c r="E16" s="216"/>
      <c r="F16" s="217"/>
      <c r="G16" s="217"/>
      <c r="H16" s="66">
        <f t="shared" si="0"/>
        <v>0</v>
      </c>
      <c r="I16" s="67">
        <f t="shared" si="1"/>
        <v>0</v>
      </c>
    </row>
    <row r="17" spans="1:9" ht="24" customHeight="1" thickBot="1">
      <c r="A17" s="10"/>
      <c r="B17" s="30" t="s">
        <v>20</v>
      </c>
      <c r="C17" s="186" t="s">
        <v>134</v>
      </c>
      <c r="D17" s="51">
        <v>98</v>
      </c>
      <c r="E17" s="216"/>
      <c r="F17" s="217"/>
      <c r="G17" s="217"/>
      <c r="H17" s="66">
        <f t="shared" si="0"/>
        <v>0</v>
      </c>
      <c r="I17" s="67">
        <f t="shared" si="1"/>
        <v>0</v>
      </c>
    </row>
    <row r="18" spans="1:9" ht="24" customHeight="1" thickBot="1">
      <c r="A18" s="13"/>
      <c r="B18" s="46"/>
      <c r="C18" s="47" t="s">
        <v>47</v>
      </c>
      <c r="D18" s="52">
        <f>SUM(D7:D17)</f>
        <v>10064</v>
      </c>
      <c r="E18" s="49"/>
      <c r="F18" s="48"/>
      <c r="G18" s="56"/>
      <c r="H18" s="60" t="s">
        <v>57</v>
      </c>
      <c r="I18" s="68">
        <f>SUM(I7:I17)</f>
        <v>0</v>
      </c>
    </row>
    <row r="19" spans="1:9" ht="24" customHeight="1">
      <c r="A19" s="13"/>
      <c r="B19" s="55" t="s">
        <v>64</v>
      </c>
      <c r="C19" s="16"/>
      <c r="D19" s="15"/>
      <c r="E19" s="15"/>
      <c r="F19" s="15"/>
      <c r="G19" s="57"/>
      <c r="H19" s="61" t="s">
        <v>40</v>
      </c>
      <c r="I19" s="218"/>
    </row>
    <row r="20" spans="1:9" ht="24" customHeight="1">
      <c r="A20" s="13"/>
      <c r="B20" s="55" t="s">
        <v>61</v>
      </c>
      <c r="C20" s="55"/>
      <c r="D20" s="15"/>
      <c r="E20" s="15"/>
      <c r="F20" s="15"/>
      <c r="G20" s="58"/>
      <c r="H20" s="62" t="s">
        <v>38</v>
      </c>
      <c r="I20" s="6"/>
    </row>
    <row r="21" spans="1:9" ht="24" customHeight="1">
      <c r="A21" s="13"/>
      <c r="B21" s="55" t="s">
        <v>174</v>
      </c>
      <c r="C21" s="14"/>
      <c r="D21" s="15"/>
      <c r="E21" s="15"/>
      <c r="F21" s="15"/>
      <c r="G21" s="58"/>
      <c r="H21" s="62" t="s">
        <v>39</v>
      </c>
      <c r="I21" s="218"/>
    </row>
    <row r="22" spans="1:9" ht="24" customHeight="1">
      <c r="A22" s="13"/>
      <c r="B22" s="71" t="s">
        <v>175</v>
      </c>
      <c r="C22" s="14"/>
      <c r="D22" s="15"/>
      <c r="E22" s="15"/>
      <c r="F22" s="15"/>
      <c r="G22" s="58"/>
      <c r="H22" s="62" t="s">
        <v>41</v>
      </c>
      <c r="I22" s="218"/>
    </row>
    <row r="23" spans="1:9" ht="24" customHeight="1">
      <c r="B23" s="16"/>
      <c r="C23" s="14"/>
      <c r="D23" s="15"/>
      <c r="E23" s="15"/>
      <c r="F23" s="15"/>
      <c r="G23" s="58"/>
      <c r="H23" s="62" t="s">
        <v>42</v>
      </c>
      <c r="I23" s="69">
        <f>SUM(I18:I22)</f>
        <v>0</v>
      </c>
    </row>
    <row r="24" spans="1:9" ht="24" customHeight="1">
      <c r="B24" s="16"/>
      <c r="C24" s="14"/>
      <c r="D24" s="15"/>
      <c r="E24" s="15"/>
      <c r="F24" s="15"/>
      <c r="G24" s="58"/>
      <c r="H24" s="62" t="s">
        <v>43</v>
      </c>
      <c r="I24" s="218"/>
    </row>
    <row r="25" spans="1:9" ht="24" customHeight="1">
      <c r="A25" s="13"/>
      <c r="B25" s="16"/>
      <c r="C25" s="16"/>
      <c r="D25" s="15"/>
      <c r="E25" s="15"/>
      <c r="F25" s="15"/>
      <c r="G25" s="58"/>
      <c r="H25" s="62" t="s">
        <v>44</v>
      </c>
      <c r="I25" s="69">
        <f>I23+I24</f>
        <v>0</v>
      </c>
    </row>
    <row r="26" spans="1:9" ht="24" customHeight="1">
      <c r="A26" s="13"/>
      <c r="B26" s="16"/>
      <c r="C26" s="16"/>
      <c r="D26" s="15"/>
      <c r="E26" s="15"/>
      <c r="F26" s="15"/>
      <c r="G26" s="58"/>
      <c r="H26" s="62" t="s">
        <v>45</v>
      </c>
      <c r="I26" s="69">
        <f>ROUNDDOWN(I25*0.1,0)</f>
        <v>0</v>
      </c>
    </row>
    <row r="27" spans="1:9" ht="24" customHeight="1" thickBot="1">
      <c r="A27" s="13"/>
      <c r="B27" s="16"/>
      <c r="C27" s="16"/>
      <c r="D27" s="15"/>
      <c r="E27" s="15"/>
      <c r="F27" s="15"/>
      <c r="G27" s="59"/>
      <c r="H27" s="63" t="s">
        <v>46</v>
      </c>
      <c r="I27" s="70">
        <f>I25+I26</f>
        <v>0</v>
      </c>
    </row>
  </sheetData>
  <phoneticPr fontId="5"/>
  <printOptions horizontalCentered="1"/>
  <pageMargins left="0.70866141732283472" right="0.70866141732283472" top="0.35433070866141736" bottom="0.35433070866141736" header="0.31496062992125984" footer="0.31496062992125984"/>
  <pageSetup paperSize="9" scale="60"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78A15-DF77-4787-9E18-40636EDA7081}">
  <dimension ref="B1:H26"/>
  <sheetViews>
    <sheetView showGridLines="0" view="pageBreakPreview" zoomScale="85" zoomScaleNormal="100" zoomScaleSheetLayoutView="85" workbookViewId="0">
      <selection activeCell="H24" sqref="H24"/>
    </sheetView>
  </sheetViews>
  <sheetFormatPr defaultColWidth="10.58203125" defaultRowHeight="29.25" customHeight="1"/>
  <cols>
    <col min="1" max="1" width="3.83203125" style="150" customWidth="1"/>
    <col min="2" max="2" width="21.25" style="150" customWidth="1"/>
    <col min="3" max="3" width="11.25" style="150" customWidth="1"/>
    <col min="4" max="4" width="6.5" style="150" customWidth="1"/>
    <col min="5" max="5" width="1" style="150" customWidth="1"/>
    <col min="6" max="6" width="21.25" style="150" customWidth="1"/>
    <col min="7" max="7" width="11.25" style="150" customWidth="1"/>
    <col min="8" max="8" width="8.75" style="150" customWidth="1"/>
    <col min="9" max="16384" width="10.58203125" style="150"/>
  </cols>
  <sheetData>
    <row r="1" spans="2:8" ht="16.5" customHeight="1"/>
    <row r="2" spans="2:8" ht="22.5" customHeight="1">
      <c r="B2" s="191" t="s">
        <v>89</v>
      </c>
    </row>
    <row r="3" spans="2:8" ht="21">
      <c r="B3" s="252" t="s">
        <v>101</v>
      </c>
      <c r="C3" s="252"/>
      <c r="D3" s="252"/>
      <c r="E3" s="252"/>
      <c r="F3" s="252"/>
      <c r="G3" s="252"/>
      <c r="H3" s="252"/>
    </row>
    <row r="4" spans="2:8" ht="12.75" customHeight="1"/>
    <row r="5" spans="2:8" ht="14">
      <c r="B5" s="174" t="s">
        <v>109</v>
      </c>
    </row>
    <row r="6" spans="2:8" ht="36.75" customHeight="1">
      <c r="B6" s="151" t="s">
        <v>90</v>
      </c>
      <c r="C6" s="152">
        <f>'施設別事業効果（計算用２）（非表示）'!D3</f>
        <v>3148093</v>
      </c>
      <c r="D6" s="164" t="s">
        <v>91</v>
      </c>
      <c r="E6" s="166"/>
      <c r="F6" s="151" t="s">
        <v>92</v>
      </c>
      <c r="G6" s="153">
        <f>'施設別事業効果（計算用２）（非表示）'!D4/1000</f>
        <v>98757.744999999995</v>
      </c>
      <c r="H6" s="164" t="s">
        <v>93</v>
      </c>
    </row>
    <row r="7" spans="2:8" ht="36.75" customHeight="1">
      <c r="B7" s="151" t="s">
        <v>102</v>
      </c>
      <c r="C7" s="153">
        <f>'施設別事業効果（計算用２）（非表示）'!D7</f>
        <v>1062286.8799999999</v>
      </c>
      <c r="D7" s="164" t="s">
        <v>91</v>
      </c>
      <c r="E7" s="166"/>
      <c r="F7" s="151" t="s">
        <v>103</v>
      </c>
      <c r="G7" s="153">
        <f>ROUND(SUMPRODUCT('施設別事業効果（計算用２）（非表示）'!E5:AE5,'施設別事業効果（計算用２）（非表示）'!E7:AE7)/1000,0)</f>
        <v>33640</v>
      </c>
      <c r="H7" s="164" t="s">
        <v>93</v>
      </c>
    </row>
    <row r="8" spans="2:8" ht="36.75" customHeight="1">
      <c r="B8" s="151" t="s">
        <v>104</v>
      </c>
      <c r="C8" s="153">
        <f>ROUND('施設別事業効果（計算用２）（非表示）'!D9,0)</f>
        <v>0</v>
      </c>
      <c r="D8" s="164" t="s">
        <v>91</v>
      </c>
      <c r="E8" s="166"/>
      <c r="F8" s="151" t="s">
        <v>105</v>
      </c>
      <c r="G8" s="153">
        <f>ROUND(G7-G9,0)</f>
        <v>0</v>
      </c>
      <c r="H8" s="164" t="s">
        <v>93</v>
      </c>
    </row>
    <row r="9" spans="2:8" ht="36.75" customHeight="1">
      <c r="B9" s="151" t="s">
        <v>111</v>
      </c>
      <c r="C9" s="153">
        <f>ROUND(C7-C8,0)</f>
        <v>1062287</v>
      </c>
      <c r="D9" s="164" t="s">
        <v>91</v>
      </c>
      <c r="E9" s="166"/>
      <c r="F9" s="151" t="s">
        <v>110</v>
      </c>
      <c r="G9" s="153">
        <f>ROUND('施設別事業効果（計算用２）（非表示）'!D12/1000,0)</f>
        <v>33640</v>
      </c>
      <c r="H9" s="164" t="s">
        <v>93</v>
      </c>
    </row>
    <row r="10" spans="2:8" ht="36.75" customHeight="1">
      <c r="B10" s="151" t="s">
        <v>106</v>
      </c>
      <c r="C10" s="170">
        <f>C9*100/C6</f>
        <v>33.743825230067856</v>
      </c>
      <c r="D10" s="165" t="s">
        <v>100</v>
      </c>
      <c r="E10" s="166"/>
      <c r="F10" s="151" t="s">
        <v>107</v>
      </c>
      <c r="G10" s="170">
        <f>G9*100/G6</f>
        <v>34.063151198926221</v>
      </c>
      <c r="H10" s="165" t="s">
        <v>100</v>
      </c>
    </row>
    <row r="11" spans="2:8" ht="36.75" customHeight="1">
      <c r="B11" s="151" t="s">
        <v>117</v>
      </c>
      <c r="C11" s="170">
        <f>C9*100/C7</f>
        <v>100.00001129638352</v>
      </c>
      <c r="D11" s="165" t="s">
        <v>115</v>
      </c>
      <c r="E11" s="166"/>
      <c r="F11" s="151" t="s">
        <v>116</v>
      </c>
      <c r="G11" s="170">
        <f>G9*100/G7</f>
        <v>100</v>
      </c>
      <c r="H11" s="165" t="s">
        <v>115</v>
      </c>
    </row>
    <row r="12" spans="2:8" ht="12"/>
    <row r="13" spans="2:8" ht="14">
      <c r="B13" s="174" t="s">
        <v>108</v>
      </c>
    </row>
    <row r="14" spans="2:8" ht="36.75" customHeight="1">
      <c r="B14" s="157" t="s">
        <v>97</v>
      </c>
      <c r="C14" s="161">
        <f>G9</f>
        <v>33640</v>
      </c>
      <c r="D14" s="166" t="s">
        <v>94</v>
      </c>
      <c r="E14" s="166"/>
      <c r="F14" s="171" t="s">
        <v>114</v>
      </c>
      <c r="G14" s="167"/>
      <c r="H14" s="154"/>
    </row>
    <row r="15" spans="2:8" ht="36.75" customHeight="1">
      <c r="B15" s="158" t="s">
        <v>96</v>
      </c>
      <c r="C15" s="162">
        <f>C14*15</f>
        <v>504600</v>
      </c>
      <c r="D15" s="166" t="s">
        <v>94</v>
      </c>
      <c r="E15" s="166"/>
      <c r="F15" s="172" t="s">
        <v>120</v>
      </c>
      <c r="G15" s="169"/>
      <c r="H15" s="156"/>
    </row>
    <row r="16" spans="2:8" ht="36.75" customHeight="1">
      <c r="B16" s="159" t="s">
        <v>95</v>
      </c>
      <c r="C16" s="163">
        <f>'第16号（事業費算出表）'!I27/1000</f>
        <v>0</v>
      </c>
      <c r="D16" s="166" t="s">
        <v>94</v>
      </c>
      <c r="E16" s="166"/>
      <c r="F16" s="173" t="s">
        <v>99</v>
      </c>
      <c r="G16" s="168"/>
      <c r="H16" s="155"/>
    </row>
    <row r="17" spans="2:8" ht="36.75" customHeight="1">
      <c r="B17" s="160" t="s">
        <v>98</v>
      </c>
      <c r="C17" s="163">
        <f>C15-C16</f>
        <v>504600</v>
      </c>
      <c r="D17" s="166" t="s">
        <v>94</v>
      </c>
      <c r="E17" s="166"/>
      <c r="F17" s="173" t="s">
        <v>121</v>
      </c>
      <c r="G17" s="168"/>
      <c r="H17" s="155"/>
    </row>
    <row r="18" spans="2:8" ht="22.5" customHeight="1"/>
    <row r="19" spans="2:8" ht="12">
      <c r="B19" s="192" t="s">
        <v>122</v>
      </c>
      <c r="C19" s="192"/>
      <c r="D19" s="192"/>
      <c r="E19" s="192"/>
      <c r="F19" s="192"/>
      <c r="G19" s="192"/>
      <c r="H19" s="192"/>
    </row>
    <row r="20" spans="2:8" ht="12">
      <c r="B20" s="192" t="s">
        <v>123</v>
      </c>
      <c r="C20" s="192"/>
      <c r="D20" s="192"/>
      <c r="E20" s="192"/>
      <c r="F20" s="192"/>
      <c r="G20" s="192"/>
      <c r="H20" s="192"/>
    </row>
    <row r="21" spans="2:8" ht="12">
      <c r="B21" s="192" t="s">
        <v>118</v>
      </c>
      <c r="C21" s="192"/>
      <c r="D21" s="192"/>
      <c r="E21" s="192"/>
      <c r="F21" s="192"/>
      <c r="G21" s="192"/>
      <c r="H21" s="192"/>
    </row>
    <row r="22" spans="2:8" ht="12">
      <c r="B22" s="192" t="s">
        <v>119</v>
      </c>
      <c r="C22" s="192"/>
      <c r="D22" s="192"/>
      <c r="E22" s="192"/>
      <c r="F22" s="192"/>
      <c r="G22" s="192"/>
      <c r="H22" s="192"/>
    </row>
    <row r="23" spans="2:8" ht="12">
      <c r="B23" s="192" t="s">
        <v>177</v>
      </c>
      <c r="C23" s="192"/>
      <c r="D23" s="192"/>
      <c r="E23" s="192"/>
      <c r="F23" s="192"/>
      <c r="G23" s="192"/>
      <c r="H23" s="192"/>
    </row>
    <row r="24" spans="2:8" ht="12">
      <c r="B24" s="192" t="s">
        <v>178</v>
      </c>
      <c r="C24" s="192"/>
      <c r="D24" s="192"/>
      <c r="E24" s="192"/>
      <c r="F24" s="192"/>
      <c r="G24" s="192"/>
      <c r="H24" s="192"/>
    </row>
    <row r="25" spans="2:8" ht="12"/>
    <row r="26" spans="2:8" ht="12"/>
  </sheetData>
  <sheetProtection selectLockedCells="1" selectUnlockedCells="1"/>
  <mergeCells count="1">
    <mergeCell ref="B3:H3"/>
  </mergeCells>
  <phoneticPr fontId="5"/>
  <printOptions horizontalCentered="1"/>
  <pageMargins left="0.59055118110236227" right="0.59055118110236227" top="0.59055118110236227" bottom="0.59055118110236227"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5FA65-5384-422C-8315-EC592C5A9390}">
  <dimension ref="A1:AH15"/>
  <sheetViews>
    <sheetView view="pageBreakPreview" topLeftCell="B2" zoomScale="90" zoomScaleNormal="85" zoomScaleSheetLayoutView="90" workbookViewId="0">
      <selection activeCell="F4" sqref="F4:F14"/>
    </sheetView>
  </sheetViews>
  <sheetFormatPr defaultColWidth="9" defaultRowHeight="35.25" customHeight="1"/>
  <cols>
    <col min="1" max="1" width="2.58203125" style="1" hidden="1" customWidth="1"/>
    <col min="2" max="2" width="9" style="2" customWidth="1"/>
    <col min="3" max="3" width="7.5" style="206" bestFit="1" customWidth="1"/>
    <col min="4" max="4" width="13.83203125" style="206" bestFit="1" customWidth="1"/>
    <col min="5" max="5" width="8.08203125" style="207" customWidth="1"/>
    <col min="6" max="7" width="8.08203125" style="5" customWidth="1"/>
    <col min="8" max="18" width="8.08203125" style="207" customWidth="1"/>
    <col min="19" max="19" width="8.08203125" style="251" customWidth="1"/>
    <col min="20" max="27" width="8.08203125" style="207" customWidth="1"/>
    <col min="28" max="16384" width="9" style="205"/>
  </cols>
  <sheetData>
    <row r="1" spans="1:34" s="182" customFormat="1" ht="13.5" hidden="1" thickBot="1">
      <c r="A1" s="1"/>
      <c r="B1" s="2"/>
      <c r="C1" s="2"/>
      <c r="D1" s="2"/>
      <c r="E1" s="2"/>
      <c r="F1" s="1"/>
      <c r="G1" s="1"/>
      <c r="H1" s="1"/>
      <c r="I1" s="1"/>
      <c r="J1" s="1"/>
      <c r="K1" s="1"/>
      <c r="L1" s="1"/>
      <c r="M1" s="1"/>
      <c r="N1" s="1"/>
      <c r="O1" s="1"/>
      <c r="P1" s="1"/>
      <c r="Q1" s="1"/>
      <c r="R1" s="1"/>
      <c r="S1" s="81"/>
      <c r="T1" s="1"/>
      <c r="U1" s="1"/>
      <c r="V1" s="1"/>
      <c r="W1" s="1"/>
      <c r="X1" s="1"/>
      <c r="Y1" s="1"/>
      <c r="Z1" s="1"/>
      <c r="AA1" s="1"/>
    </row>
    <row r="2" spans="1:34" s="204" customFormat="1" ht="35.25" customHeight="1">
      <c r="A2" s="3"/>
      <c r="B2" s="197"/>
      <c r="C2" s="208"/>
      <c r="D2" s="208"/>
      <c r="E2" s="208" t="s">
        <v>26</v>
      </c>
      <c r="F2" s="198" t="s">
        <v>22</v>
      </c>
      <c r="G2" s="199" t="s">
        <v>23</v>
      </c>
      <c r="H2" s="208" t="s">
        <v>146</v>
      </c>
      <c r="I2" s="208" t="s">
        <v>147</v>
      </c>
      <c r="J2" s="208" t="s">
        <v>148</v>
      </c>
      <c r="K2" s="208" t="s">
        <v>149</v>
      </c>
      <c r="L2" s="208" t="s">
        <v>150</v>
      </c>
      <c r="M2" s="208" t="s">
        <v>151</v>
      </c>
      <c r="N2" s="208" t="s">
        <v>152</v>
      </c>
      <c r="O2" s="208" t="s">
        <v>153</v>
      </c>
      <c r="P2" s="208" t="s">
        <v>154</v>
      </c>
      <c r="Q2" s="208" t="s">
        <v>155</v>
      </c>
      <c r="R2" s="208" t="s">
        <v>156</v>
      </c>
      <c r="S2" s="247" t="s">
        <v>179</v>
      </c>
      <c r="T2" s="208" t="s">
        <v>157</v>
      </c>
      <c r="U2" s="208" t="s">
        <v>158</v>
      </c>
      <c r="V2" s="208" t="s">
        <v>159</v>
      </c>
      <c r="W2" s="208" t="s">
        <v>160</v>
      </c>
      <c r="X2" s="208" t="s">
        <v>161</v>
      </c>
      <c r="Y2" s="208" t="s">
        <v>162</v>
      </c>
      <c r="Z2" s="208" t="s">
        <v>163</v>
      </c>
      <c r="AA2" s="208" t="s">
        <v>164</v>
      </c>
      <c r="AB2" s="244" t="s">
        <v>165</v>
      </c>
      <c r="AC2" s="244" t="s">
        <v>166</v>
      </c>
      <c r="AD2" s="244" t="s">
        <v>167</v>
      </c>
      <c r="AE2" s="244" t="s">
        <v>168</v>
      </c>
      <c r="AF2" s="244" t="s">
        <v>169</v>
      </c>
      <c r="AG2" s="244" t="s">
        <v>170</v>
      </c>
      <c r="AH2" s="244" t="s">
        <v>171</v>
      </c>
    </row>
    <row r="3" spans="1:34" ht="35.25" customHeight="1">
      <c r="B3" s="200" t="s">
        <v>25</v>
      </c>
      <c r="C3" s="209" t="s">
        <v>21</v>
      </c>
      <c r="D3" s="209" t="s">
        <v>24</v>
      </c>
      <c r="E3" s="210">
        <f>SUM(E4:E15)</f>
        <v>10467</v>
      </c>
      <c r="F3" s="4">
        <f>SUM(F4:F15)</f>
        <v>10064</v>
      </c>
      <c r="G3" s="201">
        <f>SUM(G4:G15)</f>
        <v>403</v>
      </c>
      <c r="H3" s="210">
        <f t="shared" ref="H3:AD3" si="0">SUM(H4:H14)</f>
        <v>667</v>
      </c>
      <c r="I3" s="210">
        <f t="shared" si="0"/>
        <v>345</v>
      </c>
      <c r="J3" s="210">
        <f t="shared" si="0"/>
        <v>415</v>
      </c>
      <c r="K3" s="210">
        <f t="shared" si="0"/>
        <v>346</v>
      </c>
      <c r="L3" s="210">
        <f t="shared" si="0"/>
        <v>277</v>
      </c>
      <c r="M3" s="210">
        <f t="shared" si="0"/>
        <v>420</v>
      </c>
      <c r="N3" s="210">
        <f t="shared" si="0"/>
        <v>375</v>
      </c>
      <c r="O3" s="210">
        <f t="shared" si="0"/>
        <v>452</v>
      </c>
      <c r="P3" s="210">
        <f t="shared" si="0"/>
        <v>367</v>
      </c>
      <c r="Q3" s="210">
        <f t="shared" si="0"/>
        <v>444</v>
      </c>
      <c r="R3" s="210">
        <f t="shared" si="0"/>
        <v>469</v>
      </c>
      <c r="S3" s="248">
        <f t="shared" si="0"/>
        <v>523</v>
      </c>
      <c r="T3" s="210">
        <f t="shared" si="0"/>
        <v>401</v>
      </c>
      <c r="U3" s="210">
        <f t="shared" si="0"/>
        <v>517</v>
      </c>
      <c r="V3" s="210">
        <f t="shared" si="0"/>
        <v>416</v>
      </c>
      <c r="W3" s="210">
        <f t="shared" si="0"/>
        <v>345</v>
      </c>
      <c r="X3" s="210">
        <f t="shared" si="0"/>
        <v>19</v>
      </c>
      <c r="Y3" s="210">
        <f t="shared" si="0"/>
        <v>599</v>
      </c>
      <c r="Z3" s="210">
        <f t="shared" si="0"/>
        <v>510</v>
      </c>
      <c r="AA3" s="210">
        <f t="shared" si="0"/>
        <v>392</v>
      </c>
      <c r="AB3" s="210">
        <f t="shared" si="0"/>
        <v>181</v>
      </c>
      <c r="AC3" s="210">
        <f t="shared" si="0"/>
        <v>893</v>
      </c>
      <c r="AD3" s="210">
        <f t="shared" si="0"/>
        <v>383</v>
      </c>
      <c r="AE3" s="210">
        <f t="shared" ref="AE3:AH3" si="1">SUM(AE4:AE14)</f>
        <v>74</v>
      </c>
      <c r="AF3" s="210">
        <f t="shared" si="1"/>
        <v>60</v>
      </c>
      <c r="AG3" s="210">
        <f t="shared" si="1"/>
        <v>62</v>
      </c>
      <c r="AH3" s="210">
        <f t="shared" si="1"/>
        <v>112</v>
      </c>
    </row>
    <row r="4" spans="1:34" ht="35.25" customHeight="1">
      <c r="B4" s="200"/>
      <c r="C4" s="211" t="s">
        <v>10</v>
      </c>
      <c r="D4" s="212" t="s">
        <v>62</v>
      </c>
      <c r="E4" s="213">
        <f>SUM(F4:G4)</f>
        <v>819</v>
      </c>
      <c r="F4" s="4">
        <f>IF(B4="",SUM(H4:AH4),"")</f>
        <v>819</v>
      </c>
      <c r="G4" s="201" t="str">
        <f t="shared" ref="G4:G14" si="2">IF(B4="外",SUM(H4:AC4),"")</f>
        <v/>
      </c>
      <c r="H4" s="213">
        <v>16</v>
      </c>
      <c r="I4" s="213">
        <v>20</v>
      </c>
      <c r="J4" s="213">
        <v>24</v>
      </c>
      <c r="K4" s="213">
        <v>0</v>
      </c>
      <c r="L4" s="213">
        <v>0</v>
      </c>
      <c r="M4" s="213">
        <v>86</v>
      </c>
      <c r="N4" s="213">
        <v>91</v>
      </c>
      <c r="O4" s="213">
        <v>37</v>
      </c>
      <c r="P4" s="213">
        <v>67</v>
      </c>
      <c r="Q4" s="213">
        <v>18</v>
      </c>
      <c r="R4" s="213">
        <v>46</v>
      </c>
      <c r="S4" s="249">
        <v>0</v>
      </c>
      <c r="T4" s="213">
        <v>66</v>
      </c>
      <c r="U4" s="213">
        <v>0</v>
      </c>
      <c r="V4" s="213">
        <v>2</v>
      </c>
      <c r="W4" s="213">
        <v>28</v>
      </c>
      <c r="X4" s="213">
        <v>0</v>
      </c>
      <c r="Y4" s="213">
        <v>24</v>
      </c>
      <c r="Z4" s="213">
        <v>16</v>
      </c>
      <c r="AA4" s="213">
        <v>0</v>
      </c>
      <c r="AB4" s="242">
        <v>27</v>
      </c>
      <c r="AC4" s="242">
        <v>138</v>
      </c>
      <c r="AD4" s="242">
        <v>97</v>
      </c>
      <c r="AE4" s="242">
        <v>0</v>
      </c>
      <c r="AF4" s="242">
        <v>0</v>
      </c>
      <c r="AG4" s="242">
        <v>0</v>
      </c>
      <c r="AH4" s="242">
        <v>16</v>
      </c>
    </row>
    <row r="5" spans="1:34" ht="35.25" customHeight="1">
      <c r="B5" s="200"/>
      <c r="C5" s="211" t="s">
        <v>11</v>
      </c>
      <c r="D5" s="212" t="s">
        <v>125</v>
      </c>
      <c r="E5" s="213">
        <f t="shared" ref="E5:E15" si="3">SUM(F5:G5)</f>
        <v>6673</v>
      </c>
      <c r="F5" s="4">
        <f t="shared" ref="F5:F14" si="4">IF(B5="",SUM(H5:AH5),"")</f>
        <v>6673</v>
      </c>
      <c r="G5" s="201" t="str">
        <f t="shared" si="2"/>
        <v/>
      </c>
      <c r="H5" s="213">
        <v>527</v>
      </c>
      <c r="I5" s="213">
        <v>237</v>
      </c>
      <c r="J5" s="213">
        <v>277</v>
      </c>
      <c r="K5" s="213">
        <v>201</v>
      </c>
      <c r="L5" s="213">
        <v>242</v>
      </c>
      <c r="M5" s="213">
        <v>244</v>
      </c>
      <c r="N5" s="213">
        <v>252</v>
      </c>
      <c r="O5" s="213">
        <v>283</v>
      </c>
      <c r="P5" s="213">
        <v>214</v>
      </c>
      <c r="Q5" s="213">
        <v>363</v>
      </c>
      <c r="R5" s="213">
        <v>273</v>
      </c>
      <c r="S5" s="249">
        <v>404</v>
      </c>
      <c r="T5" s="213">
        <v>225</v>
      </c>
      <c r="U5" s="213">
        <v>400</v>
      </c>
      <c r="V5" s="213">
        <v>280</v>
      </c>
      <c r="W5" s="213">
        <v>223</v>
      </c>
      <c r="X5" s="213">
        <v>11</v>
      </c>
      <c r="Y5" s="213">
        <v>476</v>
      </c>
      <c r="Z5" s="213">
        <v>377</v>
      </c>
      <c r="AA5" s="213">
        <v>123</v>
      </c>
      <c r="AB5" s="242">
        <v>99</v>
      </c>
      <c r="AC5" s="242">
        <v>434</v>
      </c>
      <c r="AD5" s="242">
        <v>252</v>
      </c>
      <c r="AE5" s="242">
        <v>72</v>
      </c>
      <c r="AF5" s="242">
        <v>48</v>
      </c>
      <c r="AG5" s="242">
        <v>40</v>
      </c>
      <c r="AH5" s="242">
        <v>96</v>
      </c>
    </row>
    <row r="6" spans="1:34" ht="35.25" customHeight="1">
      <c r="B6" s="200"/>
      <c r="C6" s="211" t="s">
        <v>12</v>
      </c>
      <c r="D6" s="212" t="s">
        <v>126</v>
      </c>
      <c r="E6" s="213">
        <f>SUM(F6:G6)</f>
        <v>122</v>
      </c>
      <c r="F6" s="4">
        <f t="shared" si="4"/>
        <v>122</v>
      </c>
      <c r="G6" s="201" t="str">
        <f t="shared" si="2"/>
        <v/>
      </c>
      <c r="H6" s="213">
        <v>0</v>
      </c>
      <c r="I6" s="213">
        <v>0</v>
      </c>
      <c r="J6" s="213">
        <v>0</v>
      </c>
      <c r="K6" s="213">
        <v>0</v>
      </c>
      <c r="L6" s="213">
        <v>0</v>
      </c>
      <c r="M6" s="213">
        <v>0</v>
      </c>
      <c r="N6" s="213">
        <v>0</v>
      </c>
      <c r="O6" s="213">
        <v>13</v>
      </c>
      <c r="P6" s="213">
        <v>0</v>
      </c>
      <c r="Q6" s="213">
        <v>0</v>
      </c>
      <c r="R6" s="213">
        <v>0</v>
      </c>
      <c r="S6" s="249">
        <v>0</v>
      </c>
      <c r="T6" s="213">
        <v>0</v>
      </c>
      <c r="U6" s="213">
        <v>0</v>
      </c>
      <c r="V6" s="213">
        <v>0</v>
      </c>
      <c r="W6" s="213">
        <v>4</v>
      </c>
      <c r="X6" s="213">
        <v>0</v>
      </c>
      <c r="Y6" s="213">
        <v>0</v>
      </c>
      <c r="Z6" s="213">
        <v>0</v>
      </c>
      <c r="AA6" s="213">
        <v>69</v>
      </c>
      <c r="AB6" s="242">
        <v>7</v>
      </c>
      <c r="AC6" s="242">
        <v>29</v>
      </c>
      <c r="AD6" s="242">
        <v>0</v>
      </c>
      <c r="AE6" s="242">
        <v>0</v>
      </c>
      <c r="AF6" s="242">
        <v>0</v>
      </c>
      <c r="AG6" s="242">
        <v>0</v>
      </c>
      <c r="AH6" s="242">
        <v>0</v>
      </c>
    </row>
    <row r="7" spans="1:34" ht="35.25" customHeight="1">
      <c r="B7" s="200"/>
      <c r="C7" s="211" t="s">
        <v>13</v>
      </c>
      <c r="D7" s="212" t="s">
        <v>127</v>
      </c>
      <c r="E7" s="213">
        <f t="shared" si="3"/>
        <v>1245</v>
      </c>
      <c r="F7" s="4">
        <f t="shared" si="4"/>
        <v>1245</v>
      </c>
      <c r="G7" s="201" t="str">
        <f t="shared" si="2"/>
        <v/>
      </c>
      <c r="H7" s="213">
        <v>78</v>
      </c>
      <c r="I7" s="213">
        <v>40</v>
      </c>
      <c r="J7" s="213">
        <v>68</v>
      </c>
      <c r="K7" s="213">
        <v>91</v>
      </c>
      <c r="L7" s="213">
        <v>28</v>
      </c>
      <c r="M7" s="213">
        <v>46</v>
      </c>
      <c r="N7" s="213">
        <v>17</v>
      </c>
      <c r="O7" s="213">
        <v>75</v>
      </c>
      <c r="P7" s="213">
        <v>36</v>
      </c>
      <c r="Q7" s="213">
        <v>39</v>
      </c>
      <c r="R7" s="213">
        <v>114</v>
      </c>
      <c r="S7" s="249">
        <v>74</v>
      </c>
      <c r="T7" s="213">
        <v>71</v>
      </c>
      <c r="U7" s="213">
        <v>63</v>
      </c>
      <c r="V7" s="213">
        <v>102</v>
      </c>
      <c r="W7" s="213">
        <v>32</v>
      </c>
      <c r="X7" s="213">
        <v>0</v>
      </c>
      <c r="Y7" s="213">
        <v>28</v>
      </c>
      <c r="Z7" s="213">
        <v>61</v>
      </c>
      <c r="AA7" s="213">
        <v>52</v>
      </c>
      <c r="AB7" s="242">
        <v>10</v>
      </c>
      <c r="AC7" s="242">
        <v>86</v>
      </c>
      <c r="AD7" s="242">
        <v>0</v>
      </c>
      <c r="AE7" s="242">
        <v>0</v>
      </c>
      <c r="AF7" s="242">
        <v>12</v>
      </c>
      <c r="AG7" s="242">
        <v>22</v>
      </c>
      <c r="AH7" s="242">
        <v>0</v>
      </c>
    </row>
    <row r="8" spans="1:34" s="182" customFormat="1" ht="35.25" customHeight="1">
      <c r="B8" s="202"/>
      <c r="C8" s="184" t="s">
        <v>14</v>
      </c>
      <c r="D8" s="183" t="s">
        <v>128</v>
      </c>
      <c r="E8" s="185">
        <f>SUM(F8:G8)</f>
        <v>297</v>
      </c>
      <c r="F8" s="4">
        <f t="shared" si="4"/>
        <v>297</v>
      </c>
      <c r="G8" s="203" t="str">
        <f t="shared" si="2"/>
        <v/>
      </c>
      <c r="H8" s="185">
        <v>35</v>
      </c>
      <c r="I8" s="185">
        <v>15</v>
      </c>
      <c r="J8" s="185">
        <v>15</v>
      </c>
      <c r="K8" s="185">
        <v>3</v>
      </c>
      <c r="L8" s="185">
        <v>4</v>
      </c>
      <c r="M8" s="185">
        <v>1</v>
      </c>
      <c r="N8" s="185">
        <v>0</v>
      </c>
      <c r="O8" s="185">
        <v>22</v>
      </c>
      <c r="P8" s="185">
        <v>17</v>
      </c>
      <c r="Q8" s="185">
        <v>14</v>
      </c>
      <c r="R8" s="185">
        <v>12</v>
      </c>
      <c r="S8" s="250">
        <v>14</v>
      </c>
      <c r="T8" s="185">
        <v>3</v>
      </c>
      <c r="U8" s="185">
        <v>38</v>
      </c>
      <c r="V8" s="185">
        <v>1</v>
      </c>
      <c r="W8" s="185">
        <v>22</v>
      </c>
      <c r="X8" s="185">
        <v>1</v>
      </c>
      <c r="Y8" s="185">
        <v>8</v>
      </c>
      <c r="Z8" s="185">
        <v>14</v>
      </c>
      <c r="AA8" s="185">
        <v>0</v>
      </c>
      <c r="AB8" s="243">
        <v>12</v>
      </c>
      <c r="AC8" s="243">
        <v>23</v>
      </c>
      <c r="AD8" s="243">
        <v>23</v>
      </c>
      <c r="AE8" s="243">
        <v>0</v>
      </c>
      <c r="AF8" s="243">
        <v>0</v>
      </c>
      <c r="AG8" s="243">
        <v>0</v>
      </c>
      <c r="AH8" s="243">
        <v>0</v>
      </c>
    </row>
    <row r="9" spans="1:34" s="182" customFormat="1" ht="35.25" customHeight="1">
      <c r="B9" s="202"/>
      <c r="C9" s="184" t="s">
        <v>15</v>
      </c>
      <c r="D9" s="183" t="s">
        <v>129</v>
      </c>
      <c r="E9" s="185">
        <f t="shared" ref="E9" si="5">SUM(F9:G9)</f>
        <v>316</v>
      </c>
      <c r="F9" s="4">
        <f t="shared" si="4"/>
        <v>316</v>
      </c>
      <c r="G9" s="203" t="str">
        <f t="shared" si="2"/>
        <v/>
      </c>
      <c r="H9" s="185">
        <v>11</v>
      </c>
      <c r="I9" s="185">
        <v>33</v>
      </c>
      <c r="J9" s="185">
        <v>21</v>
      </c>
      <c r="K9" s="185">
        <v>25</v>
      </c>
      <c r="L9" s="185">
        <v>2</v>
      </c>
      <c r="M9" s="185">
        <v>7</v>
      </c>
      <c r="N9" s="185">
        <v>4</v>
      </c>
      <c r="O9" s="185">
        <v>21</v>
      </c>
      <c r="P9" s="185">
        <v>9</v>
      </c>
      <c r="Q9" s="185">
        <v>6</v>
      </c>
      <c r="R9" s="185">
        <v>5</v>
      </c>
      <c r="S9" s="250">
        <v>14</v>
      </c>
      <c r="T9" s="185">
        <v>31</v>
      </c>
      <c r="U9" s="185">
        <v>16</v>
      </c>
      <c r="V9" s="185">
        <v>7</v>
      </c>
      <c r="W9" s="185">
        <v>11</v>
      </c>
      <c r="X9" s="185">
        <v>0</v>
      </c>
      <c r="Y9" s="185">
        <v>25</v>
      </c>
      <c r="Z9" s="185">
        <v>14</v>
      </c>
      <c r="AA9" s="185">
        <v>12</v>
      </c>
      <c r="AB9" s="243">
        <v>8</v>
      </c>
      <c r="AC9" s="243">
        <v>31</v>
      </c>
      <c r="AD9" s="243">
        <v>3</v>
      </c>
      <c r="AE9" s="243">
        <v>0</v>
      </c>
      <c r="AF9" s="243">
        <v>0</v>
      </c>
      <c r="AG9" s="243">
        <v>0</v>
      </c>
      <c r="AH9" s="243">
        <v>0</v>
      </c>
    </row>
    <row r="10" spans="1:34" ht="35.25" customHeight="1">
      <c r="B10" s="200"/>
      <c r="C10" s="211" t="s">
        <v>16</v>
      </c>
      <c r="D10" s="212" t="s">
        <v>130</v>
      </c>
      <c r="E10" s="213">
        <f t="shared" si="3"/>
        <v>155</v>
      </c>
      <c r="F10" s="4">
        <f t="shared" si="4"/>
        <v>155</v>
      </c>
      <c r="G10" s="201" t="str">
        <f t="shared" si="2"/>
        <v/>
      </c>
      <c r="H10" s="213">
        <v>0</v>
      </c>
      <c r="I10" s="213">
        <v>0</v>
      </c>
      <c r="J10" s="213">
        <v>0</v>
      </c>
      <c r="K10" s="213">
        <v>0</v>
      </c>
      <c r="L10" s="213">
        <v>0</v>
      </c>
      <c r="M10" s="213">
        <v>0</v>
      </c>
      <c r="N10" s="213">
        <v>3</v>
      </c>
      <c r="O10" s="213">
        <v>1</v>
      </c>
      <c r="P10" s="213">
        <v>14</v>
      </c>
      <c r="Q10" s="213">
        <v>0</v>
      </c>
      <c r="R10" s="213">
        <v>16</v>
      </c>
      <c r="S10" s="249">
        <v>6</v>
      </c>
      <c r="T10" s="213">
        <v>1</v>
      </c>
      <c r="U10" s="213">
        <v>0</v>
      </c>
      <c r="V10" s="213">
        <v>16</v>
      </c>
      <c r="W10" s="213">
        <v>16</v>
      </c>
      <c r="X10" s="213">
        <v>0</v>
      </c>
      <c r="Y10" s="213">
        <v>36</v>
      </c>
      <c r="Z10" s="213">
        <v>28</v>
      </c>
      <c r="AA10" s="213">
        <v>18</v>
      </c>
      <c r="AB10" s="242">
        <v>0</v>
      </c>
      <c r="AC10" s="242">
        <v>0</v>
      </c>
      <c r="AD10" s="242">
        <v>0</v>
      </c>
      <c r="AE10" s="242">
        <v>0</v>
      </c>
      <c r="AF10" s="242">
        <v>0</v>
      </c>
      <c r="AG10" s="242">
        <v>0</v>
      </c>
      <c r="AH10" s="242">
        <v>0</v>
      </c>
    </row>
    <row r="11" spans="1:34" ht="35.25" customHeight="1">
      <c r="B11" s="200"/>
      <c r="C11" s="211" t="s">
        <v>17</v>
      </c>
      <c r="D11" s="212" t="s">
        <v>131</v>
      </c>
      <c r="E11" s="213">
        <f t="shared" si="3"/>
        <v>146</v>
      </c>
      <c r="F11" s="4">
        <f t="shared" si="4"/>
        <v>146</v>
      </c>
      <c r="G11" s="201" t="str">
        <f t="shared" si="2"/>
        <v/>
      </c>
      <c r="H11" s="213">
        <v>0</v>
      </c>
      <c r="I11" s="213">
        <v>0</v>
      </c>
      <c r="J11" s="213">
        <v>2</v>
      </c>
      <c r="K11" s="213">
        <v>24</v>
      </c>
      <c r="L11" s="213">
        <v>0</v>
      </c>
      <c r="M11" s="213">
        <v>0</v>
      </c>
      <c r="N11" s="213">
        <v>8</v>
      </c>
      <c r="O11" s="213">
        <v>0</v>
      </c>
      <c r="P11" s="213">
        <v>8</v>
      </c>
      <c r="Q11" s="213">
        <v>4</v>
      </c>
      <c r="R11" s="213">
        <v>2</v>
      </c>
      <c r="S11" s="249">
        <v>2</v>
      </c>
      <c r="T11" s="213">
        <v>0</v>
      </c>
      <c r="U11" s="213">
        <v>0</v>
      </c>
      <c r="V11" s="213">
        <v>8</v>
      </c>
      <c r="W11" s="213">
        <v>9</v>
      </c>
      <c r="X11" s="213">
        <v>0</v>
      </c>
      <c r="Y11" s="213">
        <v>2</v>
      </c>
      <c r="Z11" s="213">
        <v>0</v>
      </c>
      <c r="AA11" s="213">
        <v>0</v>
      </c>
      <c r="AB11" s="242">
        <v>0</v>
      </c>
      <c r="AC11" s="242">
        <v>71</v>
      </c>
      <c r="AD11" s="242">
        <v>4</v>
      </c>
      <c r="AE11" s="242">
        <v>2</v>
      </c>
      <c r="AF11" s="242">
        <v>0</v>
      </c>
      <c r="AG11" s="242">
        <v>0</v>
      </c>
      <c r="AH11" s="242">
        <v>0</v>
      </c>
    </row>
    <row r="12" spans="1:34" ht="35.25" customHeight="1">
      <c r="B12" s="200"/>
      <c r="C12" s="211" t="s">
        <v>18</v>
      </c>
      <c r="D12" s="212" t="s">
        <v>132</v>
      </c>
      <c r="E12" s="213">
        <f t="shared" si="3"/>
        <v>73</v>
      </c>
      <c r="F12" s="4">
        <f t="shared" si="4"/>
        <v>73</v>
      </c>
      <c r="G12" s="201" t="str">
        <f t="shared" si="2"/>
        <v/>
      </c>
      <c r="H12" s="213">
        <v>0</v>
      </c>
      <c r="I12" s="213">
        <v>0</v>
      </c>
      <c r="J12" s="213">
        <v>8</v>
      </c>
      <c r="K12" s="213">
        <v>0</v>
      </c>
      <c r="L12" s="213">
        <v>1</v>
      </c>
      <c r="M12" s="213">
        <v>0</v>
      </c>
      <c r="N12" s="213">
        <v>0</v>
      </c>
      <c r="O12" s="213">
        <v>0</v>
      </c>
      <c r="P12" s="213">
        <v>0</v>
      </c>
      <c r="Q12" s="213">
        <v>0</v>
      </c>
      <c r="R12" s="213">
        <v>1</v>
      </c>
      <c r="S12" s="249">
        <v>7</v>
      </c>
      <c r="T12" s="213">
        <v>4</v>
      </c>
      <c r="U12" s="213">
        <v>0</v>
      </c>
      <c r="V12" s="213">
        <v>0</v>
      </c>
      <c r="W12" s="213">
        <v>0</v>
      </c>
      <c r="X12" s="213">
        <v>7</v>
      </c>
      <c r="Y12" s="213">
        <v>0</v>
      </c>
      <c r="Z12" s="213">
        <v>0</v>
      </c>
      <c r="AA12" s="213">
        <v>10</v>
      </c>
      <c r="AB12" s="242">
        <v>5</v>
      </c>
      <c r="AC12" s="242">
        <v>26</v>
      </c>
      <c r="AD12" s="242">
        <v>4</v>
      </c>
      <c r="AE12" s="242">
        <v>0</v>
      </c>
      <c r="AF12" s="242">
        <v>0</v>
      </c>
      <c r="AG12" s="242">
        <v>0</v>
      </c>
      <c r="AH12" s="242">
        <v>0</v>
      </c>
    </row>
    <row r="13" spans="1:34" ht="35.25" customHeight="1">
      <c r="B13" s="200"/>
      <c r="C13" s="211" t="s">
        <v>19</v>
      </c>
      <c r="D13" s="212" t="s">
        <v>133</v>
      </c>
      <c r="E13" s="213">
        <f t="shared" si="3"/>
        <v>120</v>
      </c>
      <c r="F13" s="4">
        <f t="shared" si="4"/>
        <v>120</v>
      </c>
      <c r="G13" s="201" t="str">
        <f t="shared" si="2"/>
        <v/>
      </c>
      <c r="H13" s="213">
        <v>0</v>
      </c>
      <c r="I13" s="213">
        <v>0</v>
      </c>
      <c r="J13" s="213">
        <v>0</v>
      </c>
      <c r="K13" s="213">
        <v>2</v>
      </c>
      <c r="L13" s="213">
        <v>0</v>
      </c>
      <c r="M13" s="213">
        <v>36</v>
      </c>
      <c r="N13" s="213">
        <v>0</v>
      </c>
      <c r="O13" s="213">
        <v>0</v>
      </c>
      <c r="P13" s="213">
        <v>2</v>
      </c>
      <c r="Q13" s="213">
        <v>0</v>
      </c>
      <c r="R13" s="213">
        <v>0</v>
      </c>
      <c r="S13" s="249">
        <v>2</v>
      </c>
      <c r="T13" s="213">
        <v>0</v>
      </c>
      <c r="U13" s="213">
        <v>0</v>
      </c>
      <c r="V13" s="213">
        <v>0</v>
      </c>
      <c r="W13" s="213">
        <v>0</v>
      </c>
      <c r="X13" s="213">
        <v>0</v>
      </c>
      <c r="Y13" s="213">
        <v>0</v>
      </c>
      <c r="Z13" s="213">
        <v>0</v>
      </c>
      <c r="AA13" s="213">
        <v>74</v>
      </c>
      <c r="AB13" s="242">
        <v>4</v>
      </c>
      <c r="AC13" s="242">
        <v>0</v>
      </c>
      <c r="AD13" s="242">
        <v>0</v>
      </c>
      <c r="AE13" s="242">
        <v>0</v>
      </c>
      <c r="AF13" s="242">
        <v>0</v>
      </c>
      <c r="AG13" s="242">
        <v>0</v>
      </c>
      <c r="AH13" s="242">
        <v>0</v>
      </c>
    </row>
    <row r="14" spans="1:34" ht="35.25" customHeight="1">
      <c r="B14" s="200"/>
      <c r="C14" s="211" t="s">
        <v>20</v>
      </c>
      <c r="D14" s="212" t="s">
        <v>134</v>
      </c>
      <c r="E14" s="213">
        <f t="shared" si="3"/>
        <v>98</v>
      </c>
      <c r="F14" s="4">
        <f t="shared" si="4"/>
        <v>98</v>
      </c>
      <c r="G14" s="201" t="str">
        <f t="shared" si="2"/>
        <v/>
      </c>
      <c r="H14" s="213">
        <v>0</v>
      </c>
      <c r="I14" s="213">
        <v>0</v>
      </c>
      <c r="J14" s="213">
        <v>0</v>
      </c>
      <c r="K14" s="213">
        <v>0</v>
      </c>
      <c r="L14" s="213">
        <v>0</v>
      </c>
      <c r="M14" s="213">
        <v>0</v>
      </c>
      <c r="N14" s="213">
        <v>0</v>
      </c>
      <c r="O14" s="213">
        <v>0</v>
      </c>
      <c r="P14" s="213">
        <v>0</v>
      </c>
      <c r="Q14" s="213">
        <v>0</v>
      </c>
      <c r="R14" s="213">
        <v>0</v>
      </c>
      <c r="S14" s="249">
        <v>0</v>
      </c>
      <c r="T14" s="213">
        <v>0</v>
      </c>
      <c r="U14" s="213">
        <v>0</v>
      </c>
      <c r="V14" s="213">
        <v>0</v>
      </c>
      <c r="W14" s="213">
        <v>0</v>
      </c>
      <c r="X14" s="213">
        <v>0</v>
      </c>
      <c r="Y14" s="213">
        <v>0</v>
      </c>
      <c r="Z14" s="213">
        <v>0</v>
      </c>
      <c r="AA14" s="213">
        <v>34</v>
      </c>
      <c r="AB14" s="242">
        <v>9</v>
      </c>
      <c r="AC14" s="242">
        <v>55</v>
      </c>
      <c r="AD14" s="242">
        <v>0</v>
      </c>
      <c r="AE14" s="242">
        <v>0</v>
      </c>
      <c r="AF14" s="242">
        <v>0</v>
      </c>
      <c r="AG14" s="242">
        <v>0</v>
      </c>
      <c r="AH14" s="242">
        <v>0</v>
      </c>
    </row>
    <row r="15" spans="1:34" ht="35.25" customHeight="1">
      <c r="B15" s="2" t="s">
        <v>172</v>
      </c>
      <c r="C15" s="245"/>
      <c r="D15" s="245" t="s">
        <v>173</v>
      </c>
      <c r="E15" s="246">
        <f t="shared" si="3"/>
        <v>403</v>
      </c>
      <c r="F15" s="4" t="str">
        <f>IF(B15="",SUM(H15:BG15),"")</f>
        <v/>
      </c>
      <c r="G15" s="4">
        <f t="shared" ref="G15" si="6">IF(B15="外",SUM(H15:BG15),"")</f>
        <v>403</v>
      </c>
      <c r="H15" s="246">
        <v>0</v>
      </c>
      <c r="I15" s="246">
        <v>0</v>
      </c>
      <c r="J15" s="246">
        <v>2</v>
      </c>
      <c r="K15" s="246">
        <v>2</v>
      </c>
      <c r="L15" s="246">
        <v>23</v>
      </c>
      <c r="M15" s="246">
        <v>71</v>
      </c>
      <c r="N15" s="246">
        <v>63</v>
      </c>
      <c r="O15" s="246">
        <v>14</v>
      </c>
      <c r="P15" s="246">
        <v>1</v>
      </c>
      <c r="Q15" s="246">
        <v>8</v>
      </c>
      <c r="R15" s="246">
        <v>18</v>
      </c>
      <c r="S15" s="251">
        <v>0</v>
      </c>
      <c r="T15" s="246">
        <v>12</v>
      </c>
      <c r="U15" s="246">
        <v>22</v>
      </c>
      <c r="V15" s="246">
        <v>16</v>
      </c>
      <c r="W15" s="246">
        <v>10</v>
      </c>
      <c r="X15" s="246">
        <v>0</v>
      </c>
      <c r="Y15" s="246">
        <v>0</v>
      </c>
      <c r="Z15" s="246">
        <v>1</v>
      </c>
      <c r="AA15" s="246">
        <v>8</v>
      </c>
      <c r="AB15" s="242">
        <v>13</v>
      </c>
      <c r="AC15" s="242">
        <v>119</v>
      </c>
      <c r="AD15" s="242"/>
      <c r="AE15" s="242"/>
      <c r="AF15" s="242"/>
      <c r="AG15" s="242"/>
      <c r="AH15" s="242"/>
    </row>
  </sheetData>
  <autoFilter ref="B2:AA14" xr:uid="{EF35FA65-5384-422C-8315-EC592C5A9390}"/>
  <phoneticPr fontId="5"/>
  <pageMargins left="0.70866141732283472" right="0.70866141732283472" top="0.74803149606299213" bottom="0.74803149606299213" header="0.31496062992125984" footer="0.31496062992125984"/>
  <pageSetup paperSize="9" scale="46" fitToWidth="3" fitToHeight="2" orientation="landscape" r:id="rId1"/>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65E536-36B9-4C1D-B8D1-E660A760B275}">
  <dimension ref="B1:AI14"/>
  <sheetViews>
    <sheetView zoomScale="80" zoomScaleNormal="80" workbookViewId="0">
      <pane xSplit="8" ySplit="3" topLeftCell="I4" activePane="bottomRight" state="frozen"/>
      <selection pane="topRight" activeCell="H1" sqref="H1"/>
      <selection pane="bottomLeft" activeCell="A4" sqref="A4"/>
      <selection pane="bottomRight" activeCell="G6" sqref="G6"/>
    </sheetView>
  </sheetViews>
  <sheetFormatPr defaultColWidth="9" defaultRowHeight="35.25" customHeight="1"/>
  <cols>
    <col min="1" max="1" width="2.58203125" style="81" customWidth="1"/>
    <col min="2" max="2" width="9" style="83" bestFit="1" customWidth="1"/>
    <col min="3" max="3" width="7.5" style="83" bestFit="1" customWidth="1"/>
    <col min="4" max="4" width="13.83203125" style="83" bestFit="1" customWidth="1"/>
    <col min="5" max="11" width="8.08203125" style="84" customWidth="1"/>
    <col min="12" max="13" width="10.5" style="84" bestFit="1" customWidth="1"/>
    <col min="14" max="28" width="8.08203125" style="84" customWidth="1"/>
    <col min="29" max="16384" width="9" style="81"/>
  </cols>
  <sheetData>
    <row r="1" spans="2:35" s="73" customFormat="1" ht="13">
      <c r="B1" s="72"/>
      <c r="C1" s="72"/>
      <c r="D1" s="72"/>
      <c r="E1" s="72"/>
      <c r="F1" s="72"/>
      <c r="I1" s="74" t="s">
        <v>135</v>
      </c>
      <c r="J1" s="74"/>
      <c r="K1" s="74"/>
      <c r="L1" s="74"/>
      <c r="M1" s="74"/>
      <c r="N1" s="74"/>
      <c r="O1" s="74"/>
      <c r="P1" s="74"/>
      <c r="Q1" s="74"/>
      <c r="R1" s="74"/>
      <c r="S1" s="74"/>
      <c r="T1" s="74"/>
      <c r="U1" s="74"/>
      <c r="V1" s="74"/>
      <c r="W1" s="74"/>
      <c r="X1" s="74"/>
      <c r="Y1" s="74"/>
      <c r="Z1" s="74"/>
      <c r="AA1" s="74"/>
      <c r="AB1" s="74"/>
      <c r="AC1" s="85"/>
      <c r="AD1" s="85"/>
    </row>
    <row r="2" spans="2:35" s="77" customFormat="1" ht="35.25" customHeight="1">
      <c r="B2" s="75"/>
      <c r="C2" s="75"/>
      <c r="D2" s="75"/>
      <c r="E2" s="78"/>
      <c r="F2" s="78"/>
      <c r="G2" s="78"/>
      <c r="H2" s="78"/>
      <c r="I2" s="76" t="s">
        <v>146</v>
      </c>
      <c r="J2" s="76" t="s">
        <v>147</v>
      </c>
      <c r="K2" s="76" t="s">
        <v>148</v>
      </c>
      <c r="L2" s="76" t="s">
        <v>149</v>
      </c>
      <c r="M2" s="76" t="s">
        <v>150</v>
      </c>
      <c r="N2" s="76" t="s">
        <v>151</v>
      </c>
      <c r="O2" s="76" t="s">
        <v>152</v>
      </c>
      <c r="P2" s="76" t="s">
        <v>153</v>
      </c>
      <c r="Q2" s="76" t="s">
        <v>154</v>
      </c>
      <c r="R2" s="76" t="s">
        <v>155</v>
      </c>
      <c r="S2" s="76" t="s">
        <v>156</v>
      </c>
      <c r="T2" s="76" t="s">
        <v>180</v>
      </c>
      <c r="U2" s="76" t="s">
        <v>157</v>
      </c>
      <c r="V2" s="76" t="s">
        <v>158</v>
      </c>
      <c r="W2" s="76" t="s">
        <v>159</v>
      </c>
      <c r="X2" s="76" t="s">
        <v>160</v>
      </c>
      <c r="Y2" s="76" t="s">
        <v>161</v>
      </c>
      <c r="Z2" s="76" t="s">
        <v>162</v>
      </c>
      <c r="AA2" s="76" t="s">
        <v>163</v>
      </c>
      <c r="AB2" s="76" t="s">
        <v>164</v>
      </c>
      <c r="AC2" s="76" t="s">
        <v>165</v>
      </c>
      <c r="AD2" s="76" t="s">
        <v>166</v>
      </c>
      <c r="AE2" s="76" t="s">
        <v>167</v>
      </c>
      <c r="AF2" s="76" t="s">
        <v>168</v>
      </c>
      <c r="AG2" s="76" t="s">
        <v>169</v>
      </c>
      <c r="AH2" s="76" t="s">
        <v>170</v>
      </c>
      <c r="AI2" s="76" t="s">
        <v>171</v>
      </c>
    </row>
    <row r="3" spans="2:35" ht="35.25" customHeight="1">
      <c r="B3" s="78" t="s">
        <v>25</v>
      </c>
      <c r="C3" s="78" t="s">
        <v>21</v>
      </c>
      <c r="D3" s="78" t="s">
        <v>24</v>
      </c>
      <c r="E3" s="78" t="s">
        <v>86</v>
      </c>
      <c r="F3" s="78" t="s">
        <v>87</v>
      </c>
      <c r="G3" s="78" t="s">
        <v>67</v>
      </c>
      <c r="H3" s="78" t="s">
        <v>68</v>
      </c>
      <c r="I3" s="80"/>
      <c r="J3" s="80"/>
      <c r="K3" s="80"/>
      <c r="L3" s="80"/>
      <c r="M3" s="80"/>
      <c r="N3" s="80"/>
      <c r="O3" s="80"/>
      <c r="P3" s="80"/>
      <c r="Q3" s="80"/>
      <c r="R3" s="80"/>
      <c r="S3" s="80"/>
      <c r="T3" s="80"/>
      <c r="U3" s="80"/>
      <c r="V3" s="80"/>
      <c r="W3" s="80"/>
      <c r="X3" s="80"/>
      <c r="Y3" s="80"/>
      <c r="Z3" s="80"/>
      <c r="AA3" s="80"/>
      <c r="AB3" s="80"/>
      <c r="AC3" s="234"/>
      <c r="AD3" s="234"/>
      <c r="AE3" s="234"/>
      <c r="AF3" s="234"/>
      <c r="AG3" s="234"/>
      <c r="AH3" s="234"/>
      <c r="AI3" s="234"/>
    </row>
    <row r="4" spans="2:35" ht="35.25" customHeight="1">
      <c r="B4" s="78"/>
      <c r="C4" s="82" t="s">
        <v>10</v>
      </c>
      <c r="D4" s="78" t="s">
        <v>62</v>
      </c>
      <c r="E4" s="79">
        <v>86</v>
      </c>
      <c r="F4" s="79">
        <f>IF(B4="",E4,"")</f>
        <v>86</v>
      </c>
      <c r="G4" s="79">
        <f>IFERROR(_xlfn.XLOOKUP($C4,'第13号（指定器具、提案要）'!$B$7:$B$20,'第13号（指定器具、提案要）'!$I$7:$I$20),"")</f>
        <v>0</v>
      </c>
      <c r="H4" s="79">
        <v>46</v>
      </c>
      <c r="I4" s="85">
        <v>13440</v>
      </c>
      <c r="J4" s="85">
        <v>28560</v>
      </c>
      <c r="K4" s="85">
        <v>24000</v>
      </c>
      <c r="L4" s="85">
        <v>0</v>
      </c>
      <c r="M4" s="85">
        <v>0</v>
      </c>
      <c r="N4" s="85">
        <v>101640</v>
      </c>
      <c r="O4" s="85">
        <v>120240</v>
      </c>
      <c r="P4" s="85">
        <v>42120</v>
      </c>
      <c r="Q4" s="85">
        <v>99440</v>
      </c>
      <c r="R4" s="85">
        <v>16400</v>
      </c>
      <c r="S4" s="85">
        <v>50400</v>
      </c>
      <c r="T4" s="85">
        <v>0</v>
      </c>
      <c r="U4" s="85">
        <v>74960</v>
      </c>
      <c r="V4" s="85">
        <v>0</v>
      </c>
      <c r="W4" s="85">
        <v>1680</v>
      </c>
      <c r="X4" s="85">
        <v>28560</v>
      </c>
      <c r="Y4" s="85">
        <v>0</v>
      </c>
      <c r="Z4" s="85">
        <v>39920</v>
      </c>
      <c r="AA4" s="85">
        <v>13440</v>
      </c>
      <c r="AB4" s="85">
        <v>0</v>
      </c>
      <c r="AC4" s="234">
        <v>65340</v>
      </c>
      <c r="AD4" s="234">
        <v>227760</v>
      </c>
      <c r="AE4" s="234">
        <v>110460</v>
      </c>
      <c r="AF4" s="234">
        <v>0</v>
      </c>
      <c r="AG4" s="234">
        <v>0</v>
      </c>
      <c r="AH4" s="234">
        <v>0</v>
      </c>
      <c r="AI4" s="234">
        <v>26880</v>
      </c>
    </row>
    <row r="5" spans="2:35" ht="35.25" customHeight="1">
      <c r="B5" s="78"/>
      <c r="C5" s="82" t="s">
        <v>11</v>
      </c>
      <c r="D5" s="78" t="s">
        <v>125</v>
      </c>
      <c r="E5" s="79">
        <v>86</v>
      </c>
      <c r="F5" s="79">
        <f t="shared" ref="F5" si="0">IF(B5="",E5,"")</f>
        <v>86</v>
      </c>
      <c r="G5" s="79">
        <f>IFERROR(_xlfn.XLOOKUP($C5,'第13号（指定器具、提案要）'!$B$7:$B$20,'第13号（指定器具、提案要）'!$I$7:$I$20),"")</f>
        <v>0</v>
      </c>
      <c r="H5" s="79">
        <v>46</v>
      </c>
      <c r="I5" s="85">
        <v>793580</v>
      </c>
      <c r="J5" s="85">
        <v>293220</v>
      </c>
      <c r="K5" s="85">
        <v>372760</v>
      </c>
      <c r="L5" s="85">
        <v>301420</v>
      </c>
      <c r="M5" s="85">
        <v>352780</v>
      </c>
      <c r="N5" s="85">
        <v>386740</v>
      </c>
      <c r="O5" s="85">
        <v>286620</v>
      </c>
      <c r="P5" s="85">
        <v>467100</v>
      </c>
      <c r="Q5" s="85">
        <v>267240</v>
      </c>
      <c r="R5" s="85">
        <v>433200</v>
      </c>
      <c r="S5" s="85">
        <v>360080</v>
      </c>
      <c r="T5" s="85">
        <v>584980</v>
      </c>
      <c r="U5" s="85">
        <v>273640</v>
      </c>
      <c r="V5" s="85">
        <v>481260</v>
      </c>
      <c r="W5" s="85">
        <v>360240</v>
      </c>
      <c r="X5" s="85">
        <v>273920</v>
      </c>
      <c r="Y5" s="85">
        <v>13860</v>
      </c>
      <c r="Z5" s="85">
        <v>646820</v>
      </c>
      <c r="AA5" s="85">
        <v>536120</v>
      </c>
      <c r="AB5" s="85">
        <v>116240</v>
      </c>
      <c r="AC5" s="234">
        <v>137840</v>
      </c>
      <c r="AD5" s="234">
        <v>645280</v>
      </c>
      <c r="AE5" s="234">
        <v>164640</v>
      </c>
      <c r="AF5" s="234">
        <v>50400</v>
      </c>
      <c r="AG5" s="234">
        <v>33600</v>
      </c>
      <c r="AH5" s="234">
        <v>33600</v>
      </c>
      <c r="AI5" s="234">
        <v>67200</v>
      </c>
    </row>
    <row r="6" spans="2:35" ht="35.25" customHeight="1">
      <c r="B6" s="78"/>
      <c r="C6" s="82" t="s">
        <v>12</v>
      </c>
      <c r="D6" s="78" t="s">
        <v>126</v>
      </c>
      <c r="E6" s="79">
        <v>45</v>
      </c>
      <c r="F6" s="79">
        <f t="shared" ref="F6:F14" si="1">IF(B6="",E6,"")</f>
        <v>45</v>
      </c>
      <c r="G6" s="79">
        <f>IFERROR(_xlfn.XLOOKUP($C6,'第13号（指定器具、提案要）'!$B$7:$B$20,'第13号（指定器具、提案要）'!$I$7:$I$20),"")</f>
        <v>0</v>
      </c>
      <c r="H6" s="79">
        <v>22</v>
      </c>
      <c r="I6" s="85">
        <v>0</v>
      </c>
      <c r="J6" s="85">
        <v>0</v>
      </c>
      <c r="K6" s="85">
        <v>0</v>
      </c>
      <c r="L6" s="85">
        <v>0</v>
      </c>
      <c r="M6" s="85">
        <v>0</v>
      </c>
      <c r="N6" s="85">
        <v>0</v>
      </c>
      <c r="O6" s="85">
        <v>0</v>
      </c>
      <c r="P6" s="85">
        <v>0</v>
      </c>
      <c r="Q6" s="85">
        <v>0</v>
      </c>
      <c r="R6" s="85">
        <v>0</v>
      </c>
      <c r="S6" s="85">
        <v>0</v>
      </c>
      <c r="T6" s="85">
        <v>0</v>
      </c>
      <c r="U6" s="85">
        <v>0</v>
      </c>
      <c r="V6" s="85">
        <v>0</v>
      </c>
      <c r="W6" s="85">
        <v>0</v>
      </c>
      <c r="X6" s="85">
        <v>5040</v>
      </c>
      <c r="Y6" s="85">
        <v>0</v>
      </c>
      <c r="Z6" s="85">
        <v>0</v>
      </c>
      <c r="AA6" s="85">
        <v>0</v>
      </c>
      <c r="AB6" s="85">
        <v>99540</v>
      </c>
      <c r="AC6" s="234">
        <v>12500</v>
      </c>
      <c r="AD6" s="234">
        <v>49980</v>
      </c>
      <c r="AE6" s="234">
        <v>0</v>
      </c>
      <c r="AF6" s="234">
        <v>0</v>
      </c>
      <c r="AG6" s="234">
        <v>0</v>
      </c>
      <c r="AH6" s="234">
        <v>0</v>
      </c>
      <c r="AI6" s="234">
        <v>0</v>
      </c>
    </row>
    <row r="7" spans="2:35" ht="35.25" customHeight="1">
      <c r="B7" s="78"/>
      <c r="C7" s="82" t="s">
        <v>13</v>
      </c>
      <c r="D7" s="78" t="s">
        <v>127</v>
      </c>
      <c r="E7" s="79">
        <v>45</v>
      </c>
      <c r="F7" s="79">
        <f>IF(B7="",E7,"")</f>
        <v>45</v>
      </c>
      <c r="G7" s="79">
        <f>IFERROR(_xlfn.XLOOKUP($C7,'第13号（指定器具、提案要）'!$B$7:$B$20,'第13号（指定器具、提案要）'!$I$7:$I$20),"")</f>
        <v>0</v>
      </c>
      <c r="H7" s="79">
        <v>22</v>
      </c>
      <c r="I7" s="85">
        <v>126720</v>
      </c>
      <c r="J7" s="85">
        <v>53680</v>
      </c>
      <c r="K7" s="85">
        <v>92340</v>
      </c>
      <c r="L7" s="85">
        <v>137980</v>
      </c>
      <c r="M7" s="85">
        <v>37800</v>
      </c>
      <c r="N7" s="85">
        <v>72620</v>
      </c>
      <c r="O7" s="85">
        <v>21540</v>
      </c>
      <c r="P7" s="85">
        <v>115860</v>
      </c>
      <c r="Q7" s="85">
        <v>86280</v>
      </c>
      <c r="R7" s="85">
        <v>65400</v>
      </c>
      <c r="S7" s="85">
        <v>182720</v>
      </c>
      <c r="T7" s="85">
        <v>117840</v>
      </c>
      <c r="U7" s="85">
        <v>120280</v>
      </c>
      <c r="V7" s="85">
        <v>94080</v>
      </c>
      <c r="W7" s="85">
        <v>175880</v>
      </c>
      <c r="X7" s="85">
        <v>52400</v>
      </c>
      <c r="Y7" s="85">
        <v>0</v>
      </c>
      <c r="Z7" s="85">
        <v>52080</v>
      </c>
      <c r="AA7" s="85">
        <v>78720</v>
      </c>
      <c r="AB7" s="85">
        <v>82740</v>
      </c>
      <c r="AC7" s="234">
        <v>20280</v>
      </c>
      <c r="AD7" s="234">
        <v>147404</v>
      </c>
      <c r="AE7" s="234">
        <v>0</v>
      </c>
      <c r="AF7" s="234">
        <v>0</v>
      </c>
      <c r="AG7" s="234">
        <v>8400</v>
      </c>
      <c r="AH7" s="234">
        <v>28560</v>
      </c>
      <c r="AI7" s="234">
        <v>0</v>
      </c>
    </row>
    <row r="8" spans="2:35" ht="35.25" customHeight="1">
      <c r="B8" s="78"/>
      <c r="C8" s="82" t="s">
        <v>14</v>
      </c>
      <c r="D8" s="78" t="s">
        <v>128</v>
      </c>
      <c r="E8" s="79">
        <v>46</v>
      </c>
      <c r="F8" s="79">
        <f t="shared" si="1"/>
        <v>46</v>
      </c>
      <c r="G8" s="79">
        <f>IFERROR(_xlfn.XLOOKUP($C8,'第13号（指定器具、提案要）'!$B$7:$B$20,'第13号（指定器具、提案要）'!$I$7:$I$20),"")</f>
        <v>0</v>
      </c>
      <c r="H8" s="79">
        <v>22</v>
      </c>
      <c r="I8" s="85">
        <v>73500</v>
      </c>
      <c r="J8" s="85">
        <v>30400</v>
      </c>
      <c r="K8" s="85">
        <v>33300</v>
      </c>
      <c r="L8" s="85">
        <v>6300</v>
      </c>
      <c r="M8" s="85">
        <v>6720</v>
      </c>
      <c r="N8" s="85">
        <v>1260</v>
      </c>
      <c r="O8" s="85">
        <v>0</v>
      </c>
      <c r="P8" s="85">
        <v>46200</v>
      </c>
      <c r="Q8" s="85">
        <v>34600</v>
      </c>
      <c r="R8" s="85">
        <v>28300</v>
      </c>
      <c r="S8" s="85">
        <v>10080</v>
      </c>
      <c r="T8" s="85">
        <v>29400</v>
      </c>
      <c r="U8" s="85">
        <v>6300</v>
      </c>
      <c r="V8" s="85">
        <v>78120</v>
      </c>
      <c r="W8" s="85">
        <v>840</v>
      </c>
      <c r="X8" s="85">
        <v>46200</v>
      </c>
      <c r="Y8" s="85">
        <v>1260</v>
      </c>
      <c r="Z8" s="85">
        <v>16800</v>
      </c>
      <c r="AA8" s="85">
        <v>20740</v>
      </c>
      <c r="AB8" s="85">
        <v>0</v>
      </c>
      <c r="AC8" s="234">
        <v>25200</v>
      </c>
      <c r="AD8" s="234">
        <v>0</v>
      </c>
      <c r="AE8" s="234">
        <v>48300</v>
      </c>
      <c r="AF8" s="234">
        <v>0</v>
      </c>
      <c r="AG8" s="234">
        <v>0</v>
      </c>
      <c r="AH8" s="234">
        <v>0</v>
      </c>
      <c r="AI8" s="234">
        <v>0</v>
      </c>
    </row>
    <row r="9" spans="2:35" ht="35.25" customHeight="1">
      <c r="B9" s="78"/>
      <c r="C9" s="82" t="s">
        <v>15</v>
      </c>
      <c r="D9" s="78" t="s">
        <v>129</v>
      </c>
      <c r="E9" s="79">
        <v>23</v>
      </c>
      <c r="F9" s="79">
        <f t="shared" si="1"/>
        <v>23</v>
      </c>
      <c r="G9" s="79">
        <f>IFERROR(_xlfn.XLOOKUP($C9,'第13号（指定器具、提案要）'!$B$7:$B$20,'第13号（指定器具、提案要）'!$I$7:$I$20),"")</f>
        <v>0</v>
      </c>
      <c r="H9" s="79">
        <v>13</v>
      </c>
      <c r="I9" s="85">
        <v>23100</v>
      </c>
      <c r="J9" s="85">
        <v>70200</v>
      </c>
      <c r="K9" s="85">
        <v>48660</v>
      </c>
      <c r="L9" s="85">
        <v>52500</v>
      </c>
      <c r="M9" s="85">
        <v>8760</v>
      </c>
      <c r="N9" s="85">
        <v>14700</v>
      </c>
      <c r="O9" s="85">
        <v>11280</v>
      </c>
      <c r="P9" s="85">
        <v>44100</v>
      </c>
      <c r="Q9" s="85">
        <v>19800</v>
      </c>
      <c r="R9" s="85">
        <v>10660</v>
      </c>
      <c r="S9" s="85">
        <v>9400</v>
      </c>
      <c r="T9" s="85">
        <v>26040</v>
      </c>
      <c r="U9" s="85">
        <v>64260</v>
      </c>
      <c r="V9" s="85">
        <v>31080</v>
      </c>
      <c r="W9" s="85">
        <v>14700</v>
      </c>
      <c r="X9" s="85">
        <v>23800</v>
      </c>
      <c r="Y9" s="85">
        <v>0</v>
      </c>
      <c r="Z9" s="85">
        <v>52500</v>
      </c>
      <c r="AA9" s="85">
        <v>29400</v>
      </c>
      <c r="AB9" s="85">
        <v>15120</v>
      </c>
      <c r="AC9" s="234">
        <v>16020</v>
      </c>
      <c r="AD9" s="234">
        <v>42420</v>
      </c>
      <c r="AE9" s="234">
        <v>5880</v>
      </c>
      <c r="AF9" s="234">
        <v>0</v>
      </c>
      <c r="AG9" s="234">
        <v>0</v>
      </c>
      <c r="AH9" s="234">
        <v>0</v>
      </c>
      <c r="AI9" s="234">
        <v>0</v>
      </c>
    </row>
    <row r="10" spans="2:35" ht="35.25" customHeight="1">
      <c r="B10" s="78"/>
      <c r="C10" s="82" t="s">
        <v>16</v>
      </c>
      <c r="D10" s="78" t="s">
        <v>130</v>
      </c>
      <c r="E10" s="79">
        <v>120</v>
      </c>
      <c r="F10" s="79">
        <f t="shared" si="1"/>
        <v>120</v>
      </c>
      <c r="G10" s="79">
        <f>IFERROR(_xlfn.XLOOKUP($C10,'第13号（指定器具、提案要）'!$B$7:$B$20,'第13号（指定器具、提案要）'!$I$7:$I$20),"")</f>
        <v>0</v>
      </c>
      <c r="H10" s="79">
        <v>33</v>
      </c>
      <c r="I10" s="85">
        <v>0</v>
      </c>
      <c r="J10" s="85">
        <v>0</v>
      </c>
      <c r="K10" s="85">
        <v>0</v>
      </c>
      <c r="L10" s="85">
        <v>0</v>
      </c>
      <c r="M10" s="85">
        <v>0</v>
      </c>
      <c r="N10" s="85">
        <v>0</v>
      </c>
      <c r="O10" s="85">
        <v>6300</v>
      </c>
      <c r="P10" s="85">
        <v>2100</v>
      </c>
      <c r="Q10" s="85">
        <v>11760</v>
      </c>
      <c r="R10" s="85">
        <v>0</v>
      </c>
      <c r="S10" s="85">
        <v>16000</v>
      </c>
      <c r="T10" s="85">
        <v>12600</v>
      </c>
      <c r="U10" s="85">
        <v>1000</v>
      </c>
      <c r="V10" s="85">
        <v>0</v>
      </c>
      <c r="W10" s="85">
        <v>13440</v>
      </c>
      <c r="X10" s="85">
        <v>16000</v>
      </c>
      <c r="Y10" s="85">
        <v>0</v>
      </c>
      <c r="Z10" s="85">
        <v>30240</v>
      </c>
      <c r="AA10" s="85">
        <v>23520</v>
      </c>
      <c r="AB10" s="85">
        <v>37800</v>
      </c>
      <c r="AC10" s="234">
        <v>0</v>
      </c>
      <c r="AD10" s="234">
        <v>0</v>
      </c>
      <c r="AE10" s="234">
        <v>0</v>
      </c>
      <c r="AF10" s="234">
        <v>0</v>
      </c>
      <c r="AG10" s="234">
        <v>0</v>
      </c>
      <c r="AH10" s="234">
        <v>0</v>
      </c>
      <c r="AI10" s="234">
        <v>0</v>
      </c>
    </row>
    <row r="11" spans="2:35" ht="35.25" customHeight="1">
      <c r="B11" s="78"/>
      <c r="C11" s="82" t="s">
        <v>17</v>
      </c>
      <c r="D11" s="78" t="s">
        <v>131</v>
      </c>
      <c r="E11" s="79">
        <v>165</v>
      </c>
      <c r="F11" s="79">
        <f t="shared" si="1"/>
        <v>165</v>
      </c>
      <c r="G11" s="79">
        <f>IFERROR(_xlfn.XLOOKUP($C11,'第13号（指定器具、提案要）'!$B$7:$B$20,'第13号（指定器具、提案要）'!$I$7:$I$20),"")</f>
        <v>0</v>
      </c>
      <c r="H11" s="79">
        <v>41</v>
      </c>
      <c r="I11" s="85">
        <v>0</v>
      </c>
      <c r="J11" s="85">
        <v>0</v>
      </c>
      <c r="K11" s="85">
        <v>4200</v>
      </c>
      <c r="L11" s="85">
        <v>23360</v>
      </c>
      <c r="M11" s="85">
        <v>0</v>
      </c>
      <c r="N11" s="85">
        <v>0</v>
      </c>
      <c r="O11" s="85">
        <v>12000</v>
      </c>
      <c r="P11" s="85">
        <v>0</v>
      </c>
      <c r="Q11" s="85">
        <v>18600</v>
      </c>
      <c r="R11" s="85">
        <v>8400</v>
      </c>
      <c r="S11" s="85">
        <v>4200</v>
      </c>
      <c r="T11" s="85">
        <v>6000</v>
      </c>
      <c r="U11" s="85">
        <v>0</v>
      </c>
      <c r="V11" s="85">
        <v>0</v>
      </c>
      <c r="W11" s="85">
        <v>6720</v>
      </c>
      <c r="X11" s="85">
        <v>20700</v>
      </c>
      <c r="Y11" s="85">
        <v>0</v>
      </c>
      <c r="Z11" s="85">
        <v>6000</v>
      </c>
      <c r="AA11" s="85">
        <v>0</v>
      </c>
      <c r="AB11" s="85">
        <v>0</v>
      </c>
      <c r="AC11" s="234">
        <v>0</v>
      </c>
      <c r="AD11" s="234">
        <v>149100</v>
      </c>
      <c r="AE11" s="234">
        <v>8400</v>
      </c>
      <c r="AF11" s="234">
        <v>3360</v>
      </c>
      <c r="AG11" s="234">
        <v>0</v>
      </c>
      <c r="AH11" s="234">
        <v>0</v>
      </c>
      <c r="AI11" s="234">
        <v>0</v>
      </c>
    </row>
    <row r="12" spans="2:35" ht="35.25" customHeight="1">
      <c r="B12" s="78"/>
      <c r="C12" s="82" t="s">
        <v>18</v>
      </c>
      <c r="D12" s="78" t="s">
        <v>132</v>
      </c>
      <c r="E12" s="79">
        <v>60</v>
      </c>
      <c r="F12" s="79">
        <f t="shared" si="1"/>
        <v>60</v>
      </c>
      <c r="G12" s="79">
        <f>IFERROR(_xlfn.XLOOKUP($C12,'第13号（指定器具、提案要）'!$B$7:$B$20,'第13号（指定器具、提案要）'!$I$7:$I$20),"")</f>
        <v>0</v>
      </c>
      <c r="H12" s="79">
        <v>4</v>
      </c>
      <c r="I12" s="85">
        <v>0</v>
      </c>
      <c r="J12" s="85">
        <v>0</v>
      </c>
      <c r="K12" s="85">
        <v>16800</v>
      </c>
      <c r="L12" s="85">
        <v>0</v>
      </c>
      <c r="M12" s="85">
        <v>1000</v>
      </c>
      <c r="N12" s="85">
        <v>0</v>
      </c>
      <c r="O12" s="85">
        <v>0</v>
      </c>
      <c r="P12" s="85">
        <v>0</v>
      </c>
      <c r="Q12" s="85">
        <v>0</v>
      </c>
      <c r="R12" s="85">
        <v>0</v>
      </c>
      <c r="S12" s="85">
        <v>1000</v>
      </c>
      <c r="T12" s="85">
        <v>12180</v>
      </c>
      <c r="U12" s="85">
        <v>4000</v>
      </c>
      <c r="V12" s="85">
        <v>0</v>
      </c>
      <c r="W12" s="85">
        <v>0</v>
      </c>
      <c r="X12" s="85">
        <v>0</v>
      </c>
      <c r="Y12" s="85">
        <v>14700</v>
      </c>
      <c r="Z12" s="85">
        <v>0</v>
      </c>
      <c r="AA12" s="85">
        <v>0</v>
      </c>
      <c r="AB12" s="85">
        <v>8820</v>
      </c>
      <c r="AC12" s="234">
        <v>19188</v>
      </c>
      <c r="AD12" s="234">
        <v>49560</v>
      </c>
      <c r="AE12" s="234">
        <v>8400</v>
      </c>
      <c r="AF12" s="234">
        <v>0</v>
      </c>
      <c r="AG12" s="234">
        <v>0</v>
      </c>
      <c r="AH12" s="234">
        <v>0</v>
      </c>
      <c r="AI12" s="234">
        <v>0</v>
      </c>
    </row>
    <row r="13" spans="2:35" ht="35.25" customHeight="1">
      <c r="B13" s="78"/>
      <c r="C13" s="82" t="s">
        <v>19</v>
      </c>
      <c r="D13" s="78" t="s">
        <v>133</v>
      </c>
      <c r="E13" s="79">
        <v>12</v>
      </c>
      <c r="F13" s="79">
        <f t="shared" si="1"/>
        <v>12</v>
      </c>
      <c r="G13" s="79">
        <f>IFERROR(_xlfn.XLOOKUP($C13,'第13号（指定器具、提案要）'!$B$7:$B$20,'第13号（指定器具、提案要）'!$I$7:$I$20),"")</f>
        <v>0</v>
      </c>
      <c r="H13" s="79">
        <v>4</v>
      </c>
      <c r="I13" s="85">
        <v>0</v>
      </c>
      <c r="J13" s="85">
        <v>0</v>
      </c>
      <c r="K13" s="85">
        <v>0</v>
      </c>
      <c r="L13" s="85">
        <v>2000</v>
      </c>
      <c r="M13" s="85">
        <v>0</v>
      </c>
      <c r="N13" s="85">
        <v>50400</v>
      </c>
      <c r="O13" s="85">
        <v>0</v>
      </c>
      <c r="P13" s="85">
        <v>0</v>
      </c>
      <c r="Q13" s="85">
        <v>4200</v>
      </c>
      <c r="R13" s="85">
        <v>0</v>
      </c>
      <c r="S13" s="85">
        <v>0</v>
      </c>
      <c r="T13" s="85">
        <v>4260</v>
      </c>
      <c r="U13" s="85">
        <v>0</v>
      </c>
      <c r="V13" s="85">
        <v>0</v>
      </c>
      <c r="W13" s="85">
        <v>0</v>
      </c>
      <c r="X13" s="85">
        <v>0</v>
      </c>
      <c r="Y13" s="85">
        <v>0</v>
      </c>
      <c r="Z13" s="85">
        <v>0</v>
      </c>
      <c r="AA13" s="85">
        <v>0</v>
      </c>
      <c r="AB13" s="85">
        <v>129360</v>
      </c>
      <c r="AC13" s="234">
        <v>8400</v>
      </c>
      <c r="AD13" s="234">
        <v>0</v>
      </c>
      <c r="AE13" s="234">
        <v>0</v>
      </c>
      <c r="AF13" s="234">
        <v>0</v>
      </c>
      <c r="AG13" s="234">
        <v>0</v>
      </c>
      <c r="AH13" s="234">
        <v>0</v>
      </c>
      <c r="AI13" s="234">
        <v>0</v>
      </c>
    </row>
    <row r="14" spans="2:35" ht="35.25" customHeight="1">
      <c r="B14" s="78"/>
      <c r="C14" s="82" t="s">
        <v>20</v>
      </c>
      <c r="D14" s="78" t="s">
        <v>134</v>
      </c>
      <c r="E14" s="79">
        <v>35</v>
      </c>
      <c r="F14" s="79">
        <f t="shared" si="1"/>
        <v>35</v>
      </c>
      <c r="G14" s="79">
        <f>IFERROR(_xlfn.XLOOKUP($C14,'第13号（指定器具、提案要）'!$B$7:$B$20,'第13号（指定器具、提案要）'!$I$7:$I$20),"")</f>
        <v>0</v>
      </c>
      <c r="H14" s="79">
        <v>16</v>
      </c>
      <c r="I14" s="85">
        <v>0</v>
      </c>
      <c r="J14" s="85">
        <v>0</v>
      </c>
      <c r="K14" s="85">
        <v>0</v>
      </c>
      <c r="L14" s="85">
        <v>0</v>
      </c>
      <c r="M14" s="85">
        <v>0</v>
      </c>
      <c r="N14" s="85">
        <v>0</v>
      </c>
      <c r="O14" s="85">
        <v>0</v>
      </c>
      <c r="P14" s="85">
        <v>0</v>
      </c>
      <c r="Q14" s="85">
        <v>0</v>
      </c>
      <c r="R14" s="85">
        <v>0</v>
      </c>
      <c r="S14" s="85">
        <v>0</v>
      </c>
      <c r="T14" s="85">
        <v>0</v>
      </c>
      <c r="U14" s="85">
        <v>0</v>
      </c>
      <c r="V14" s="85">
        <v>0</v>
      </c>
      <c r="W14" s="85">
        <v>0</v>
      </c>
      <c r="X14" s="85">
        <v>0</v>
      </c>
      <c r="Y14" s="85">
        <v>0</v>
      </c>
      <c r="Z14" s="85">
        <v>0</v>
      </c>
      <c r="AA14" s="85">
        <v>0</v>
      </c>
      <c r="AB14" s="85">
        <v>59220</v>
      </c>
      <c r="AC14" s="234">
        <v>18900</v>
      </c>
      <c r="AD14" s="234">
        <v>99540</v>
      </c>
      <c r="AE14" s="234">
        <v>0</v>
      </c>
      <c r="AF14" s="234">
        <v>0</v>
      </c>
      <c r="AG14" s="234">
        <v>0</v>
      </c>
      <c r="AH14" s="234">
        <v>0</v>
      </c>
      <c r="AI14" s="234">
        <v>0</v>
      </c>
    </row>
  </sheetData>
  <phoneticPr fontId="5"/>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D1DD8E-3CE0-4B91-9976-CDEB7A789D15}">
  <sheetPr>
    <pageSetUpPr fitToPage="1"/>
  </sheetPr>
  <dimension ref="A1:AE17"/>
  <sheetViews>
    <sheetView zoomScale="80" zoomScaleNormal="80" zoomScaleSheetLayoutView="55" workbookViewId="0">
      <selection activeCell="P15" sqref="P15"/>
    </sheetView>
  </sheetViews>
  <sheetFormatPr defaultColWidth="9" defaultRowHeight="36" customHeight="1"/>
  <cols>
    <col min="1" max="2" width="9" style="86" customWidth="1"/>
    <col min="3" max="3" width="14.33203125" style="86" customWidth="1"/>
    <col min="4" max="4" width="9" style="86" customWidth="1"/>
    <col min="5" max="24" width="9" style="86"/>
    <col min="25" max="25" width="9.08203125" style="86" bestFit="1" customWidth="1"/>
    <col min="26" max="26" width="9.25" style="86" bestFit="1" customWidth="1"/>
    <col min="27" max="27" width="10.08203125" style="86" bestFit="1" customWidth="1"/>
    <col min="28" max="30" width="10" style="86" bestFit="1" customWidth="1"/>
    <col min="31" max="31" width="10.08203125" style="86" bestFit="1" customWidth="1"/>
    <col min="32" max="16384" width="9" style="86"/>
  </cols>
  <sheetData>
    <row r="1" spans="1:31" ht="16.5" customHeight="1" thickBot="1">
      <c r="D1" s="87"/>
    </row>
    <row r="2" spans="1:31" ht="22.5" thickBot="1">
      <c r="B2" s="175"/>
      <c r="C2" s="88"/>
      <c r="D2" s="89" t="s">
        <v>69</v>
      </c>
      <c r="E2" s="91" t="s">
        <v>146</v>
      </c>
      <c r="F2" s="91" t="s">
        <v>147</v>
      </c>
      <c r="G2" s="91" t="s">
        <v>148</v>
      </c>
      <c r="H2" s="91" t="s">
        <v>149</v>
      </c>
      <c r="I2" s="91" t="s">
        <v>150</v>
      </c>
      <c r="J2" s="91" t="s">
        <v>151</v>
      </c>
      <c r="K2" s="91" t="s">
        <v>152</v>
      </c>
      <c r="L2" s="91" t="s">
        <v>153</v>
      </c>
      <c r="M2" s="91" t="s">
        <v>154</v>
      </c>
      <c r="N2" s="91" t="s">
        <v>155</v>
      </c>
      <c r="O2" s="91" t="s">
        <v>156</v>
      </c>
      <c r="P2" s="91" t="s">
        <v>181</v>
      </c>
      <c r="Q2" s="91" t="s">
        <v>157</v>
      </c>
      <c r="R2" s="91" t="s">
        <v>158</v>
      </c>
      <c r="S2" s="92" t="s">
        <v>159</v>
      </c>
      <c r="T2" s="90" t="s">
        <v>160</v>
      </c>
      <c r="U2" s="91" t="s">
        <v>161</v>
      </c>
      <c r="V2" s="91" t="s">
        <v>162</v>
      </c>
      <c r="W2" s="91" t="s">
        <v>163</v>
      </c>
      <c r="X2" s="93" t="s">
        <v>164</v>
      </c>
      <c r="Y2" s="238" t="s">
        <v>165</v>
      </c>
      <c r="Z2" s="238" t="s">
        <v>166</v>
      </c>
      <c r="AA2" s="237" t="s">
        <v>167</v>
      </c>
      <c r="AB2" s="237" t="s">
        <v>168</v>
      </c>
      <c r="AC2" s="237" t="s">
        <v>169</v>
      </c>
      <c r="AD2" s="237" t="s">
        <v>170</v>
      </c>
      <c r="AE2" s="237" t="s">
        <v>171</v>
      </c>
    </row>
    <row r="3" spans="1:31" ht="36" customHeight="1">
      <c r="A3" s="87"/>
      <c r="B3" s="180"/>
      <c r="C3" s="94" t="s">
        <v>78</v>
      </c>
      <c r="D3" s="95">
        <f>SUM(E3:AE3)</f>
        <v>3148093</v>
      </c>
      <c r="E3" s="96">
        <v>142448</v>
      </c>
      <c r="F3" s="96">
        <v>125187</v>
      </c>
      <c r="G3" s="96">
        <v>107602</v>
      </c>
      <c r="H3" s="96">
        <v>108776</v>
      </c>
      <c r="I3" s="96">
        <v>62493</v>
      </c>
      <c r="J3" s="235">
        <v>117753</v>
      </c>
      <c r="K3" s="96">
        <v>99572</v>
      </c>
      <c r="L3" s="96">
        <v>114752</v>
      </c>
      <c r="M3" s="96">
        <v>116084</v>
      </c>
      <c r="N3" s="96">
        <v>95069</v>
      </c>
      <c r="O3" s="96">
        <v>106761</v>
      </c>
      <c r="P3" s="96">
        <v>112381</v>
      </c>
      <c r="Q3" s="96">
        <v>111946</v>
      </c>
      <c r="R3" s="96">
        <v>114043</v>
      </c>
      <c r="S3" s="97">
        <v>69418</v>
      </c>
      <c r="T3" s="98">
        <v>124597</v>
      </c>
      <c r="U3" s="96">
        <v>43302</v>
      </c>
      <c r="V3" s="96">
        <v>169518</v>
      </c>
      <c r="W3" s="96">
        <v>123220</v>
      </c>
      <c r="X3" s="99">
        <v>345722</v>
      </c>
      <c r="Y3" s="238">
        <v>64646</v>
      </c>
      <c r="Z3" s="238">
        <v>348553</v>
      </c>
      <c r="AA3" s="238">
        <v>64850</v>
      </c>
      <c r="AB3" s="238">
        <v>64850</v>
      </c>
      <c r="AC3" s="238">
        <v>64850</v>
      </c>
      <c r="AD3" s="238">
        <v>64850</v>
      </c>
      <c r="AE3" s="238">
        <v>64850</v>
      </c>
    </row>
    <row r="4" spans="1:31" ht="36" customHeight="1">
      <c r="B4" s="176"/>
      <c r="C4" s="100" t="s">
        <v>79</v>
      </c>
      <c r="D4" s="101">
        <f>SUM(E4:AE4)</f>
        <v>98757745</v>
      </c>
      <c r="E4" s="103">
        <v>4869011</v>
      </c>
      <c r="F4" s="103">
        <v>3720158</v>
      </c>
      <c r="G4" s="103">
        <v>3425418</v>
      </c>
      <c r="H4" s="103">
        <v>3293152</v>
      </c>
      <c r="I4" s="103">
        <v>2093793</v>
      </c>
      <c r="J4" s="236">
        <v>3751727</v>
      </c>
      <c r="K4" s="103">
        <v>3144163</v>
      </c>
      <c r="L4" s="103">
        <v>3899312</v>
      </c>
      <c r="M4" s="103">
        <v>3824417</v>
      </c>
      <c r="N4" s="103">
        <v>2682181</v>
      </c>
      <c r="O4" s="103">
        <v>3367001</v>
      </c>
      <c r="P4" s="103">
        <v>3425981</v>
      </c>
      <c r="Q4" s="103">
        <v>3305689</v>
      </c>
      <c r="R4" s="103">
        <v>3857548</v>
      </c>
      <c r="S4" s="104">
        <v>2150763</v>
      </c>
      <c r="T4" s="102">
        <v>3893643</v>
      </c>
      <c r="U4" s="103">
        <v>1207606</v>
      </c>
      <c r="V4" s="103">
        <v>5970786</v>
      </c>
      <c r="W4" s="103">
        <v>3906469</v>
      </c>
      <c r="X4" s="105">
        <v>9610847</v>
      </c>
      <c r="Y4" s="238">
        <v>2172323</v>
      </c>
      <c r="Z4" s="238">
        <v>9750157</v>
      </c>
      <c r="AA4" s="238">
        <v>2287120</v>
      </c>
      <c r="AB4" s="238">
        <v>2287120</v>
      </c>
      <c r="AC4" s="238">
        <v>2287120</v>
      </c>
      <c r="AD4" s="238">
        <v>2287120</v>
      </c>
      <c r="AE4" s="238">
        <v>2287120</v>
      </c>
    </row>
    <row r="5" spans="1:31" ht="36" customHeight="1" thickBot="1">
      <c r="B5" s="179"/>
      <c r="C5" s="106" t="s">
        <v>80</v>
      </c>
      <c r="D5" s="107">
        <f>D4/D3</f>
        <v>31.370656775387513</v>
      </c>
      <c r="E5" s="109">
        <f t="shared" ref="E5:AA5" si="0">E4/E3</f>
        <v>34.180971301808377</v>
      </c>
      <c r="F5" s="109">
        <f t="shared" si="0"/>
        <v>29.716807655747001</v>
      </c>
      <c r="G5" s="109">
        <f t="shared" si="0"/>
        <v>31.834148064162378</v>
      </c>
      <c r="H5" s="109">
        <f t="shared" si="0"/>
        <v>30.27461940133853</v>
      </c>
      <c r="I5" s="109">
        <f t="shared" si="0"/>
        <v>33.5044404973357</v>
      </c>
      <c r="J5" s="109">
        <f t="shared" si="0"/>
        <v>31.860988679693936</v>
      </c>
      <c r="K5" s="109">
        <f t="shared" si="0"/>
        <v>31.576778612461336</v>
      </c>
      <c r="L5" s="109">
        <f t="shared" si="0"/>
        <v>33.980340211935307</v>
      </c>
      <c r="M5" s="109">
        <f t="shared" si="0"/>
        <v>32.945255160056512</v>
      </c>
      <c r="N5" s="109">
        <f t="shared" si="0"/>
        <v>28.21299266848289</v>
      </c>
      <c r="O5" s="109">
        <f t="shared" si="0"/>
        <v>31.537743183372204</v>
      </c>
      <c r="P5" s="109">
        <f t="shared" si="0"/>
        <v>30.48541123499524</v>
      </c>
      <c r="Q5" s="109">
        <f t="shared" si="0"/>
        <v>29.52931770675147</v>
      </c>
      <c r="R5" s="109">
        <f t="shared" si="0"/>
        <v>33.825381654288293</v>
      </c>
      <c r="S5" s="110">
        <f t="shared" si="0"/>
        <v>30.982785444697342</v>
      </c>
      <c r="T5" s="108">
        <f t="shared" si="0"/>
        <v>31.249893657150654</v>
      </c>
      <c r="U5" s="109">
        <f t="shared" si="0"/>
        <v>27.887995935522607</v>
      </c>
      <c r="V5" s="109">
        <f t="shared" si="0"/>
        <v>35.222135702403286</v>
      </c>
      <c r="W5" s="109">
        <f t="shared" si="0"/>
        <v>31.703205648433695</v>
      </c>
      <c r="X5" s="111">
        <f t="shared" si="0"/>
        <v>27.799350345074945</v>
      </c>
      <c r="Y5" s="239">
        <f t="shared" si="0"/>
        <v>33.603362930421063</v>
      </c>
      <c r="Z5" s="239">
        <f t="shared" si="0"/>
        <v>27.97324079838647</v>
      </c>
      <c r="AA5" s="239">
        <f t="shared" si="0"/>
        <v>35.267848882035466</v>
      </c>
      <c r="AB5" s="239">
        <f t="shared" ref="AB5:AE5" si="1">AB4/AB3</f>
        <v>35.267848882035466</v>
      </c>
      <c r="AC5" s="239">
        <f t="shared" si="1"/>
        <v>35.267848882035466</v>
      </c>
      <c r="AD5" s="239">
        <f t="shared" si="1"/>
        <v>35.267848882035466</v>
      </c>
      <c r="AE5" s="239">
        <f t="shared" si="1"/>
        <v>35.267848882035466</v>
      </c>
    </row>
    <row r="6" spans="1:31" ht="36" customHeight="1">
      <c r="B6" s="175"/>
      <c r="C6" s="94" t="s">
        <v>70</v>
      </c>
      <c r="D6" s="95">
        <f>SUM(E6:AE6)</f>
        <v>1062286.8799999999</v>
      </c>
      <c r="E6" s="96">
        <f>SUMPRODUCT('施設別点灯時間内訳（計算用１）（非表示）'!$F$4:$F$14,'施設別点灯時間内訳（計算用１）（非表示）'!I$4:I$14)/1000</f>
        <v>79018.42</v>
      </c>
      <c r="F6" s="96">
        <f>SUMPRODUCT('施設別点灯時間内訳（計算用１）（非表示）'!$F$4:$F$14,'施設別点灯時間内訳（計算用１）（非表示）'!J$4:J$14)/1000</f>
        <v>33101.68</v>
      </c>
      <c r="G6" s="96">
        <f>SUMPRODUCT('施設別点灯時間内訳（計算用１）（非表示）'!$F$4:$F$14,'施設別点灯時間内訳（計算用１）（非表示）'!K$4:K$14)/1000</f>
        <v>42628.639999999999</v>
      </c>
      <c r="H6" s="96">
        <f>SUMPRODUCT('施設別点灯時間内訳（計算用１）（非表示）'!$F$4:$F$14,'施設別点灯時間内訳（計算用１）（非表示）'!L$4:L$14)/1000</f>
        <v>37506.92</v>
      </c>
      <c r="I6" s="96">
        <f>SUMPRODUCT('施設別点灯時間内訳（計算用１）（非表示）'!$F$4:$F$14,'施設別点灯時間内訳（計算用１）（非表示）'!M$4:M$14)/1000</f>
        <v>32610.68</v>
      </c>
      <c r="J6" s="96">
        <f>SUMPRODUCT('施設別点灯時間内訳（計算用１）（非表示）'!$F$4:$F$14,'施設別点灯時間内訳（計算用１）（非表示）'!N$4:N$14)/1000</f>
        <v>46269.440000000002</v>
      </c>
      <c r="K6" s="96">
        <f>SUMPRODUCT('施設別点灯時間内訳（計算用１）（非表示）'!$F$4:$F$14,'施設別点灯時間内訳（計算用１）（非表示）'!O$4:O$14)/1000</f>
        <v>38954.699999999997</v>
      </c>
      <c r="L6" s="96">
        <f>SUMPRODUCT('施設別点灯時間内訳（計算用１）（非表示）'!$F$4:$F$14,'施設別点灯時間内訳（計算用１）（非表示）'!P$4:P$14)/1000</f>
        <v>52398.12</v>
      </c>
      <c r="M6" s="96">
        <f>SUMPRODUCT('施設別点灯時間内訳（計算用１）（非表示）'!$F$4:$F$14,'施設別点灯時間内訳（計算用１）（非表示）'!Q$4:Q$14)/1000</f>
        <v>41994.68</v>
      </c>
      <c r="N6" s="96">
        <f>SUMPRODUCT('施設別点灯時間内訳（計算用１）（非表示）'!$F$4:$F$14,'施設別点灯時間内訳（計算用１）（非表示）'!R$4:R$14)/1000</f>
        <v>44541.58</v>
      </c>
      <c r="O6" s="96">
        <f>SUMPRODUCT('施設別点灯時間内訳（計算用１）（非表示）'!$F$4:$F$14,'施設別点灯時間内訳（計算用１）（非表示）'!S$4:S$14)/1000</f>
        <v>46876.56</v>
      </c>
      <c r="P6" s="96">
        <f>SUMPRODUCT('施設別点灯時間内訳（計算用１）（非表示）'!$F$4:$F$14,'施設別点灯時間内訳（計算用１）（非表示）'!T$4:T$14)/1000</f>
        <v>60846.32</v>
      </c>
      <c r="Q6" s="96">
        <f>SUMPRODUCT('施設別点灯時間内訳（計算用１）（非表示）'!$F$4:$F$14,'施設別点灯時間内訳（計算用１）（非表示）'!U$4:U$14)/1000</f>
        <v>37519.980000000003</v>
      </c>
      <c r="R6" s="96">
        <f>SUMPRODUCT('施設別点灯時間内訳（計算用１）（非表示）'!$F$4:$F$14,'施設別点灯時間内訳（計算用１）（非表示）'!V$4:V$14)/1000</f>
        <v>49930.32</v>
      </c>
      <c r="S6" s="96">
        <f>SUMPRODUCT('施設別点灯時間内訳（計算用１）（非表示）'!$F$4:$F$14,'施設別点灯時間内訳（計算用１）（非表示）'!W$4:W$14)/1000</f>
        <v>42138.06</v>
      </c>
      <c r="T6" s="98">
        <f>SUMPRODUCT('施設別点灯時間内訳（計算用１）（非表示）'!$F$4:$F$14,'施設別点灯時間内訳（計算用１）（非表示）'!X$4:X$14)/1000</f>
        <v>36606.18</v>
      </c>
      <c r="U6" s="96">
        <f>SUMPRODUCT('施設別点灯時間内訳（計算用１）（非表示）'!$F$4:$F$14,'施設別点灯時間内訳（計算用１）（非表示）'!Y$4:Y$14)/1000</f>
        <v>2131.92</v>
      </c>
      <c r="V6" s="96">
        <f>SUMPRODUCT('施設別点灯時間内訳（計算用１）（非表示）'!$F$4:$F$14,'施設別点灯時間内訳（計算用１）（非表示）'!Z$4:Z$14)/1000</f>
        <v>68002.34</v>
      </c>
      <c r="W6" s="96">
        <f>SUMPRODUCT('施設別点灯時間内訳（計算用１）（非表示）'!$F$4:$F$14,'施設別点灯時間内訳（計算用１）（非表示）'!AA$4:AA$14)/1000</f>
        <v>55257.2</v>
      </c>
      <c r="X6" s="99">
        <f>SUMPRODUCT('施設別点灯時間内訳（計算用１）（非表示）'!$F$4:$F$14,'施設別点灯時間内訳（計算用１）（非表示）'!AB$4:AB$14)/1000</f>
        <v>27237.22</v>
      </c>
      <c r="Y6" s="239">
        <f>SUMPRODUCT('施設別点灯時間内訳（計算用１）（非表示）'!$F$4:$F$14,'施設別点灯時間内訳（計算用１）（非表示）'!AC$4:AC$14)/1000</f>
        <v>22389.82</v>
      </c>
      <c r="Z6" s="239">
        <f>SUMPRODUCT('施設別点灯時間内訳（計算用１）（非表示）'!$F$4:$F$14,'施設別点灯時間内訳（計算用１）（非表示）'!AD$4:AD$14)/1000</f>
        <v>115998.38</v>
      </c>
      <c r="AA6" s="238">
        <f>SUMPRODUCT('施設別点灯時間内訳（計算用１）（非表示）'!$F$4:$F$14,'施設別点灯時間内訳（計算用１）（非表示）'!AE4:AE14)/1000</f>
        <v>27905.64</v>
      </c>
      <c r="AB6" s="238">
        <f>SUMPRODUCT('施設別点灯時間内訳（計算用１）（非表示）'!$F$4:$F$14,'施設別点灯時間内訳（計算用１）（非表示）'!AF4:AF14)/1000</f>
        <v>4888.8</v>
      </c>
      <c r="AC6" s="238">
        <f>SUMPRODUCT('施設別点灯時間内訳（計算用１）（非表示）'!$F$4:$F$14,'施設別点灯時間内訳（計算用１）（非表示）'!AG4:AG14)/1000</f>
        <v>3267.6</v>
      </c>
      <c r="AD6" s="238">
        <f>SUMPRODUCT('施設別点灯時間内訳（計算用１）（非表示）'!$F$4:$F$14,'施設別点灯時間内訳（計算用１）（非表示）'!AH4:AH14)/1000</f>
        <v>4174.8</v>
      </c>
      <c r="AE6" s="238">
        <f>SUMPRODUCT('施設別点灯時間内訳（計算用１）（非表示）'!$F$4:$F$14,'施設別点灯時間内訳（計算用１）（非表示）'!AI4:AI14)/1000</f>
        <v>8090.88</v>
      </c>
    </row>
    <row r="7" spans="1:31" ht="36" customHeight="1" thickBot="1">
      <c r="B7" s="179" t="s">
        <v>81</v>
      </c>
      <c r="C7" s="114" t="s">
        <v>85</v>
      </c>
      <c r="D7" s="115">
        <f>D6</f>
        <v>1062286.8799999999</v>
      </c>
      <c r="E7" s="109">
        <f t="shared" ref="E7:AA7" si="2">E6</f>
        <v>79018.42</v>
      </c>
      <c r="F7" s="109">
        <f t="shared" si="2"/>
        <v>33101.68</v>
      </c>
      <c r="G7" s="109">
        <f t="shared" si="2"/>
        <v>42628.639999999999</v>
      </c>
      <c r="H7" s="109">
        <f t="shared" si="2"/>
        <v>37506.92</v>
      </c>
      <c r="I7" s="109">
        <f t="shared" si="2"/>
        <v>32610.68</v>
      </c>
      <c r="J7" s="109">
        <f t="shared" si="2"/>
        <v>46269.440000000002</v>
      </c>
      <c r="K7" s="109">
        <f t="shared" si="2"/>
        <v>38954.699999999997</v>
      </c>
      <c r="L7" s="109">
        <f t="shared" si="2"/>
        <v>52398.12</v>
      </c>
      <c r="M7" s="109">
        <f t="shared" si="2"/>
        <v>41994.68</v>
      </c>
      <c r="N7" s="109">
        <f t="shared" si="2"/>
        <v>44541.58</v>
      </c>
      <c r="O7" s="109">
        <f t="shared" si="2"/>
        <v>46876.56</v>
      </c>
      <c r="P7" s="109">
        <f t="shared" si="2"/>
        <v>60846.32</v>
      </c>
      <c r="Q7" s="109">
        <f t="shared" si="2"/>
        <v>37519.980000000003</v>
      </c>
      <c r="R7" s="109">
        <f t="shared" si="2"/>
        <v>49930.32</v>
      </c>
      <c r="S7" s="110">
        <f t="shared" si="2"/>
        <v>42138.06</v>
      </c>
      <c r="T7" s="108">
        <f t="shared" si="2"/>
        <v>36606.18</v>
      </c>
      <c r="U7" s="109">
        <f t="shared" si="2"/>
        <v>2131.92</v>
      </c>
      <c r="V7" s="109">
        <f t="shared" si="2"/>
        <v>68002.34</v>
      </c>
      <c r="W7" s="109">
        <f t="shared" si="2"/>
        <v>55257.2</v>
      </c>
      <c r="X7" s="111">
        <f t="shared" si="2"/>
        <v>27237.22</v>
      </c>
      <c r="Y7" s="239">
        <f t="shared" si="2"/>
        <v>22389.82</v>
      </c>
      <c r="Z7" s="239">
        <f t="shared" si="2"/>
        <v>115998.38</v>
      </c>
      <c r="AA7" s="238">
        <f t="shared" si="2"/>
        <v>27905.64</v>
      </c>
      <c r="AB7" s="238">
        <f t="shared" ref="AB7:AE7" si="3">AB6</f>
        <v>4888.8</v>
      </c>
      <c r="AC7" s="238">
        <f t="shared" si="3"/>
        <v>3267.6</v>
      </c>
      <c r="AD7" s="238">
        <f t="shared" si="3"/>
        <v>4174.8</v>
      </c>
      <c r="AE7" s="238">
        <f t="shared" si="3"/>
        <v>8090.88</v>
      </c>
    </row>
    <row r="8" spans="1:31" ht="36" customHeight="1">
      <c r="B8" s="175"/>
      <c r="C8" s="112" t="s">
        <v>84</v>
      </c>
      <c r="D8" s="101">
        <f>SUM(E8:AE8)</f>
        <v>0</v>
      </c>
      <c r="E8" s="96">
        <f>SUMPRODUCT('施設別点灯時間内訳（計算用１）（非表示）'!$G$4:$G$14,'施設別点灯時間内訳（計算用１）（非表示）'!I4:I14)/1000</f>
        <v>0</v>
      </c>
      <c r="F8" s="96">
        <f>SUMPRODUCT('施設別点灯時間内訳（計算用１）（非表示）'!$G$4:$G$14,'施設別点灯時間内訳（計算用１）（非表示）'!J4:J14)/1000</f>
        <v>0</v>
      </c>
      <c r="G8" s="96">
        <f>SUMPRODUCT('施設別点灯時間内訳（計算用１）（非表示）'!$G$4:$G$14,'施設別点灯時間内訳（計算用１）（非表示）'!K4:K14)/1000</f>
        <v>0</v>
      </c>
      <c r="H8" s="96">
        <f>SUMPRODUCT('施設別点灯時間内訳（計算用１）（非表示）'!$G$4:$G$14,'施設別点灯時間内訳（計算用１）（非表示）'!L4:L14)/1000</f>
        <v>0</v>
      </c>
      <c r="I8" s="96">
        <f>SUMPRODUCT('施設別点灯時間内訳（計算用１）（非表示）'!$G$4:$G$14,'施設別点灯時間内訳（計算用１）（非表示）'!M4:M14)/1000</f>
        <v>0</v>
      </c>
      <c r="J8" s="96">
        <f>SUMPRODUCT('施設別点灯時間内訳（計算用１）（非表示）'!$G$4:$G$14,'施設別点灯時間内訳（計算用１）（非表示）'!N4:N14)/1000</f>
        <v>0</v>
      </c>
      <c r="K8" s="96">
        <f>SUMPRODUCT('施設別点灯時間内訳（計算用１）（非表示）'!$G$4:$G$14,'施設別点灯時間内訳（計算用１）（非表示）'!O4:O14)/1000</f>
        <v>0</v>
      </c>
      <c r="L8" s="96">
        <f>SUMPRODUCT('施設別点灯時間内訳（計算用１）（非表示）'!$G$4:$G$14,'施設別点灯時間内訳（計算用１）（非表示）'!P4:P14)/1000</f>
        <v>0</v>
      </c>
      <c r="M8" s="96">
        <f>SUMPRODUCT('施設別点灯時間内訳（計算用１）（非表示）'!$G$4:$G$14,'施設別点灯時間内訳（計算用１）（非表示）'!Q4:Q14)/1000</f>
        <v>0</v>
      </c>
      <c r="N8" s="96">
        <f>SUMPRODUCT('施設別点灯時間内訳（計算用１）（非表示）'!$G$4:$G$14,'施設別点灯時間内訳（計算用１）（非表示）'!R4:R14)/1000</f>
        <v>0</v>
      </c>
      <c r="O8" s="96">
        <f>SUMPRODUCT('施設別点灯時間内訳（計算用１）（非表示）'!$G$4:$G$14,'施設別点灯時間内訳（計算用１）（非表示）'!S4:S14)/1000</f>
        <v>0</v>
      </c>
      <c r="P8" s="96">
        <f>SUMPRODUCT('施設別点灯時間内訳（計算用１）（非表示）'!$G$4:$G$14,'施設別点灯時間内訳（計算用１）（非表示）'!T4:T14)/1000</f>
        <v>0</v>
      </c>
      <c r="Q8" s="96">
        <f>SUMPRODUCT('施設別点灯時間内訳（計算用１）（非表示）'!$G$4:$G$14,'施設別点灯時間内訳（計算用１）（非表示）'!U4:U14)/1000</f>
        <v>0</v>
      </c>
      <c r="R8" s="96">
        <f>SUMPRODUCT('施設別点灯時間内訳（計算用１）（非表示）'!$G$4:$G$14,'施設別点灯時間内訳（計算用１）（非表示）'!V4:V14)/1000</f>
        <v>0</v>
      </c>
      <c r="S8" s="96">
        <f>SUMPRODUCT('施設別点灯時間内訳（計算用１）（非表示）'!$G$4:$G$14,'施設別点灯時間内訳（計算用１）（非表示）'!W4:W14)/1000</f>
        <v>0</v>
      </c>
      <c r="T8" s="96">
        <f>SUMPRODUCT('施設別点灯時間内訳（計算用１）（非表示）'!$G$4:$G$14,'施設別点灯時間内訳（計算用１）（非表示）'!X4:X14)/1000</f>
        <v>0</v>
      </c>
      <c r="U8" s="96">
        <f>SUMPRODUCT('施設別点灯時間内訳（計算用１）（非表示）'!$G$4:$G$14,'施設別点灯時間内訳（計算用１）（非表示）'!Y4:Y14)/1000</f>
        <v>0</v>
      </c>
      <c r="V8" s="96">
        <f>SUMPRODUCT('施設別点灯時間内訳（計算用１）（非表示）'!$G$4:$G$14,'施設別点灯時間内訳（計算用１）（非表示）'!Z4:Z14)/1000</f>
        <v>0</v>
      </c>
      <c r="W8" s="96">
        <f>SUMPRODUCT('施設別点灯時間内訳（計算用１）（非表示）'!$G$4:$G$14,'施設別点灯時間内訳（計算用１）（非表示）'!AA4:AA14)/1000</f>
        <v>0</v>
      </c>
      <c r="X8" s="96">
        <f>SUMPRODUCT('施設別点灯時間内訳（計算用１）（非表示）'!$G$4:$G$14,'施設別点灯時間内訳（計算用１）（非表示）'!AB4:AB14)/1000</f>
        <v>0</v>
      </c>
      <c r="Y8" s="96">
        <f>SUMPRODUCT('施設別点灯時間内訳（計算用１）（非表示）'!$G$4:$G$14,'施設別点灯時間内訳（計算用１）（非表示）'!AC4:AC14)/1000</f>
        <v>0</v>
      </c>
      <c r="Z8" s="96">
        <f>SUMPRODUCT('施設別点灯時間内訳（計算用１）（非表示）'!$G$4:$G$14,'施設別点灯時間内訳（計算用１）（非表示）'!AD4:AD14)/1000</f>
        <v>0</v>
      </c>
      <c r="AA8" s="96">
        <f>SUMPRODUCT('施設別点灯時間内訳（計算用１）（非表示）'!$G$4:$G$14,'施設別点灯時間内訳（計算用１）（非表示）'!AE4:AE14)/1000</f>
        <v>0</v>
      </c>
      <c r="AB8" s="96">
        <f>SUMPRODUCT('施設別点灯時間内訳（計算用１）（非表示）'!$G$4:$G$14,'施設別点灯時間内訳（計算用１）（非表示）'!AF4:AF14)/1000</f>
        <v>0</v>
      </c>
      <c r="AC8" s="96">
        <f>SUMPRODUCT('施設別点灯時間内訳（計算用１）（非表示）'!$G$4:$G$14,'施設別点灯時間内訳（計算用１）（非表示）'!AG4:AG14)/1000</f>
        <v>0</v>
      </c>
      <c r="AD8" s="96">
        <f>SUMPRODUCT('施設別点灯時間内訳（計算用１）（非表示）'!$G$4:$G$14,'施設別点灯時間内訳（計算用１）（非表示）'!AH4:AH14)/1000</f>
        <v>0</v>
      </c>
      <c r="AE8" s="96">
        <f>SUMPRODUCT('施設別点灯時間内訳（計算用１）（非表示）'!$G$4:$G$14,'施設別点灯時間内訳（計算用１）（非表示）'!AI4:AI14)/1000</f>
        <v>0</v>
      </c>
    </row>
    <row r="9" spans="1:31" ht="36" customHeight="1" thickBot="1">
      <c r="B9" s="179" t="s">
        <v>82</v>
      </c>
      <c r="C9" s="112" t="s">
        <v>71</v>
      </c>
      <c r="D9" s="101">
        <f>SUM(E9:AE9)</f>
        <v>0</v>
      </c>
      <c r="E9" s="109">
        <f t="shared" ref="E9:AA9" si="4">E8</f>
        <v>0</v>
      </c>
      <c r="F9" s="109">
        <f t="shared" si="4"/>
        <v>0</v>
      </c>
      <c r="G9" s="109">
        <f t="shared" si="4"/>
        <v>0</v>
      </c>
      <c r="H9" s="109">
        <f t="shared" si="4"/>
        <v>0</v>
      </c>
      <c r="I9" s="109">
        <f t="shared" si="4"/>
        <v>0</v>
      </c>
      <c r="J9" s="109">
        <f t="shared" si="4"/>
        <v>0</v>
      </c>
      <c r="K9" s="113">
        <f t="shared" si="4"/>
        <v>0</v>
      </c>
      <c r="L9" s="113">
        <f t="shared" si="4"/>
        <v>0</v>
      </c>
      <c r="M9" s="113">
        <f t="shared" si="4"/>
        <v>0</v>
      </c>
      <c r="N9" s="113">
        <f t="shared" si="4"/>
        <v>0</v>
      </c>
      <c r="O9" s="113">
        <f t="shared" si="4"/>
        <v>0</v>
      </c>
      <c r="P9" s="113">
        <f t="shared" si="4"/>
        <v>0</v>
      </c>
      <c r="Q9" s="113">
        <f t="shared" si="4"/>
        <v>0</v>
      </c>
      <c r="R9" s="113">
        <f t="shared" si="4"/>
        <v>0</v>
      </c>
      <c r="S9" s="113">
        <f t="shared" si="4"/>
        <v>0</v>
      </c>
      <c r="T9" s="113">
        <f t="shared" si="4"/>
        <v>0</v>
      </c>
      <c r="U9" s="113">
        <f t="shared" si="4"/>
        <v>0</v>
      </c>
      <c r="V9" s="113">
        <f t="shared" si="4"/>
        <v>0</v>
      </c>
      <c r="W9" s="113">
        <f t="shared" si="4"/>
        <v>0</v>
      </c>
      <c r="X9" s="113">
        <f t="shared" si="4"/>
        <v>0</v>
      </c>
      <c r="Y9" s="239">
        <f t="shared" si="4"/>
        <v>0</v>
      </c>
      <c r="Z9" s="239">
        <f t="shared" si="4"/>
        <v>0</v>
      </c>
      <c r="AA9" s="238">
        <f t="shared" si="4"/>
        <v>0</v>
      </c>
      <c r="AB9" s="238">
        <f t="shared" ref="AB9:AE9" si="5">AB8</f>
        <v>0</v>
      </c>
      <c r="AC9" s="238">
        <f t="shared" si="5"/>
        <v>0</v>
      </c>
      <c r="AD9" s="238">
        <f t="shared" si="5"/>
        <v>0</v>
      </c>
      <c r="AE9" s="238">
        <f t="shared" si="5"/>
        <v>0</v>
      </c>
    </row>
    <row r="10" spans="1:31" ht="36" customHeight="1">
      <c r="B10" s="176"/>
      <c r="C10" s="116" t="s">
        <v>72</v>
      </c>
      <c r="D10" s="95">
        <f>SUM(E10:AE10)</f>
        <v>1062286.8799999999</v>
      </c>
      <c r="E10" s="96">
        <f t="shared" ref="E10:Z11" si="6">E6-E8</f>
        <v>79018.42</v>
      </c>
      <c r="F10" s="96">
        <f t="shared" si="6"/>
        <v>33101.68</v>
      </c>
      <c r="G10" s="96">
        <f t="shared" si="6"/>
        <v>42628.639999999999</v>
      </c>
      <c r="H10" s="96">
        <f t="shared" si="6"/>
        <v>37506.92</v>
      </c>
      <c r="I10" s="96">
        <f t="shared" si="6"/>
        <v>32610.68</v>
      </c>
      <c r="J10" s="96">
        <f t="shared" si="6"/>
        <v>46269.440000000002</v>
      </c>
      <c r="K10" s="96">
        <f t="shared" si="6"/>
        <v>38954.699999999997</v>
      </c>
      <c r="L10" s="96">
        <f t="shared" si="6"/>
        <v>52398.12</v>
      </c>
      <c r="M10" s="96">
        <f t="shared" si="6"/>
        <v>41994.68</v>
      </c>
      <c r="N10" s="96">
        <f t="shared" si="6"/>
        <v>44541.58</v>
      </c>
      <c r="O10" s="96">
        <f t="shared" si="6"/>
        <v>46876.56</v>
      </c>
      <c r="P10" s="96">
        <f>P6-P8</f>
        <v>60846.32</v>
      </c>
      <c r="Q10" s="96">
        <f t="shared" si="6"/>
        <v>37519.980000000003</v>
      </c>
      <c r="R10" s="96">
        <f t="shared" si="6"/>
        <v>49930.32</v>
      </c>
      <c r="S10" s="97">
        <f t="shared" si="6"/>
        <v>42138.06</v>
      </c>
      <c r="T10" s="98">
        <f t="shared" si="6"/>
        <v>36606.18</v>
      </c>
      <c r="U10" s="96">
        <f t="shared" si="6"/>
        <v>2131.92</v>
      </c>
      <c r="V10" s="96">
        <f t="shared" si="6"/>
        <v>68002.34</v>
      </c>
      <c r="W10" s="96">
        <f t="shared" si="6"/>
        <v>55257.2</v>
      </c>
      <c r="X10" s="99">
        <f t="shared" si="6"/>
        <v>27237.22</v>
      </c>
      <c r="Y10" s="239">
        <f t="shared" si="6"/>
        <v>22389.82</v>
      </c>
      <c r="Z10" s="239">
        <f t="shared" si="6"/>
        <v>115998.38</v>
      </c>
      <c r="AA10" s="238">
        <f t="shared" ref="AA10:AE11" si="7">AA6-AA8</f>
        <v>27905.64</v>
      </c>
      <c r="AB10" s="238">
        <f t="shared" si="7"/>
        <v>4888.8</v>
      </c>
      <c r="AC10" s="238">
        <f t="shared" si="7"/>
        <v>3267.6</v>
      </c>
      <c r="AD10" s="238">
        <f t="shared" si="7"/>
        <v>4174.8</v>
      </c>
      <c r="AE10" s="238">
        <f t="shared" si="7"/>
        <v>8090.88</v>
      </c>
    </row>
    <row r="11" spans="1:31" ht="36" customHeight="1" thickBot="1">
      <c r="A11" s="189"/>
      <c r="B11" s="176" t="s">
        <v>83</v>
      </c>
      <c r="C11" s="114" t="s">
        <v>73</v>
      </c>
      <c r="D11" s="115">
        <f>SUM(E11:AE11)</f>
        <v>1062286.8799999999</v>
      </c>
      <c r="E11" s="109">
        <f t="shared" si="6"/>
        <v>79018.42</v>
      </c>
      <c r="F11" s="109">
        <f t="shared" si="6"/>
        <v>33101.68</v>
      </c>
      <c r="G11" s="109">
        <f t="shared" si="6"/>
        <v>42628.639999999999</v>
      </c>
      <c r="H11" s="109">
        <f t="shared" si="6"/>
        <v>37506.92</v>
      </c>
      <c r="I11" s="109">
        <f t="shared" si="6"/>
        <v>32610.68</v>
      </c>
      <c r="J11" s="109">
        <f t="shared" si="6"/>
        <v>46269.440000000002</v>
      </c>
      <c r="K11" s="109">
        <f t="shared" si="6"/>
        <v>38954.699999999997</v>
      </c>
      <c r="L11" s="109">
        <f t="shared" si="6"/>
        <v>52398.12</v>
      </c>
      <c r="M11" s="109">
        <f t="shared" si="6"/>
        <v>41994.68</v>
      </c>
      <c r="N11" s="109">
        <f t="shared" si="6"/>
        <v>44541.58</v>
      </c>
      <c r="O11" s="109">
        <f t="shared" si="6"/>
        <v>46876.56</v>
      </c>
      <c r="P11" s="109">
        <f>P7-P9</f>
        <v>60846.32</v>
      </c>
      <c r="Q11" s="109">
        <f t="shared" si="6"/>
        <v>37519.980000000003</v>
      </c>
      <c r="R11" s="109">
        <f t="shared" si="6"/>
        <v>49930.32</v>
      </c>
      <c r="S11" s="110">
        <f t="shared" si="6"/>
        <v>42138.06</v>
      </c>
      <c r="T11" s="108">
        <f t="shared" si="6"/>
        <v>36606.18</v>
      </c>
      <c r="U11" s="109">
        <f t="shared" si="6"/>
        <v>2131.92</v>
      </c>
      <c r="V11" s="109">
        <f t="shared" si="6"/>
        <v>68002.34</v>
      </c>
      <c r="W11" s="109">
        <f t="shared" si="6"/>
        <v>55257.2</v>
      </c>
      <c r="X11" s="111">
        <f t="shared" si="6"/>
        <v>27237.22</v>
      </c>
      <c r="Y11" s="239">
        <f t="shared" si="6"/>
        <v>22389.82</v>
      </c>
      <c r="Z11" s="239">
        <f t="shared" si="6"/>
        <v>115998.38</v>
      </c>
      <c r="AA11" s="238">
        <f t="shared" si="7"/>
        <v>27905.64</v>
      </c>
      <c r="AB11" s="238">
        <f t="shared" si="7"/>
        <v>4888.8</v>
      </c>
      <c r="AC11" s="238">
        <f t="shared" si="7"/>
        <v>3267.6</v>
      </c>
      <c r="AD11" s="238">
        <f t="shared" si="7"/>
        <v>4174.8</v>
      </c>
      <c r="AE11" s="238">
        <f t="shared" si="7"/>
        <v>8090.88</v>
      </c>
    </row>
    <row r="12" spans="1:31" ht="36" customHeight="1" thickBot="1">
      <c r="A12" s="189"/>
      <c r="B12" s="178"/>
      <c r="C12" s="117" t="s">
        <v>74</v>
      </c>
      <c r="D12" s="89">
        <f>SUMIF(E12:AE12,"&gt;0")</f>
        <v>33639635.912367567</v>
      </c>
      <c r="E12" s="119">
        <f t="shared" ref="E12:AA12" si="8">E5*E11</f>
        <v>2700926.3463342409</v>
      </c>
      <c r="F12" s="119">
        <f t="shared" si="8"/>
        <v>983676.25764208741</v>
      </c>
      <c r="G12" s="119">
        <f t="shared" si="8"/>
        <v>1357046.4375338748</v>
      </c>
      <c r="H12" s="120">
        <f t="shared" si="8"/>
        <v>1135507.7279164521</v>
      </c>
      <c r="I12" s="119">
        <f t="shared" si="8"/>
        <v>1092602.5876376554</v>
      </c>
      <c r="J12" s="119">
        <f t="shared" si="8"/>
        <v>1474190.1040557779</v>
      </c>
      <c r="K12" s="229">
        <f t="shared" si="8"/>
        <v>1230063.9378148476</v>
      </c>
      <c r="L12" s="229">
        <f t="shared" si="8"/>
        <v>1780505.9440658118</v>
      </c>
      <c r="M12" s="230">
        <f t="shared" si="8"/>
        <v>1383525.4479649221</v>
      </c>
      <c r="N12" s="230">
        <f t="shared" si="8"/>
        <v>1256651.2699826441</v>
      </c>
      <c r="O12" s="229">
        <f t="shared" si="8"/>
        <v>1478380.9105999381</v>
      </c>
      <c r="P12" s="229">
        <f>P5*P11</f>
        <v>1854925.0873361155</v>
      </c>
      <c r="Q12" s="230">
        <f t="shared" si="8"/>
        <v>1107939.4097709612</v>
      </c>
      <c r="R12" s="230">
        <f t="shared" si="8"/>
        <v>1688912.1301207438</v>
      </c>
      <c r="S12" s="120">
        <f t="shared" si="8"/>
        <v>1305554.4720357831</v>
      </c>
      <c r="T12" s="118">
        <f t="shared" si="8"/>
        <v>1143939.2321945152</v>
      </c>
      <c r="U12" s="119">
        <f t="shared" si="8"/>
        <v>59454.976294859356</v>
      </c>
      <c r="V12" s="119">
        <f t="shared" si="8"/>
        <v>2395187.6475609671</v>
      </c>
      <c r="W12" s="119">
        <f t="shared" si="8"/>
        <v>1751830.3751566303</v>
      </c>
      <c r="X12" s="121">
        <f t="shared" si="8"/>
        <v>757177.02120588219</v>
      </c>
      <c r="Y12" s="240">
        <f t="shared" si="8"/>
        <v>752373.24740680016</v>
      </c>
      <c r="Z12" s="240">
        <f t="shared" si="8"/>
        <v>3244850.6159627372</v>
      </c>
      <c r="AA12" s="240">
        <f t="shared" si="8"/>
        <v>984171.89447648416</v>
      </c>
      <c r="AB12" s="240">
        <f t="shared" ref="AB12:AE12" si="9">AB5*AB11</f>
        <v>172417.45961449499</v>
      </c>
      <c r="AC12" s="240">
        <f t="shared" si="9"/>
        <v>115241.22300693908</v>
      </c>
      <c r="AD12" s="240">
        <f t="shared" si="9"/>
        <v>147236.21551272168</v>
      </c>
      <c r="AE12" s="240">
        <f t="shared" si="9"/>
        <v>285347.9331626831</v>
      </c>
    </row>
    <row r="13" spans="1:31" ht="36" customHeight="1">
      <c r="B13" s="176"/>
      <c r="C13" s="112" t="s">
        <v>75</v>
      </c>
      <c r="D13" s="122">
        <f>D11*0.000357</f>
        <v>379.23641615999998</v>
      </c>
      <c r="E13" s="124">
        <f t="shared" ref="E13:Z13" si="10">E11*0.000357</f>
        <v>28.209575940000001</v>
      </c>
      <c r="F13" s="124">
        <f t="shared" si="10"/>
        <v>11.817299760000001</v>
      </c>
      <c r="G13" s="124">
        <f t="shared" si="10"/>
        <v>15.218424479999999</v>
      </c>
      <c r="H13" s="124">
        <f t="shared" si="10"/>
        <v>13.389970439999999</v>
      </c>
      <c r="I13" s="124">
        <f t="shared" si="10"/>
        <v>11.64201276</v>
      </c>
      <c r="J13" s="124">
        <f t="shared" si="10"/>
        <v>16.51819008</v>
      </c>
      <c r="K13" s="124">
        <f t="shared" si="10"/>
        <v>13.9068279</v>
      </c>
      <c r="L13" s="124">
        <f t="shared" si="10"/>
        <v>18.706128840000002</v>
      </c>
      <c r="M13" s="124">
        <f t="shared" si="10"/>
        <v>14.99210076</v>
      </c>
      <c r="N13" s="124">
        <f t="shared" si="10"/>
        <v>15.901344060000001</v>
      </c>
      <c r="O13" s="124">
        <f t="shared" si="10"/>
        <v>16.734931920000001</v>
      </c>
      <c r="P13" s="124">
        <f t="shared" si="10"/>
        <v>21.722136240000001</v>
      </c>
      <c r="Q13" s="124">
        <f t="shared" si="10"/>
        <v>13.394632860000002</v>
      </c>
      <c r="R13" s="124">
        <f t="shared" si="10"/>
        <v>17.825124240000001</v>
      </c>
      <c r="S13" s="125">
        <f t="shared" si="10"/>
        <v>15.043287419999999</v>
      </c>
      <c r="T13" s="123">
        <f t="shared" si="10"/>
        <v>13.06840626</v>
      </c>
      <c r="U13" s="124">
        <f t="shared" si="10"/>
        <v>0.76109544000000007</v>
      </c>
      <c r="V13" s="124">
        <f t="shared" si="10"/>
        <v>24.276835379999998</v>
      </c>
      <c r="W13" s="124">
        <f t="shared" si="10"/>
        <v>19.726820399999998</v>
      </c>
      <c r="X13" s="126">
        <f t="shared" si="10"/>
        <v>9.7236875400000002</v>
      </c>
      <c r="Y13" s="239">
        <f t="shared" si="10"/>
        <v>7.9931657400000002</v>
      </c>
      <c r="Z13" s="239">
        <f t="shared" si="10"/>
        <v>41.411421660000002</v>
      </c>
      <c r="AA13" s="239">
        <f t="shared" ref="AA13:AE13" si="11">AA11*0.000357</f>
        <v>9.9623134800000006</v>
      </c>
      <c r="AB13" s="239">
        <f t="shared" si="11"/>
        <v>1.7453016000000001</v>
      </c>
      <c r="AC13" s="239">
        <f t="shared" si="11"/>
        <v>1.1665331999999999</v>
      </c>
      <c r="AD13" s="239">
        <f t="shared" si="11"/>
        <v>1.4904036000000001</v>
      </c>
      <c r="AE13" s="239">
        <f t="shared" si="11"/>
        <v>2.8884441600000001</v>
      </c>
    </row>
    <row r="14" spans="1:31" ht="36" customHeight="1">
      <c r="B14" s="176"/>
      <c r="C14" s="112" t="s">
        <v>76</v>
      </c>
      <c r="D14" s="127">
        <f t="shared" ref="D14" si="12">D12/D4</f>
        <v>0.34062782531504304</v>
      </c>
      <c r="E14" s="129">
        <f t="shared" ref="E14:I14" si="13">E12/E4</f>
        <v>0.55471765135347628</v>
      </c>
      <c r="F14" s="129">
        <f t="shared" si="13"/>
        <v>0.2644178708651857</v>
      </c>
      <c r="G14" s="129">
        <f t="shared" si="13"/>
        <v>0.39616958792587498</v>
      </c>
      <c r="H14" s="129">
        <f t="shared" si="13"/>
        <v>0.34480878134882692</v>
      </c>
      <c r="I14" s="129">
        <f t="shared" si="13"/>
        <v>0.52182932488438705</v>
      </c>
      <c r="J14" s="129">
        <f>J12/J4</f>
        <v>0.39293640077110564</v>
      </c>
      <c r="K14" s="129">
        <f t="shared" ref="K14:AE14" si="14">K12/K4</f>
        <v>0.39122142771060137</v>
      </c>
      <c r="L14" s="129">
        <f t="shared" si="14"/>
        <v>0.45662053820412724</v>
      </c>
      <c r="M14" s="129">
        <f t="shared" si="14"/>
        <v>0.36176113848592401</v>
      </c>
      <c r="N14" s="129">
        <f t="shared" si="14"/>
        <v>0.46851844449820657</v>
      </c>
      <c r="O14" s="129">
        <f t="shared" si="14"/>
        <v>0.43907943912102732</v>
      </c>
      <c r="P14" s="129">
        <f t="shared" si="14"/>
        <v>0.54142888922504695</v>
      </c>
      <c r="Q14" s="129">
        <f t="shared" si="14"/>
        <v>0.33516141711182179</v>
      </c>
      <c r="R14" s="129">
        <f t="shared" si="14"/>
        <v>0.43782012048087121</v>
      </c>
      <c r="S14" s="130">
        <f t="shared" si="14"/>
        <v>0.60701921691780225</v>
      </c>
      <c r="T14" s="128">
        <f t="shared" si="14"/>
        <v>0.29379664036854819</v>
      </c>
      <c r="U14" s="129">
        <f t="shared" si="14"/>
        <v>4.9233753637245387E-2</v>
      </c>
      <c r="V14" s="129">
        <f t="shared" si="14"/>
        <v>0.40115114619096498</v>
      </c>
      <c r="W14" s="129">
        <f t="shared" si="14"/>
        <v>0.44844343450738511</v>
      </c>
      <c r="X14" s="131">
        <f t="shared" si="14"/>
        <v>7.8783589126523626E-2</v>
      </c>
      <c r="Y14" s="241">
        <f t="shared" si="14"/>
        <v>0.34634501747981317</v>
      </c>
      <c r="Z14" s="241">
        <f t="shared" si="14"/>
        <v>0.33279983245015821</v>
      </c>
      <c r="AA14" s="241">
        <f t="shared" si="14"/>
        <v>0.43031056283731689</v>
      </c>
      <c r="AB14" s="241">
        <f t="shared" si="14"/>
        <v>7.5386276021588275E-2</v>
      </c>
      <c r="AC14" s="241">
        <f t="shared" si="14"/>
        <v>5.0387047031611405E-2</v>
      </c>
      <c r="AD14" s="241">
        <f t="shared" si="14"/>
        <v>6.4376252891287594E-2</v>
      </c>
      <c r="AE14" s="241">
        <f t="shared" si="14"/>
        <v>0.12476299151888974</v>
      </c>
    </row>
    <row r="15" spans="1:31" ht="36" customHeight="1" thickBot="1">
      <c r="B15" s="176"/>
      <c r="C15" s="114" t="s">
        <v>77</v>
      </c>
      <c r="D15" s="132">
        <f t="shared" ref="D15:AA15" si="15">D11/D7</f>
        <v>1</v>
      </c>
      <c r="E15" s="134">
        <f t="shared" si="15"/>
        <v>1</v>
      </c>
      <c r="F15" s="134">
        <f t="shared" si="15"/>
        <v>1</v>
      </c>
      <c r="G15" s="134">
        <f t="shared" si="15"/>
        <v>1</v>
      </c>
      <c r="H15" s="134">
        <f t="shared" si="15"/>
        <v>1</v>
      </c>
      <c r="I15" s="134">
        <f t="shared" si="15"/>
        <v>1</v>
      </c>
      <c r="J15" s="134">
        <f t="shared" si="15"/>
        <v>1</v>
      </c>
      <c r="K15" s="134">
        <f t="shared" si="15"/>
        <v>1</v>
      </c>
      <c r="L15" s="134">
        <f t="shared" si="15"/>
        <v>1</v>
      </c>
      <c r="M15" s="134">
        <f t="shared" si="15"/>
        <v>1</v>
      </c>
      <c r="N15" s="134">
        <f t="shared" si="15"/>
        <v>1</v>
      </c>
      <c r="O15" s="134">
        <f t="shared" si="15"/>
        <v>1</v>
      </c>
      <c r="P15" s="134">
        <f t="shared" si="15"/>
        <v>1</v>
      </c>
      <c r="Q15" s="134">
        <f t="shared" si="15"/>
        <v>1</v>
      </c>
      <c r="R15" s="134">
        <f t="shared" si="15"/>
        <v>1</v>
      </c>
      <c r="S15" s="135">
        <f t="shared" si="15"/>
        <v>1</v>
      </c>
      <c r="T15" s="133">
        <f t="shared" si="15"/>
        <v>1</v>
      </c>
      <c r="U15" s="134">
        <f t="shared" si="15"/>
        <v>1</v>
      </c>
      <c r="V15" s="134">
        <f t="shared" si="15"/>
        <v>1</v>
      </c>
      <c r="W15" s="134">
        <f t="shared" si="15"/>
        <v>1</v>
      </c>
      <c r="X15" s="136">
        <f t="shared" si="15"/>
        <v>1</v>
      </c>
      <c r="Y15" s="241">
        <f t="shared" si="15"/>
        <v>1</v>
      </c>
      <c r="Z15" s="241">
        <f t="shared" si="15"/>
        <v>1</v>
      </c>
      <c r="AA15" s="241">
        <f t="shared" si="15"/>
        <v>1</v>
      </c>
      <c r="AB15" s="241">
        <f t="shared" ref="AB15:AE15" si="16">AB11/AB7</f>
        <v>1</v>
      </c>
      <c r="AC15" s="241">
        <f t="shared" si="16"/>
        <v>1</v>
      </c>
      <c r="AD15" s="241">
        <f t="shared" si="16"/>
        <v>1</v>
      </c>
      <c r="AE15" s="241">
        <f t="shared" si="16"/>
        <v>1</v>
      </c>
    </row>
    <row r="16" spans="1:31" s="137" customFormat="1" ht="36" customHeight="1" thickBot="1">
      <c r="B16" s="177"/>
      <c r="C16" s="144" t="s">
        <v>88</v>
      </c>
      <c r="D16" s="145"/>
      <c r="E16" s="146"/>
      <c r="F16" s="146"/>
      <c r="G16" s="146"/>
      <c r="H16" s="146"/>
      <c r="I16" s="146"/>
      <c r="J16" s="146"/>
      <c r="K16" s="146"/>
      <c r="L16" s="146"/>
      <c r="M16" s="146"/>
      <c r="N16" s="146"/>
      <c r="O16" s="146"/>
      <c r="P16" s="146"/>
      <c r="Q16" s="146"/>
      <c r="R16" s="146"/>
      <c r="S16" s="147"/>
      <c r="T16" s="148"/>
      <c r="U16" s="146"/>
      <c r="V16" s="146"/>
      <c r="W16" s="146"/>
      <c r="X16" s="149"/>
      <c r="Y16" s="147"/>
      <c r="Z16" s="147"/>
      <c r="AA16" s="147"/>
      <c r="AB16" s="147"/>
      <c r="AC16" s="147"/>
      <c r="AD16" s="147"/>
      <c r="AE16" s="147"/>
    </row>
    <row r="17" spans="3:24" s="137" customFormat="1" ht="36" customHeight="1">
      <c r="C17" s="86"/>
      <c r="D17" s="86"/>
      <c r="E17" s="86"/>
      <c r="F17" s="86"/>
      <c r="G17" s="86"/>
      <c r="H17" s="86"/>
      <c r="I17" s="86"/>
      <c r="J17" s="86"/>
      <c r="K17" s="86"/>
      <c r="L17" s="86"/>
      <c r="M17" s="86"/>
      <c r="N17" s="86"/>
      <c r="O17" s="86"/>
      <c r="P17" s="86"/>
      <c r="Q17" s="86"/>
      <c r="R17" s="86"/>
      <c r="S17" s="86"/>
      <c r="T17" s="86"/>
      <c r="U17" s="86"/>
      <c r="V17" s="86"/>
      <c r="W17" s="86"/>
      <c r="X17" s="86"/>
    </row>
  </sheetData>
  <phoneticPr fontId="5"/>
  <conditionalFormatting sqref="D3:O4 Q3:X4">
    <cfRule type="cellIs" dxfId="1" priority="2" operator="lessThan">
      <formula>0</formula>
    </cfRule>
  </conditionalFormatting>
  <conditionalFormatting sqref="P3:P4">
    <cfRule type="cellIs" dxfId="0" priority="1" operator="lessThan">
      <formula>0</formula>
    </cfRule>
  </conditionalFormatting>
  <pageMargins left="0.70866141732283472" right="0.70866141732283472" top="0.74803149606299213" bottom="0.74803149606299213" header="0.31496062992125984" footer="0.31496062992125984"/>
  <pageSetup paperSize="9" scale="1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第13号（指定器具、提案要）</vt:lpstr>
      <vt:lpstr>第16号（事業費算出表）</vt:lpstr>
      <vt:lpstr>第17号（事業効果算出表）</vt:lpstr>
      <vt:lpstr>台数内訳（参考数量）</vt:lpstr>
      <vt:lpstr>施設別点灯時間内訳（計算用１）（非表示）</vt:lpstr>
      <vt:lpstr>施設別事業効果（計算用２）（非表示）</vt:lpstr>
      <vt:lpstr>'施設別事業効果（計算用２）（非表示）'!_FilterDatabase</vt:lpstr>
      <vt:lpstr>'施設別事業効果（計算用２）（非表示）'!Print_Area</vt:lpstr>
      <vt:lpstr>'台数内訳（参考数量）'!Print_Area</vt:lpstr>
      <vt:lpstr>'第13号（指定器具、提案要）'!Print_Area</vt:lpstr>
      <vt:lpstr>'第16号（事業費算出表）'!Print_Area</vt:lpstr>
      <vt:lpstr>'第17号（事業効果算出表）'!Print_Area</vt:lpstr>
      <vt:lpstr>'施設別事業効果（計算用２）（非表示）'!Print_Titles</vt:lpstr>
      <vt:lpstr>'台数内訳（参考数量）'!Print_Titles</vt:lpstr>
      <vt:lpstr>'第13号（指定器具、提案要）'!Print_Titles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2023-02-16T01:27:00Z</dcterms:created>
  <dcterms:modified xsi:type="dcterms:W3CDTF">2025-03-31T02:03:05Z</dcterms:modified>
</cp:coreProperties>
</file>