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4_{5A7DBDB0-8175-4521-A608-3604210D5F12}" xr6:coauthVersionLast="47" xr6:coauthVersionMax="47" xr10:uidLastSave="{00000000-0000-0000-0000-000000000000}"/>
  <workbookProtection workbookAlgorithmName="SHA-512" workbookHashValue="IL0E8hWckusjGX9uq34cjZjj6bk00QM+JtwrsD7pNC8mND7IQjpqyqg5cobtiI6i834CcpMH3VAWBqsyvjCVhA==" workbookSaltValue="z4p6NO5cxEt9XYKvJ/mfLA==" workbookSpinCount="100000" lockStructure="1"/>
  <bookViews>
    <workbookView xWindow="-110" yWindow="-110" windowWidth="19420" windowHeight="10300" tabRatio="739" xr2:uid="{00000000-000D-0000-FFFF-FFFF00000000}"/>
  </bookViews>
  <sheets>
    <sheet name="第13号（指定器具、提案要）" sheetId="3" r:id="rId1"/>
    <sheet name="第16号（事業費算出表）" sheetId="6" r:id="rId2"/>
    <sheet name="第17号（事業効果算出表）" sheetId="13" r:id="rId3"/>
    <sheet name="台数内訳（参考数量）" sheetId="2" state="hidden" r:id="rId4"/>
    <sheet name="施設別点灯時間内訳（計算用１）（非表示）" sheetId="8" state="hidden" r:id="rId5"/>
    <sheet name="施設別事業効果（計算用２）（非表示）" sheetId="12" state="hidden" r:id="rId6"/>
  </sheets>
  <externalReferences>
    <externalReference r:id="rId7"/>
  </externalReferences>
  <definedNames>
    <definedName name="_xlnm._FilterDatabase" localSheetId="5">'施設別事業効果（計算用２）（非表示）'!$C$3:$S$4</definedName>
    <definedName name="_xlnm._FilterDatabase" localSheetId="3" hidden="1">'台数内訳（参考数量）'!$B$2:$V$14</definedName>
    <definedName name="_xlnm._FilterDatabase" localSheetId="0" hidden="1">'第13号（指定器具、提案要）'!$A$5:$J$20</definedName>
    <definedName name="_xlnm._FilterDatabase" localSheetId="1" hidden="1">'第16号（事業費算出表）'!$A$5:$I$27</definedName>
    <definedName name="_Hlk58402164" localSheetId="0">'第13号（指定器具、提案要）'!#REF!</definedName>
    <definedName name="_Hlk58402164" localSheetId="1">'第16号（事業費算出表）'!#REF!</definedName>
    <definedName name="_Hlk58403057" localSheetId="0">'第13号（指定器具、提案要）'!#REF!</definedName>
    <definedName name="_Hlk58403057" localSheetId="1">'第16号（事業費算出表）'!#REF!</definedName>
    <definedName name="_Hlk58403074" localSheetId="0">'第13号（指定器具、提案要）'!#REF!</definedName>
    <definedName name="_Hlk58403074" localSheetId="1">'第16号（事業費算出表）'!#REF!</definedName>
    <definedName name="_xlnm.Print_Area" localSheetId="5">'施設別事業効果（計算用２）（非表示）'!$C$1:$S$4</definedName>
    <definedName name="_xlnm.Print_Area" localSheetId="3">'台数内訳（参考数量）'!$A$2:$AC$15</definedName>
    <definedName name="_xlnm.Print_Area" localSheetId="0">'第13号（指定器具、提案要）'!$B$2:$J$24</definedName>
    <definedName name="_xlnm.Print_Area" localSheetId="1">'第16号（事業費算出表）'!$B$2:$I$27</definedName>
    <definedName name="_xlnm.Print_Area" localSheetId="2">'第17号（事業効果算出表）'!$B$2:$H$26</definedName>
    <definedName name="_xlnm.Print_Titles" localSheetId="5">'施設別事業効果（計算用２）（非表示）'!$2:$4</definedName>
    <definedName name="_xlnm.Print_Titles" localSheetId="3">'台数内訳（参考数量）'!$C:$E,'台数内訳（参考数量）'!$2:$3</definedName>
    <definedName name="_xlnm.Print_Titles" localSheetId="0">'第13号（指定器具、提案要）'!$2:$6</definedName>
    <definedName name="既存器具型式等">#REF!</definedName>
    <definedName name="新器具型番">#REF!</definedName>
    <definedName name="新旧">#REF!</definedName>
    <definedName name="新設">[1]!テーブル6[新設]</definedName>
    <definedName name="新設撤去選択">'[1]隠し　照明器具まとめ'!$C$2:$D$2</definedName>
    <definedName name="撤去">[1]!テーブル7[撤去]</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12" l="1"/>
  <c r="F8" i="12"/>
  <c r="G8" i="12"/>
  <c r="H8" i="12"/>
  <c r="I8" i="12"/>
  <c r="J8" i="12"/>
  <c r="K8" i="12"/>
  <c r="L8" i="12"/>
  <c r="M8" i="12"/>
  <c r="N8" i="12"/>
  <c r="O8" i="12"/>
  <c r="P8" i="12"/>
  <c r="Q8" i="12"/>
  <c r="R8" i="12"/>
  <c r="S8" i="12"/>
  <c r="T8" i="12"/>
  <c r="U8" i="12"/>
  <c r="V8" i="12"/>
  <c r="W8" i="12"/>
  <c r="X8" i="12"/>
  <c r="Y8" i="12"/>
  <c r="Z8" i="12"/>
  <c r="E8" i="12"/>
  <c r="D4" i="12"/>
  <c r="F3" i="2"/>
  <c r="E3" i="2"/>
  <c r="G3" i="2"/>
  <c r="G15" i="2"/>
  <c r="F15" i="2"/>
  <c r="E6" i="12"/>
  <c r="T5" i="12"/>
  <c r="T7" i="12"/>
  <c r="G7" i="13" s="1"/>
  <c r="T9" i="12"/>
  <c r="D6" i="12" l="1"/>
  <c r="T10" i="12"/>
  <c r="D8" i="12"/>
  <c r="T11" i="12"/>
  <c r="T15" i="12" s="1"/>
  <c r="E15" i="2"/>
  <c r="T12" i="12" l="1"/>
  <c r="T14" i="12" s="1"/>
  <c r="T13" i="12"/>
  <c r="F5" i="2"/>
  <c r="F6" i="2"/>
  <c r="F7" i="2"/>
  <c r="F8" i="2"/>
  <c r="F9" i="2"/>
  <c r="F10" i="2"/>
  <c r="F11" i="2"/>
  <c r="F12" i="2"/>
  <c r="F13" i="2"/>
  <c r="F14" i="2"/>
  <c r="F4" i="2"/>
  <c r="W3" i="2"/>
  <c r="D3" i="12" l="1"/>
  <c r="X3" i="2"/>
  <c r="Y3" i="2"/>
  <c r="Z3" i="2"/>
  <c r="AA3" i="2"/>
  <c r="AB3" i="2"/>
  <c r="AC3" i="2"/>
  <c r="Z9" i="12"/>
  <c r="Y9" i="12"/>
  <c r="X9" i="12"/>
  <c r="W9" i="12"/>
  <c r="V9" i="12"/>
  <c r="U9" i="12"/>
  <c r="Z5" i="12"/>
  <c r="Y5" i="12"/>
  <c r="X5" i="12"/>
  <c r="W5" i="12"/>
  <c r="V5" i="12"/>
  <c r="U5" i="12"/>
  <c r="D5" i="12" l="1"/>
  <c r="S9" i="12"/>
  <c r="R9" i="12"/>
  <c r="Q9" i="12"/>
  <c r="P9" i="12"/>
  <c r="O9" i="12"/>
  <c r="N9" i="12"/>
  <c r="M9" i="12"/>
  <c r="L9" i="12"/>
  <c r="K9" i="12"/>
  <c r="J9" i="12"/>
  <c r="I9" i="12"/>
  <c r="H9" i="12"/>
  <c r="G9" i="12"/>
  <c r="F9" i="12"/>
  <c r="S5" i="12"/>
  <c r="R5" i="12"/>
  <c r="Q5" i="12"/>
  <c r="P5" i="12"/>
  <c r="O5" i="12"/>
  <c r="N5" i="12"/>
  <c r="M5" i="12"/>
  <c r="L5" i="12"/>
  <c r="K5" i="12"/>
  <c r="J5" i="12"/>
  <c r="I5" i="12"/>
  <c r="H5" i="12"/>
  <c r="G5" i="12"/>
  <c r="F5" i="12"/>
  <c r="E5" i="12"/>
  <c r="E9" i="12" l="1"/>
  <c r="D9" i="12" s="1"/>
  <c r="G14" i="2" l="1"/>
  <c r="G13" i="2"/>
  <c r="G12" i="2"/>
  <c r="G11" i="2"/>
  <c r="G10" i="2"/>
  <c r="G9" i="2"/>
  <c r="G8" i="2"/>
  <c r="G7" i="2"/>
  <c r="G6" i="2"/>
  <c r="G5" i="2"/>
  <c r="E5" i="2" s="1"/>
  <c r="G4" i="2"/>
  <c r="E4" i="2" s="1"/>
  <c r="G8" i="8" l="1"/>
  <c r="G9" i="8"/>
  <c r="G10" i="8"/>
  <c r="G11" i="8"/>
  <c r="G12" i="8"/>
  <c r="G13" i="8"/>
  <c r="G4" i="8"/>
  <c r="J3" i="2"/>
  <c r="K3" i="2"/>
  <c r="L3" i="2"/>
  <c r="M3" i="2"/>
  <c r="N3" i="2"/>
  <c r="O3" i="2"/>
  <c r="P3" i="2"/>
  <c r="Q3" i="2"/>
  <c r="R3" i="2"/>
  <c r="S3" i="2"/>
  <c r="T3" i="2"/>
  <c r="U3" i="2"/>
  <c r="V3" i="2"/>
  <c r="I3" i="2"/>
  <c r="H3" i="2"/>
  <c r="F7" i="8" l="1"/>
  <c r="F5" i="8"/>
  <c r="E18" i="3" l="1"/>
  <c r="F14" i="8" l="1"/>
  <c r="F13" i="8"/>
  <c r="F12" i="8"/>
  <c r="F11" i="8"/>
  <c r="F10" i="8"/>
  <c r="F9" i="8"/>
  <c r="F8" i="8"/>
  <c r="F6" i="8"/>
  <c r="F4" i="8"/>
  <c r="G14" i="8"/>
  <c r="G7" i="8"/>
  <c r="G6" i="8"/>
  <c r="G5" i="8"/>
  <c r="Y6" i="12" l="1"/>
  <c r="Z6" i="12"/>
  <c r="X6" i="12"/>
  <c r="W6" i="12"/>
  <c r="V6" i="12"/>
  <c r="U6" i="12"/>
  <c r="S6" i="12"/>
  <c r="M6" i="12"/>
  <c r="I6" i="12"/>
  <c r="H6" i="12"/>
  <c r="Q6" i="12"/>
  <c r="O6" i="12"/>
  <c r="K6" i="12"/>
  <c r="F6" i="12"/>
  <c r="N6" i="12"/>
  <c r="R6" i="12"/>
  <c r="P6" i="12"/>
  <c r="L6" i="12"/>
  <c r="G6" i="12"/>
  <c r="J6" i="12"/>
  <c r="H17" i="6"/>
  <c r="I17" i="6" s="1"/>
  <c r="H16" i="6"/>
  <c r="I16" i="6" s="1"/>
  <c r="H15" i="6"/>
  <c r="I15" i="6" s="1"/>
  <c r="H14" i="6"/>
  <c r="I14" i="6" s="1"/>
  <c r="H13" i="6"/>
  <c r="I13" i="6" s="1"/>
  <c r="H12" i="6"/>
  <c r="I12" i="6" s="1"/>
  <c r="I11" i="6"/>
  <c r="H11" i="6"/>
  <c r="I10" i="6"/>
  <c r="H10" i="6"/>
  <c r="H9" i="6"/>
  <c r="I9" i="6" s="1"/>
  <c r="H8" i="6"/>
  <c r="I8" i="6" s="1"/>
  <c r="W10" i="12" l="1"/>
  <c r="W7" i="12"/>
  <c r="W11" i="12" s="1"/>
  <c r="R10" i="12"/>
  <c r="R7" i="12"/>
  <c r="R11" i="12" s="1"/>
  <c r="O7" i="12"/>
  <c r="O11" i="12" s="1"/>
  <c r="O10" i="12"/>
  <c r="X10" i="12"/>
  <c r="X7" i="12"/>
  <c r="X11" i="12" s="1"/>
  <c r="Y10" i="12"/>
  <c r="Y7" i="12"/>
  <c r="Y11" i="12" s="1"/>
  <c r="J7" i="12"/>
  <c r="J11" i="12" s="1"/>
  <c r="J10" i="12"/>
  <c r="Q7" i="12"/>
  <c r="Q11" i="12" s="1"/>
  <c r="Q10" i="12"/>
  <c r="I10" i="12"/>
  <c r="I7" i="12"/>
  <c r="I11" i="12" s="1"/>
  <c r="G10" i="12"/>
  <c r="G7" i="12"/>
  <c r="G11" i="12" s="1"/>
  <c r="H7" i="12"/>
  <c r="H11" i="12" s="1"/>
  <c r="H10" i="12"/>
  <c r="U7" i="12"/>
  <c r="U11" i="12" s="1"/>
  <c r="U10" i="12"/>
  <c r="D7" i="12"/>
  <c r="E7" i="12"/>
  <c r="E11" i="12" s="1"/>
  <c r="E10" i="12"/>
  <c r="F10" i="12"/>
  <c r="F7" i="12"/>
  <c r="F11" i="12" s="1"/>
  <c r="L7" i="12"/>
  <c r="L11" i="12" s="1"/>
  <c r="L10" i="12"/>
  <c r="P7" i="12"/>
  <c r="P11" i="12" s="1"/>
  <c r="P10" i="12"/>
  <c r="N7" i="12"/>
  <c r="N11" i="12" s="1"/>
  <c r="N10" i="12"/>
  <c r="K7" i="12"/>
  <c r="K11" i="12" s="1"/>
  <c r="K10" i="12"/>
  <c r="M10" i="12"/>
  <c r="M7" i="12"/>
  <c r="M11" i="12" s="1"/>
  <c r="S10" i="12"/>
  <c r="S7" i="12"/>
  <c r="S11" i="12" s="1"/>
  <c r="V10" i="12"/>
  <c r="V7" i="12"/>
  <c r="V11" i="12" s="1"/>
  <c r="Z10" i="12"/>
  <c r="Z7" i="12"/>
  <c r="Z11" i="12" s="1"/>
  <c r="E8" i="2"/>
  <c r="D10" i="12" l="1"/>
  <c r="N12" i="12"/>
  <c r="N14" i="12" s="1"/>
  <c r="N15" i="12"/>
  <c r="N13" i="12"/>
  <c r="D11" i="12"/>
  <c r="D13" i="12" s="1"/>
  <c r="E15" i="12"/>
  <c r="E12" i="12"/>
  <c r="E13" i="12"/>
  <c r="U12" i="12"/>
  <c r="U14" i="12" s="1"/>
  <c r="U13" i="12"/>
  <c r="U15" i="12"/>
  <c r="J15" i="12"/>
  <c r="J12" i="12"/>
  <c r="J14" i="12" s="1"/>
  <c r="J13" i="12"/>
  <c r="L15" i="12"/>
  <c r="L13" i="12"/>
  <c r="L12" i="12"/>
  <c r="L14" i="12" s="1"/>
  <c r="G12" i="12"/>
  <c r="G14" i="12" s="1"/>
  <c r="G15" i="12"/>
  <c r="G13" i="12"/>
  <c r="Y13" i="12"/>
  <c r="Y15" i="12"/>
  <c r="Y12" i="12"/>
  <c r="Y14" i="12" s="1"/>
  <c r="R12" i="12"/>
  <c r="R14" i="12" s="1"/>
  <c r="R15" i="12"/>
  <c r="R13" i="12"/>
  <c r="W12" i="12"/>
  <c r="W14" i="12" s="1"/>
  <c r="W15" i="12"/>
  <c r="W13" i="12"/>
  <c r="K15" i="12"/>
  <c r="K12" i="12"/>
  <c r="K14" i="12" s="1"/>
  <c r="K13" i="12"/>
  <c r="P13" i="12"/>
  <c r="P15" i="12"/>
  <c r="P12" i="12"/>
  <c r="P14" i="12" s="1"/>
  <c r="I12" i="12"/>
  <c r="I15" i="12"/>
  <c r="I13" i="12"/>
  <c r="X12" i="12"/>
  <c r="X14" i="12" s="1"/>
  <c r="X15" i="12"/>
  <c r="X13" i="12"/>
  <c r="F12" i="12"/>
  <c r="F14" i="12" s="1"/>
  <c r="F15" i="12"/>
  <c r="F13" i="12"/>
  <c r="H13" i="12"/>
  <c r="H12" i="12"/>
  <c r="H14" i="12" s="1"/>
  <c r="H15" i="12"/>
  <c r="Z12" i="12"/>
  <c r="Z14" i="12" s="1"/>
  <c r="Z13" i="12"/>
  <c r="Z15" i="12"/>
  <c r="V13" i="12"/>
  <c r="V12" i="12"/>
  <c r="V14" i="12" s="1"/>
  <c r="V15" i="12"/>
  <c r="S12" i="12"/>
  <c r="S14" i="12" s="1"/>
  <c r="S13" i="12"/>
  <c r="S15" i="12"/>
  <c r="M12" i="12"/>
  <c r="M14" i="12" s="1"/>
  <c r="M15" i="12"/>
  <c r="M13" i="12"/>
  <c r="Q12" i="12"/>
  <c r="Q14" i="12" s="1"/>
  <c r="Q15" i="12"/>
  <c r="Q13" i="12"/>
  <c r="O12" i="12"/>
  <c r="O14" i="12" s="1"/>
  <c r="O15" i="12"/>
  <c r="O13" i="12"/>
  <c r="E9" i="2"/>
  <c r="I14" i="12" l="1"/>
  <c r="D12" i="12"/>
  <c r="G9" i="13" s="1"/>
  <c r="E14" i="12"/>
  <c r="G6" i="13"/>
  <c r="C6" i="13"/>
  <c r="C7" i="13" l="1"/>
  <c r="H7" i="6" l="1"/>
  <c r="I7" i="6" s="1"/>
  <c r="D18" i="6"/>
  <c r="I18" i="6" l="1"/>
  <c r="E6" i="2"/>
  <c r="E14" i="2"/>
  <c r="E13" i="2"/>
  <c r="E12" i="2"/>
  <c r="E11" i="2"/>
  <c r="E10" i="2"/>
  <c r="E7" i="2"/>
  <c r="I23" i="6" l="1"/>
  <c r="I25" i="6" s="1"/>
  <c r="I26" i="6" s="1"/>
  <c r="I27" i="6" s="1"/>
  <c r="C16" i="13" s="1"/>
  <c r="C8" i="13" l="1"/>
  <c r="C9" i="13" s="1"/>
  <c r="C10" i="13" s="1"/>
  <c r="C11" i="13" l="1"/>
  <c r="D15" i="12" l="1"/>
  <c r="G10" i="13"/>
  <c r="G11" i="13" l="1"/>
  <c r="C14" i="13"/>
  <c r="G8" i="13"/>
  <c r="D14" i="12"/>
  <c r="C15" i="13" l="1"/>
  <c r="C17" i="13" s="1"/>
</calcChain>
</file>

<file path=xl/sharedStrings.xml><?xml version="1.0" encoding="utf-8"?>
<sst xmlns="http://schemas.openxmlformats.org/spreadsheetml/2006/main" count="296" uniqueCount="178">
  <si>
    <t>（様式第13号）</t>
  </si>
  <si>
    <t>40形2灯
天井埋込み
タイプ（FL）</t>
    <rPh sb="6" eb="8">
      <t>テンジョウ</t>
    </rPh>
    <rPh sb="8" eb="10">
      <t>ウメコミ</t>
    </rPh>
    <phoneticPr fontId="7"/>
  </si>
  <si>
    <t>40形2灯
天井直付け
タイプ（FL）</t>
    <rPh sb="6" eb="8">
      <t>テンジョウ</t>
    </rPh>
    <rPh sb="8" eb="10">
      <t>ジカヅ</t>
    </rPh>
    <phoneticPr fontId="7"/>
  </si>
  <si>
    <t>40形1灯
天井埋込み
タイプ（FL）</t>
    <rPh sb="6" eb="8">
      <t>テンジョウ</t>
    </rPh>
    <rPh sb="8" eb="10">
      <t>ウメコミ</t>
    </rPh>
    <phoneticPr fontId="7"/>
  </si>
  <si>
    <t>40形1灯
天井直付け
タイプ（FL）</t>
    <rPh sb="6" eb="8">
      <t>テンジョウ</t>
    </rPh>
    <rPh sb="8" eb="10">
      <t>ジカヅ</t>
    </rPh>
    <phoneticPr fontId="7"/>
  </si>
  <si>
    <t>ダウンライト
（白熱球）</t>
    <rPh sb="8" eb="10">
      <t>ハクネツ</t>
    </rPh>
    <rPh sb="10" eb="11">
      <t>キュウ</t>
    </rPh>
    <phoneticPr fontId="5"/>
  </si>
  <si>
    <t>ダウンライト
（蛍光灯）</t>
    <rPh sb="8" eb="10">
      <t>ケイコウ</t>
    </rPh>
    <rPh sb="10" eb="11">
      <t>トウ</t>
    </rPh>
    <phoneticPr fontId="5"/>
  </si>
  <si>
    <t>埋込天井灯
（450mm角）</t>
    <rPh sb="12" eb="13">
      <t>カク</t>
    </rPh>
    <phoneticPr fontId="5"/>
  </si>
  <si>
    <t>埋込天井灯
（600mm角）</t>
    <rPh sb="12" eb="13">
      <t>カク</t>
    </rPh>
    <phoneticPr fontId="5"/>
  </si>
  <si>
    <t>01</t>
  </si>
  <si>
    <t>01</t>
    <phoneticPr fontId="5"/>
  </si>
  <si>
    <t>02</t>
  </si>
  <si>
    <t>03</t>
  </si>
  <si>
    <t>04</t>
  </si>
  <si>
    <t>05</t>
  </si>
  <si>
    <t>06</t>
  </si>
  <si>
    <t>07</t>
  </si>
  <si>
    <t>08</t>
  </si>
  <si>
    <t>09</t>
  </si>
  <si>
    <t>10</t>
  </si>
  <si>
    <t>11</t>
  </si>
  <si>
    <t>通し番号</t>
    <rPh sb="0" eb="1">
      <t>トオ</t>
    </rPh>
    <rPh sb="2" eb="4">
      <t>バンゴウ</t>
    </rPh>
    <phoneticPr fontId="5"/>
  </si>
  <si>
    <t>指定器具</t>
    <rPh sb="0" eb="2">
      <t>シテイ</t>
    </rPh>
    <rPh sb="2" eb="4">
      <t>キグ</t>
    </rPh>
    <phoneticPr fontId="6"/>
  </si>
  <si>
    <t>指定外器具</t>
    <rPh sb="0" eb="2">
      <t>シテイ</t>
    </rPh>
    <rPh sb="2" eb="3">
      <t>ガイ</t>
    </rPh>
    <rPh sb="3" eb="5">
      <t>キグ</t>
    </rPh>
    <phoneticPr fontId="5"/>
  </si>
  <si>
    <t>簡易仕様</t>
    <rPh sb="0" eb="2">
      <t>カンイ</t>
    </rPh>
    <rPh sb="2" eb="4">
      <t>シヨウ</t>
    </rPh>
    <phoneticPr fontId="5"/>
  </si>
  <si>
    <t>指定外</t>
    <rPh sb="0" eb="2">
      <t>シテイ</t>
    </rPh>
    <rPh sb="2" eb="3">
      <t>ガイ</t>
    </rPh>
    <phoneticPr fontId="5"/>
  </si>
  <si>
    <t>合計台数</t>
    <rPh sb="0" eb="2">
      <t>ゴウケイ</t>
    </rPh>
    <rPh sb="2" eb="4">
      <t>ダイスウ</t>
    </rPh>
    <phoneticPr fontId="5"/>
  </si>
  <si>
    <t>使用照明器具提案書 </t>
    <phoneticPr fontId="5"/>
  </si>
  <si>
    <t>提案する照明器具</t>
    <rPh sb="0" eb="2">
      <t>テイアン</t>
    </rPh>
    <rPh sb="4" eb="6">
      <t>ショウメイ</t>
    </rPh>
    <rPh sb="6" eb="8">
      <t>キグ</t>
    </rPh>
    <phoneticPr fontId="5"/>
  </si>
  <si>
    <t>メーカー名</t>
    <rPh sb="4" eb="5">
      <t>メイ</t>
    </rPh>
    <phoneticPr fontId="5"/>
  </si>
  <si>
    <t>品番</t>
    <rPh sb="0" eb="2">
      <t>ヒンバン</t>
    </rPh>
    <phoneticPr fontId="5"/>
  </si>
  <si>
    <t>消費電力（W)</t>
    <rPh sb="0" eb="2">
      <t>ショウヒ</t>
    </rPh>
    <rPh sb="2" eb="4">
      <t>デンリョク</t>
    </rPh>
    <phoneticPr fontId="5"/>
  </si>
  <si>
    <t>希望小売価格（税抜、円）</t>
    <rPh sb="0" eb="2">
      <t>キボウ</t>
    </rPh>
    <rPh sb="2" eb="4">
      <t>コウリ</t>
    </rPh>
    <rPh sb="4" eb="6">
      <t>カカク</t>
    </rPh>
    <rPh sb="7" eb="9">
      <t>ゼイヌキ</t>
    </rPh>
    <rPh sb="10" eb="11">
      <t>エン</t>
    </rPh>
    <phoneticPr fontId="5"/>
  </si>
  <si>
    <t>工事費</t>
    <rPh sb="0" eb="3">
      <t>コウジヒ</t>
    </rPh>
    <phoneticPr fontId="5"/>
  </si>
  <si>
    <t>照明器具代</t>
    <rPh sb="0" eb="2">
      <t>ショウメイ</t>
    </rPh>
    <rPh sb="2" eb="4">
      <t>キグ</t>
    </rPh>
    <rPh sb="4" eb="5">
      <t>ダイ</t>
    </rPh>
    <phoneticPr fontId="5"/>
  </si>
  <si>
    <t>取付費</t>
    <rPh sb="0" eb="1">
      <t>ト</t>
    </rPh>
    <rPh sb="1" eb="2">
      <t>ツ</t>
    </rPh>
    <rPh sb="2" eb="3">
      <t>ヒ</t>
    </rPh>
    <phoneticPr fontId="5"/>
  </si>
  <si>
    <t>撤去処分費</t>
    <rPh sb="0" eb="2">
      <t>テッキョ</t>
    </rPh>
    <rPh sb="2" eb="4">
      <t>ショブン</t>
    </rPh>
    <rPh sb="4" eb="5">
      <t>ヒ</t>
    </rPh>
    <phoneticPr fontId="5"/>
  </si>
  <si>
    <t>計（単価）</t>
    <rPh sb="0" eb="1">
      <t>ケイ</t>
    </rPh>
    <rPh sb="2" eb="4">
      <t>タンカ</t>
    </rPh>
    <phoneticPr fontId="5"/>
  </si>
  <si>
    <t>詳細設計費</t>
    <rPh sb="0" eb="2">
      <t>ショウサイ</t>
    </rPh>
    <rPh sb="2" eb="4">
      <t>セッケイ</t>
    </rPh>
    <rPh sb="4" eb="5">
      <t>ヒ</t>
    </rPh>
    <phoneticPr fontId="5"/>
  </si>
  <si>
    <t>工事管理費</t>
    <rPh sb="0" eb="2">
      <t>コウジ</t>
    </rPh>
    <rPh sb="2" eb="4">
      <t>カンリ</t>
    </rPh>
    <rPh sb="4" eb="5">
      <t>ヒ</t>
    </rPh>
    <phoneticPr fontId="5"/>
  </si>
  <si>
    <t>現地調査費</t>
    <rPh sb="0" eb="2">
      <t>ゲンチ</t>
    </rPh>
    <rPh sb="2" eb="4">
      <t>チョウサ</t>
    </rPh>
    <rPh sb="4" eb="5">
      <t>ヒ</t>
    </rPh>
    <phoneticPr fontId="5"/>
  </si>
  <si>
    <t>その他経費</t>
    <rPh sb="2" eb="3">
      <t>タ</t>
    </rPh>
    <rPh sb="3" eb="5">
      <t>ケイヒ</t>
    </rPh>
    <phoneticPr fontId="5"/>
  </si>
  <si>
    <t>小計</t>
    <rPh sb="0" eb="2">
      <t>ショウケイ</t>
    </rPh>
    <phoneticPr fontId="5"/>
  </si>
  <si>
    <t>一般管理費</t>
    <rPh sb="0" eb="2">
      <t>イッパン</t>
    </rPh>
    <rPh sb="2" eb="5">
      <t>カンリヒ</t>
    </rPh>
    <phoneticPr fontId="5"/>
  </si>
  <si>
    <t>合計</t>
    <rPh sb="0" eb="2">
      <t>ゴウケイ</t>
    </rPh>
    <phoneticPr fontId="5"/>
  </si>
  <si>
    <t>消費税及び地方消費税相当額</t>
    <rPh sb="0" eb="3">
      <t>ショウヒゼイ</t>
    </rPh>
    <rPh sb="3" eb="4">
      <t>オヨ</t>
    </rPh>
    <rPh sb="5" eb="7">
      <t>チホウ</t>
    </rPh>
    <rPh sb="7" eb="10">
      <t>ショウヒゼイ</t>
    </rPh>
    <rPh sb="10" eb="12">
      <t>ソウトウ</t>
    </rPh>
    <rPh sb="12" eb="13">
      <t>ガク</t>
    </rPh>
    <phoneticPr fontId="5"/>
  </si>
  <si>
    <t>総計</t>
    <rPh sb="0" eb="2">
      <t>ソウケイ</t>
    </rPh>
    <phoneticPr fontId="5"/>
  </si>
  <si>
    <t>計</t>
    <rPh sb="0" eb="1">
      <t>ケイ</t>
    </rPh>
    <phoneticPr fontId="5"/>
  </si>
  <si>
    <t>事業費</t>
    <rPh sb="0" eb="3">
      <t>ジギョウヒ</t>
    </rPh>
    <phoneticPr fontId="5"/>
  </si>
  <si>
    <t>番号</t>
    <rPh sb="0" eb="2">
      <t>バンゴウ</t>
    </rPh>
    <phoneticPr fontId="5"/>
  </si>
  <si>
    <t>簡易名称</t>
    <rPh sb="0" eb="2">
      <t>カンイ</t>
    </rPh>
    <rPh sb="2" eb="4">
      <t>メイショウ</t>
    </rPh>
    <phoneticPr fontId="5"/>
  </si>
  <si>
    <t>天井埋込型 一体型LED スクエアタイプ 下面開放型 コンパクト形蛍光灯FHP32形3灯器具相当/4400 lmタイプ、450mm角埋込</t>
  </si>
  <si>
    <t>天井埋込型 一体型LED スクエアタイプ 下面開放型 コンパクト形蛍光灯FHP45形3灯器具相当/5800～6300 lm、600mm角埋込</t>
  </si>
  <si>
    <t>天井埋込型 LED（昼白色） ダウンライト 拡散(広角)タイプ/埋込穴φ125/白熱電球60形1灯器具相当</t>
  </si>
  <si>
    <t>天井直付型・壁直付型・天井直付吊下型 LED誘導灯 片面型・一般型（20分間） リモコン自己点検機能付/C級（10形）</t>
  </si>
  <si>
    <t>※２　各製品のカタログ等から仕様が分かるページを添付すること。</t>
  </si>
  <si>
    <t>※１　寸法指定のない照明器具については、可能な限り安価な汎用製品を提案すること。</t>
  </si>
  <si>
    <t>直接工事費計</t>
    <rPh sb="0" eb="2">
      <t>チョクセツ</t>
    </rPh>
    <rPh sb="2" eb="5">
      <t>コウジヒ</t>
    </rPh>
    <rPh sb="5" eb="6">
      <t>ケイ</t>
    </rPh>
    <phoneticPr fontId="5"/>
  </si>
  <si>
    <t>台数</t>
    <rPh sb="0" eb="2">
      <t>ダイスウ</t>
    </rPh>
    <phoneticPr fontId="5"/>
  </si>
  <si>
    <t>事業費算出表</t>
    <rPh sb="0" eb="3">
      <t>ジギョウヒ</t>
    </rPh>
    <rPh sb="3" eb="5">
      <t>サンシュツ</t>
    </rPh>
    <rPh sb="5" eb="6">
      <t>ヒョウ</t>
    </rPh>
    <phoneticPr fontId="5"/>
  </si>
  <si>
    <t>（単位：円）</t>
    <rPh sb="1" eb="3">
      <t>タンイ</t>
    </rPh>
    <rPh sb="4" eb="5">
      <t>エン</t>
    </rPh>
    <phoneticPr fontId="5"/>
  </si>
  <si>
    <t>※２　使用する照明器具は、使用照明器具提案書（様式第13号）で提案した照明器具とする。</t>
  </si>
  <si>
    <t>40形2灯天井埋込みタイプ（FL）</t>
    <rPh sb="5" eb="7">
      <t>テンジョウ</t>
    </rPh>
    <rPh sb="7" eb="9">
      <t>ウメコミ</t>
    </rPh>
    <phoneticPr fontId="7"/>
  </si>
  <si>
    <t>様式13号から</t>
    <rPh sb="0" eb="2">
      <t>ヨウシキ</t>
    </rPh>
    <rPh sb="4" eb="5">
      <t>ゴウ</t>
    </rPh>
    <phoneticPr fontId="5"/>
  </si>
  <si>
    <t>※１　「照明器具代」から「撤去処分費」の欄については、１台当たりの単価を記載する。</t>
    <phoneticPr fontId="5"/>
  </si>
  <si>
    <t>20形2灯
天井直付け
タイプ（FL）</t>
  </si>
  <si>
    <t>20形1灯
天井直付け
タイプ（FL）</t>
  </si>
  <si>
    <t>提案LEDの消費電力</t>
    <rPh sb="0" eb="2">
      <t>テイアン</t>
    </rPh>
    <rPh sb="6" eb="8">
      <t>ショウヒ</t>
    </rPh>
    <rPh sb="8" eb="10">
      <t>デンリョク</t>
    </rPh>
    <phoneticPr fontId="5"/>
  </si>
  <si>
    <t/>
  </si>
  <si>
    <t>想定LEDの消費電力</t>
    <rPh sb="0" eb="2">
      <t>ソウテイ</t>
    </rPh>
    <rPh sb="6" eb="8">
      <t>ショウヒ</t>
    </rPh>
    <rPh sb="8" eb="10">
      <t>デンリョク</t>
    </rPh>
    <phoneticPr fontId="5"/>
  </si>
  <si>
    <t>全体</t>
    <rPh sb="0" eb="2">
      <t>ゼンタイ</t>
    </rPh>
    <phoneticPr fontId="15"/>
  </si>
  <si>
    <t>一般照明による電力使用量（kWh/年）</t>
    <phoneticPr fontId="15"/>
  </si>
  <si>
    <t>照明全体の電力使用量(kWh/年)</t>
  </si>
  <si>
    <t>一般照明LED化による節電電力量（kWh/年）</t>
    <phoneticPr fontId="15"/>
  </si>
  <si>
    <t>照明全体の節電電力量（kWh/年）</t>
  </si>
  <si>
    <t>年間節電額（円/年）</t>
  </si>
  <si>
    <t>削減CO2（t-CO2）</t>
    <rPh sb="0" eb="2">
      <t>サクゲン</t>
    </rPh>
    <phoneticPr fontId="15"/>
  </si>
  <si>
    <t>節電額比率（％）</t>
  </si>
  <si>
    <t>照明器具に対する節電比率（％）</t>
  </si>
  <si>
    <t>施設の電力使用量（kWh/年）</t>
  </si>
  <si>
    <t>施設の電気料金（円/年）</t>
  </si>
  <si>
    <t>電力単価（円/kWh）</t>
    <phoneticPr fontId="5"/>
  </si>
  <si>
    <t>現状</t>
    <rPh sb="0" eb="2">
      <t>ゲンジョウ</t>
    </rPh>
    <phoneticPr fontId="5"/>
  </si>
  <si>
    <t>LED化後</t>
    <rPh sb="3" eb="4">
      <t>カ</t>
    </rPh>
    <rPh sb="4" eb="5">
      <t>ゴ</t>
    </rPh>
    <phoneticPr fontId="5"/>
  </si>
  <si>
    <t>節電電力量</t>
    <rPh sb="0" eb="2">
      <t>セツデン</t>
    </rPh>
    <rPh sb="2" eb="4">
      <t>デンリョク</t>
    </rPh>
    <rPh sb="4" eb="5">
      <t>リョウ</t>
    </rPh>
    <phoneticPr fontId="5"/>
  </si>
  <si>
    <t>一般照明による電力使用量（kWh/年）</t>
  </si>
  <si>
    <t>照明全体の電力使用量(kWh/年)</t>
    <phoneticPr fontId="5"/>
  </si>
  <si>
    <t>蛍光灯の消費電力（指定外込み）</t>
    <rPh sb="0" eb="3">
      <t>ケイコウトウ</t>
    </rPh>
    <rPh sb="4" eb="6">
      <t>ショウヒ</t>
    </rPh>
    <rPh sb="6" eb="8">
      <t>デンリョク</t>
    </rPh>
    <rPh sb="9" eb="11">
      <t>シテイ</t>
    </rPh>
    <rPh sb="11" eb="12">
      <t>ガイ</t>
    </rPh>
    <rPh sb="12" eb="13">
      <t>コ</t>
    </rPh>
    <phoneticPr fontId="5"/>
  </si>
  <si>
    <t>蛍光灯の消費電力（指定外無視）</t>
    <rPh sb="0" eb="3">
      <t>ケイコウトウ</t>
    </rPh>
    <rPh sb="4" eb="6">
      <t>ショウヒ</t>
    </rPh>
    <rPh sb="6" eb="8">
      <t>デンリョク</t>
    </rPh>
    <rPh sb="9" eb="11">
      <t>シテイ</t>
    </rPh>
    <rPh sb="11" eb="12">
      <t>ガイ</t>
    </rPh>
    <rPh sb="12" eb="14">
      <t>ムシ</t>
    </rPh>
    <phoneticPr fontId="5"/>
  </si>
  <si>
    <t>備考</t>
    <rPh sb="0" eb="2">
      <t>ビコウ</t>
    </rPh>
    <phoneticPr fontId="15"/>
  </si>
  <si>
    <t>（様式第17号）</t>
    <rPh sb="1" eb="3">
      <t>ヨウシキ</t>
    </rPh>
    <rPh sb="3" eb="4">
      <t>ダイ</t>
    </rPh>
    <rPh sb="6" eb="7">
      <t>ゴウ</t>
    </rPh>
    <phoneticPr fontId="15"/>
  </si>
  <si>
    <t>施設全体の電気使用量</t>
    <rPh sb="0" eb="2">
      <t>シセツ</t>
    </rPh>
    <rPh sb="2" eb="4">
      <t>ゼンタイ</t>
    </rPh>
    <rPh sb="5" eb="7">
      <t>デンキ</t>
    </rPh>
    <rPh sb="7" eb="10">
      <t>シヨウリョウ</t>
    </rPh>
    <phoneticPr fontId="15"/>
  </si>
  <si>
    <t>kWh/年</t>
    <phoneticPr fontId="15"/>
  </si>
  <si>
    <t>施設全体の電気使用料金</t>
    <rPh sb="0" eb="2">
      <t>シセツ</t>
    </rPh>
    <rPh sb="2" eb="4">
      <t>ゼンタイ</t>
    </rPh>
    <rPh sb="5" eb="7">
      <t>デンキ</t>
    </rPh>
    <rPh sb="7" eb="10">
      <t>シヨウリョウ</t>
    </rPh>
    <rPh sb="10" eb="11">
      <t>キン</t>
    </rPh>
    <phoneticPr fontId="15"/>
  </si>
  <si>
    <t>千円／年</t>
    <rPh sb="0" eb="1">
      <t>セン</t>
    </rPh>
    <rPh sb="1" eb="2">
      <t>エン</t>
    </rPh>
    <rPh sb="3" eb="4">
      <t>ネン</t>
    </rPh>
    <phoneticPr fontId="15"/>
  </si>
  <si>
    <t>千円</t>
    <rPh sb="0" eb="2">
      <t>センエン</t>
    </rPh>
    <phoneticPr fontId="3"/>
  </si>
  <si>
    <t>事業費</t>
    <rPh sb="0" eb="3">
      <t>ジギョウヒ</t>
    </rPh>
    <phoneticPr fontId="15"/>
  </si>
  <si>
    <t>電気料金削減金額
（15年間）</t>
    <rPh sb="0" eb="2">
      <t>デンキ</t>
    </rPh>
    <rPh sb="2" eb="4">
      <t>リョウキン</t>
    </rPh>
    <rPh sb="4" eb="6">
      <t>サクゲン</t>
    </rPh>
    <rPh sb="6" eb="8">
      <t>キンガク</t>
    </rPh>
    <rPh sb="12" eb="14">
      <t>ネンカン</t>
    </rPh>
    <phoneticPr fontId="15"/>
  </si>
  <si>
    <t>電気料金の
年間削減金額</t>
    <rPh sb="0" eb="2">
      <t>デンキ</t>
    </rPh>
    <rPh sb="2" eb="4">
      <t>リョウキン</t>
    </rPh>
    <rPh sb="6" eb="8">
      <t>ネンカン</t>
    </rPh>
    <rPh sb="8" eb="10">
      <t>サクゲン</t>
    </rPh>
    <rPh sb="10" eb="12">
      <t>キンガク</t>
    </rPh>
    <phoneticPr fontId="15"/>
  </si>
  <si>
    <t>事業効果額
（15年間）</t>
    <rPh sb="0" eb="2">
      <t>ジギョウ</t>
    </rPh>
    <rPh sb="2" eb="4">
      <t>コウカ</t>
    </rPh>
    <rPh sb="4" eb="5">
      <t>ガク</t>
    </rPh>
    <rPh sb="9" eb="11">
      <t>ネンカン</t>
    </rPh>
    <phoneticPr fontId="15"/>
  </si>
  <si>
    <t>様式第16号から転記される</t>
    <rPh sb="0" eb="2">
      <t>ヨウシキ</t>
    </rPh>
    <rPh sb="2" eb="3">
      <t>ダイ</t>
    </rPh>
    <rPh sb="5" eb="6">
      <t>ゴウ</t>
    </rPh>
    <rPh sb="8" eb="10">
      <t>テンキ</t>
    </rPh>
    <phoneticPr fontId="5"/>
  </si>
  <si>
    <t>％</t>
    <phoneticPr fontId="5"/>
  </si>
  <si>
    <t>事業効果算出表（自動計算）</t>
    <rPh sb="0" eb="2">
      <t>ジギョウ</t>
    </rPh>
    <rPh sb="2" eb="4">
      <t>コウカ</t>
    </rPh>
    <rPh sb="4" eb="6">
      <t>サンシュツ</t>
    </rPh>
    <rPh sb="6" eb="7">
      <t>ヒョウ</t>
    </rPh>
    <rPh sb="8" eb="10">
      <t>ジドウ</t>
    </rPh>
    <rPh sb="10" eb="12">
      <t>ケイサン</t>
    </rPh>
    <phoneticPr fontId="15"/>
  </si>
  <si>
    <t>うち、照明による
電気使用量</t>
    <rPh sb="3" eb="5">
      <t>ショウメイ</t>
    </rPh>
    <rPh sb="9" eb="11">
      <t>デンキ</t>
    </rPh>
    <rPh sb="11" eb="14">
      <t>シヨウリョウ</t>
    </rPh>
    <phoneticPr fontId="15"/>
  </si>
  <si>
    <t>うち、照明による
電気使用料金</t>
    <rPh sb="3" eb="5">
      <t>ショウメイ</t>
    </rPh>
    <rPh sb="9" eb="11">
      <t>デンキ</t>
    </rPh>
    <rPh sb="11" eb="14">
      <t>シヨウリョウ</t>
    </rPh>
    <rPh sb="14" eb="15">
      <t>キン</t>
    </rPh>
    <phoneticPr fontId="15"/>
  </si>
  <si>
    <t>LED化後の、照明による
電気使用量</t>
    <rPh sb="3" eb="4">
      <t>カ</t>
    </rPh>
    <rPh sb="4" eb="5">
      <t>ゴ</t>
    </rPh>
    <rPh sb="7" eb="9">
      <t>ショウメイ</t>
    </rPh>
    <rPh sb="13" eb="15">
      <t>デンキ</t>
    </rPh>
    <rPh sb="15" eb="18">
      <t>シヨウリョウ</t>
    </rPh>
    <phoneticPr fontId="15"/>
  </si>
  <si>
    <t>LED化後の、照明による
電気使用料金</t>
    <rPh sb="3" eb="4">
      <t>カ</t>
    </rPh>
    <rPh sb="4" eb="5">
      <t>ゴ</t>
    </rPh>
    <rPh sb="7" eb="9">
      <t>ショウメイ</t>
    </rPh>
    <rPh sb="13" eb="15">
      <t>デンキ</t>
    </rPh>
    <rPh sb="15" eb="18">
      <t>シヨウリョウ</t>
    </rPh>
    <rPh sb="18" eb="19">
      <t>キン</t>
    </rPh>
    <phoneticPr fontId="15"/>
  </si>
  <si>
    <t>施設全体に対する
電気使用量削減割合</t>
    <rPh sb="0" eb="2">
      <t>シセツ</t>
    </rPh>
    <rPh sb="2" eb="4">
      <t>ゼンタイ</t>
    </rPh>
    <rPh sb="5" eb="6">
      <t>タイ</t>
    </rPh>
    <rPh sb="9" eb="11">
      <t>デンキ</t>
    </rPh>
    <rPh sb="11" eb="14">
      <t>シヨウリョウ</t>
    </rPh>
    <rPh sb="14" eb="16">
      <t>サクゲン</t>
    </rPh>
    <rPh sb="16" eb="18">
      <t>ワリアイ</t>
    </rPh>
    <phoneticPr fontId="15"/>
  </si>
  <si>
    <t>施設全体に対する
電気使用料金削減割合</t>
    <rPh sb="0" eb="2">
      <t>シセツ</t>
    </rPh>
    <rPh sb="2" eb="4">
      <t>ゼンタイ</t>
    </rPh>
    <rPh sb="5" eb="6">
      <t>タイ</t>
    </rPh>
    <rPh sb="9" eb="11">
      <t>デンキ</t>
    </rPh>
    <rPh sb="11" eb="13">
      <t>シヨウ</t>
    </rPh>
    <rPh sb="13" eb="15">
      <t>リョウキン</t>
    </rPh>
    <rPh sb="15" eb="17">
      <t>サクゲン</t>
    </rPh>
    <rPh sb="17" eb="19">
      <t>ワリアイ</t>
    </rPh>
    <phoneticPr fontId="15"/>
  </si>
  <si>
    <t>２　15年間の事業効果</t>
    <rPh sb="4" eb="6">
      <t>ネンカン</t>
    </rPh>
    <rPh sb="7" eb="9">
      <t>ジギョウ</t>
    </rPh>
    <rPh sb="9" eb="11">
      <t>コウカ</t>
    </rPh>
    <phoneticPr fontId="5"/>
  </si>
  <si>
    <t>１　単年の事業効果</t>
    <rPh sb="2" eb="3">
      <t>タン</t>
    </rPh>
    <rPh sb="3" eb="4">
      <t>ネン</t>
    </rPh>
    <rPh sb="5" eb="7">
      <t>ジギョウ</t>
    </rPh>
    <rPh sb="7" eb="9">
      <t>コウカ</t>
    </rPh>
    <phoneticPr fontId="5"/>
  </si>
  <si>
    <t>年間電気使用料金
削減金額</t>
    <rPh sb="0" eb="2">
      <t>ネンカン</t>
    </rPh>
    <rPh sb="2" eb="4">
      <t>デンキ</t>
    </rPh>
    <rPh sb="4" eb="6">
      <t>シヨウ</t>
    </rPh>
    <rPh sb="6" eb="8">
      <t>リョウキン</t>
    </rPh>
    <rPh sb="9" eb="11">
      <t>サクゲン</t>
    </rPh>
    <rPh sb="11" eb="13">
      <t>キンガク</t>
    </rPh>
    <phoneticPr fontId="15"/>
  </si>
  <si>
    <t>年間電気使用量
削減量</t>
    <rPh sb="0" eb="2">
      <t>ネンカン</t>
    </rPh>
    <rPh sb="2" eb="4">
      <t>デンキ</t>
    </rPh>
    <rPh sb="4" eb="7">
      <t>シヨウリョウ</t>
    </rPh>
    <rPh sb="6" eb="7">
      <t>リョウ</t>
    </rPh>
    <rPh sb="8" eb="10">
      <t>サクゲン</t>
    </rPh>
    <rPh sb="10" eb="11">
      <t>リョウ</t>
    </rPh>
    <phoneticPr fontId="15"/>
  </si>
  <si>
    <t>（様式第16号）</t>
    <phoneticPr fontId="5"/>
  </si>
  <si>
    <t>光束値（lm）</t>
    <rPh sb="0" eb="2">
      <t>コウソク</t>
    </rPh>
    <rPh sb="2" eb="3">
      <t>チ</t>
    </rPh>
    <phoneticPr fontId="5"/>
  </si>
  <si>
    <t>G9セルから転記される</t>
    <rPh sb="6" eb="8">
      <t>テンキ</t>
    </rPh>
    <phoneticPr fontId="3"/>
  </si>
  <si>
    <t>%</t>
    <phoneticPr fontId="5"/>
  </si>
  <si>
    <t>照明による電気使用料金
に対する削減割合</t>
    <rPh sb="0" eb="2">
      <t>ショウメイ</t>
    </rPh>
    <rPh sb="5" eb="7">
      <t>デンキ</t>
    </rPh>
    <rPh sb="7" eb="9">
      <t>シヨウ</t>
    </rPh>
    <rPh sb="9" eb="11">
      <t>リョウキン</t>
    </rPh>
    <rPh sb="13" eb="14">
      <t>タイ</t>
    </rPh>
    <rPh sb="16" eb="18">
      <t>サクゲン</t>
    </rPh>
    <rPh sb="18" eb="20">
      <t>ワリアイ</t>
    </rPh>
    <phoneticPr fontId="5"/>
  </si>
  <si>
    <t>照明による電気使用量
に対する削減割合</t>
    <rPh sb="0" eb="2">
      <t>ショウメイ</t>
    </rPh>
    <rPh sb="5" eb="7">
      <t>デンキ</t>
    </rPh>
    <rPh sb="7" eb="10">
      <t>シヨウリョウ</t>
    </rPh>
    <rPh sb="12" eb="13">
      <t>タイ</t>
    </rPh>
    <rPh sb="15" eb="17">
      <t>サクゲン</t>
    </rPh>
    <rPh sb="17" eb="19">
      <t>ワリアイ</t>
    </rPh>
    <phoneticPr fontId="5"/>
  </si>
  <si>
    <t>　※　自動計算の中で端数処理を行っているため、下一桁にずれが生じる場合があるが</t>
    <rPh sb="3" eb="5">
      <t>ジドウ</t>
    </rPh>
    <rPh sb="5" eb="7">
      <t>ケイサン</t>
    </rPh>
    <rPh sb="8" eb="9">
      <t>ナカ</t>
    </rPh>
    <rPh sb="10" eb="12">
      <t>ハスウ</t>
    </rPh>
    <rPh sb="12" eb="14">
      <t>ショリ</t>
    </rPh>
    <rPh sb="15" eb="16">
      <t>オコナ</t>
    </rPh>
    <rPh sb="23" eb="24">
      <t>シモ</t>
    </rPh>
    <rPh sb="24" eb="26">
      <t>ヒトケタ</t>
    </rPh>
    <rPh sb="30" eb="31">
      <t>ショウ</t>
    </rPh>
    <rPh sb="33" eb="35">
      <t>バアイ</t>
    </rPh>
    <phoneticPr fontId="5"/>
  </si>
  <si>
    <t>　　訂正等は不要である。</t>
    <rPh sb="2" eb="4">
      <t>テイセイ</t>
    </rPh>
    <rPh sb="4" eb="5">
      <t>トウ</t>
    </rPh>
    <rPh sb="6" eb="8">
      <t>フヨウ</t>
    </rPh>
    <phoneticPr fontId="5"/>
  </si>
  <si>
    <t>C14セル×15</t>
    <phoneticPr fontId="5"/>
  </si>
  <si>
    <t>C15セル－C16セル</t>
    <phoneticPr fontId="5"/>
  </si>
  <si>
    <t>　※　定額料金メニューで契約している施設の事業効果については、本市において仮算出し、</t>
    <rPh sb="3" eb="5">
      <t>テイガク</t>
    </rPh>
    <rPh sb="5" eb="7">
      <t>リョウキン</t>
    </rPh>
    <rPh sb="12" eb="14">
      <t>ケイヤク</t>
    </rPh>
    <rPh sb="18" eb="20">
      <t>シセツ</t>
    </rPh>
    <rPh sb="21" eb="23">
      <t>ジギョウ</t>
    </rPh>
    <rPh sb="23" eb="25">
      <t>コウカ</t>
    </rPh>
    <rPh sb="31" eb="33">
      <t>ホンシ</t>
    </rPh>
    <rPh sb="37" eb="38">
      <t>カリ</t>
    </rPh>
    <rPh sb="38" eb="40">
      <t>サンシュツ</t>
    </rPh>
    <phoneticPr fontId="5"/>
  </si>
  <si>
    <t>　　上表に計上済みであるため、提案における考慮は不要である。</t>
    <rPh sb="2" eb="4">
      <t>ジョウヒョウ</t>
    </rPh>
    <rPh sb="5" eb="7">
      <t>ケイジョウ</t>
    </rPh>
    <rPh sb="7" eb="8">
      <t>ズ</t>
    </rPh>
    <rPh sb="15" eb="17">
      <t>テイアン</t>
    </rPh>
    <rPh sb="21" eb="23">
      <t>コウリョ</t>
    </rPh>
    <rPh sb="24" eb="26">
      <t>フヨウ</t>
    </rPh>
    <phoneticPr fontId="5"/>
  </si>
  <si>
    <t>誘導灯
非常灯</t>
  </si>
  <si>
    <t>40形2灯天井直付けタイプ（FL）</t>
    <rPh sb="5" eb="7">
      <t>テンジョウ</t>
    </rPh>
    <rPh sb="7" eb="9">
      <t>ジカヅ</t>
    </rPh>
    <phoneticPr fontId="7"/>
  </si>
  <si>
    <t>40形1灯天井埋込みタイプ（FL）</t>
    <rPh sb="5" eb="7">
      <t>テンジョウ</t>
    </rPh>
    <rPh sb="7" eb="9">
      <t>ウメコミ</t>
    </rPh>
    <phoneticPr fontId="7"/>
  </si>
  <si>
    <t>40形1灯天井直付けタイプ（FL）</t>
    <rPh sb="5" eb="7">
      <t>テンジョウ</t>
    </rPh>
    <rPh sb="7" eb="9">
      <t>ジカヅ</t>
    </rPh>
    <phoneticPr fontId="7"/>
  </si>
  <si>
    <t>20形2灯タイプ</t>
  </si>
  <si>
    <t>20形1灯タイプ</t>
  </si>
  <si>
    <t>埋込天井灯（450mm角）</t>
    <rPh sb="11" eb="12">
      <t>カク</t>
    </rPh>
    <phoneticPr fontId="5"/>
  </si>
  <si>
    <t>埋込天井灯（600mm角）</t>
    <rPh sb="11" eb="12">
      <t>カク</t>
    </rPh>
    <phoneticPr fontId="5"/>
  </si>
  <si>
    <t>ダウンライト（白熱球）</t>
    <rPh sb="7" eb="9">
      <t>ハクネツ</t>
    </rPh>
    <rPh sb="9" eb="10">
      <t>キュウ</t>
    </rPh>
    <phoneticPr fontId="5"/>
  </si>
  <si>
    <t>ダウンライト（蛍光灯）</t>
    <rPh sb="7" eb="9">
      <t>ケイコウ</t>
    </rPh>
    <rPh sb="9" eb="10">
      <t>トウ</t>
    </rPh>
    <phoneticPr fontId="5"/>
  </si>
  <si>
    <t>非常灯・誘導灯</t>
    <rPh sb="0" eb="3">
      <t>ヒジョウトウ</t>
    </rPh>
    <rPh sb="4" eb="7">
      <t>ユウドウトウ</t>
    </rPh>
    <phoneticPr fontId="5"/>
  </si>
  <si>
    <t>一般照明の点灯時間</t>
    <rPh sb="0" eb="2">
      <t>イッパン</t>
    </rPh>
    <rPh sb="2" eb="4">
      <t>ショウメイ</t>
    </rPh>
    <rPh sb="5" eb="7">
      <t>テントウ</t>
    </rPh>
    <rPh sb="7" eb="9">
      <t>ジカン</t>
    </rPh>
    <phoneticPr fontId="15"/>
  </si>
  <si>
    <t>　　　  40形器具：Hf32形高出力2灯相当6900lmタイプ（普通教室・特別教室用）</t>
    <rPh sb="7" eb="8">
      <t>カタ</t>
    </rPh>
    <rPh sb="8" eb="10">
      <t>キグ</t>
    </rPh>
    <rPh sb="15" eb="16">
      <t>カタ</t>
    </rPh>
    <rPh sb="16" eb="19">
      <t>コウシュツリョク</t>
    </rPh>
    <rPh sb="20" eb="21">
      <t>トウ</t>
    </rPh>
    <rPh sb="21" eb="23">
      <t>ソウトウ</t>
    </rPh>
    <rPh sb="33" eb="35">
      <t>フツウ</t>
    </rPh>
    <rPh sb="35" eb="37">
      <t>キョウシツ</t>
    </rPh>
    <rPh sb="38" eb="40">
      <t>トクベツ</t>
    </rPh>
    <rPh sb="40" eb="42">
      <t>キョウシツ</t>
    </rPh>
    <rPh sb="42" eb="43">
      <t>ヨウ</t>
    </rPh>
    <phoneticPr fontId="5"/>
  </si>
  <si>
    <t>　　　  20形器具：Hf16形高出力1灯相当1600lmタイプ</t>
    <rPh sb="7" eb="8">
      <t>カタ</t>
    </rPh>
    <rPh sb="8" eb="10">
      <t>キグ</t>
    </rPh>
    <rPh sb="15" eb="16">
      <t>カタ</t>
    </rPh>
    <rPh sb="16" eb="19">
      <t>コウシュツリョク</t>
    </rPh>
    <rPh sb="20" eb="21">
      <t>トウ</t>
    </rPh>
    <rPh sb="21" eb="23">
      <t>ソウトウ</t>
    </rPh>
    <phoneticPr fontId="5"/>
  </si>
  <si>
    <t>既存機器仕様</t>
    <rPh sb="0" eb="2">
      <t>キソン</t>
    </rPh>
    <rPh sb="2" eb="4">
      <t>キキ</t>
    </rPh>
    <rPh sb="4" eb="6">
      <t>シヨウ</t>
    </rPh>
    <phoneticPr fontId="5"/>
  </si>
  <si>
    <r>
      <t>天井埋込型 一体型LED 下面開放型 直管形蛍光灯 FLR40形2灯器具相当
/4000 lmタイプ、300幅</t>
    </r>
    <r>
      <rPr>
        <b/>
        <sz val="10"/>
        <color theme="1"/>
        <rFont val="ＭＳ Ｐゴシック"/>
        <family val="3"/>
        <charset val="128"/>
      </rPr>
      <t>（提案機器は6900 lmタイプを記載すること）</t>
    </r>
    <rPh sb="56" eb="58">
      <t>テイアン</t>
    </rPh>
    <rPh sb="58" eb="60">
      <t>キキ</t>
    </rPh>
    <rPh sb="72" eb="74">
      <t>キサイ</t>
    </rPh>
    <phoneticPr fontId="5"/>
  </si>
  <si>
    <r>
      <t>天井直付型 一体型LED 富士型 直管形蛍光灯 FLR40形2灯器具相当
/4000 lmタイプ、230幅</t>
    </r>
    <r>
      <rPr>
        <b/>
        <sz val="10"/>
        <color theme="1"/>
        <rFont val="ＭＳ Ｐゴシック"/>
        <family val="3"/>
        <charset val="128"/>
      </rPr>
      <t>（提案機器は6900 lmタイプを記載すること）</t>
    </r>
    <phoneticPr fontId="5"/>
  </si>
  <si>
    <r>
      <t>天井埋込型 一体型LED 下面開放型 直管形蛍光灯FLR40形1灯器具相当
/2000 lmタイプ、190～230幅</t>
    </r>
    <r>
      <rPr>
        <b/>
        <sz val="10"/>
        <color theme="1"/>
        <rFont val="ＭＳ Ｐゴシック"/>
        <family val="3"/>
        <charset val="128"/>
      </rPr>
      <t>（提案機器は3200 lmタイプを記載すること）</t>
    </r>
    <phoneticPr fontId="5"/>
  </si>
  <si>
    <r>
      <t>天井直付型 一体型LED 富士型 直管形蛍光灯FLR40形1灯器具相当
/2000 lmタイプ、150～230幅</t>
    </r>
    <r>
      <rPr>
        <b/>
        <sz val="10"/>
        <color theme="1"/>
        <rFont val="ＭＳ Ｐゴシック"/>
        <family val="3"/>
        <charset val="128"/>
      </rPr>
      <t>（提案機器は3200 lmタイプを記載すること）</t>
    </r>
    <phoneticPr fontId="5"/>
  </si>
  <si>
    <r>
      <t>天井直付型 一体型LED 富士型 直管形蛍光灯FL20形2灯器具相当
/1600 lmタイプ、230幅</t>
    </r>
    <r>
      <rPr>
        <b/>
        <sz val="10"/>
        <color theme="1"/>
        <rFont val="ＭＳ Ｐゴシック"/>
        <family val="3"/>
        <charset val="128"/>
      </rPr>
      <t>（提案機器は3200 lmタイプを記載すること）</t>
    </r>
    <phoneticPr fontId="5"/>
  </si>
  <si>
    <r>
      <t>天井直付型 一体型LED 富士型 直管形蛍光灯FL20形1灯器具相当
/800 lmタイプ、230幅</t>
    </r>
    <r>
      <rPr>
        <b/>
        <sz val="10"/>
        <color theme="1"/>
        <rFont val="ＭＳ Ｐゴシック"/>
        <family val="3"/>
        <charset val="128"/>
      </rPr>
      <t>（提案機器は1600 lmタイプを記載すること）</t>
    </r>
    <phoneticPr fontId="5"/>
  </si>
  <si>
    <t>※４　40形・20形器具については、照明器具・工事仕様書に基づき以下のとおり提案すること。その他の蛍光灯、ダウンライト等については現状と同等の光束を有する器具を提案すること。</t>
    <rPh sb="5" eb="6">
      <t>カタ</t>
    </rPh>
    <rPh sb="9" eb="10">
      <t>ガタ</t>
    </rPh>
    <rPh sb="10" eb="12">
      <t>キグ</t>
    </rPh>
    <rPh sb="18" eb="20">
      <t>ショウメイ</t>
    </rPh>
    <rPh sb="20" eb="22">
      <t>キグ</t>
    </rPh>
    <rPh sb="23" eb="25">
      <t>コウジ</t>
    </rPh>
    <rPh sb="25" eb="28">
      <t>シヨウショ</t>
    </rPh>
    <rPh sb="29" eb="30">
      <t>モト</t>
    </rPh>
    <rPh sb="32" eb="34">
      <t>イカ</t>
    </rPh>
    <rPh sb="38" eb="40">
      <t>テイアン</t>
    </rPh>
    <rPh sb="47" eb="48">
      <t>タ</t>
    </rPh>
    <rPh sb="49" eb="52">
      <t>ケイコウトウ</t>
    </rPh>
    <rPh sb="59" eb="60">
      <t>トウ</t>
    </rPh>
    <rPh sb="65" eb="67">
      <t>ゲンジョウ</t>
    </rPh>
    <rPh sb="68" eb="70">
      <t>ドウトウ</t>
    </rPh>
    <rPh sb="71" eb="73">
      <t>コウソク</t>
    </rPh>
    <rPh sb="74" eb="75">
      <t>ユウ</t>
    </rPh>
    <rPh sb="77" eb="79">
      <t>キグ</t>
    </rPh>
    <rPh sb="80" eb="82">
      <t>テイアン</t>
    </rPh>
    <phoneticPr fontId="5"/>
  </si>
  <si>
    <t>待鳳小学校</t>
    <rPh sb="0" eb="3">
      <t>タイホウショウ</t>
    </rPh>
    <rPh sb="3" eb="5">
      <t>ガッコウ</t>
    </rPh>
    <phoneticPr fontId="3"/>
  </si>
  <si>
    <t>紫明小学校</t>
    <rPh sb="0" eb="5">
      <t>シメイショウガッコウ</t>
    </rPh>
    <phoneticPr fontId="3"/>
  </si>
  <si>
    <t>元町小学校</t>
    <rPh sb="0" eb="5">
      <t>モトマチショウガッコウ</t>
    </rPh>
    <phoneticPr fontId="3"/>
  </si>
  <si>
    <t>室町小学校</t>
    <rPh sb="0" eb="5">
      <t>ムロマチショウガッコウ</t>
    </rPh>
    <phoneticPr fontId="3"/>
  </si>
  <si>
    <t>養徳小学校</t>
    <rPh sb="0" eb="5">
      <t>ヨウトクショウガッコウ</t>
    </rPh>
    <phoneticPr fontId="3"/>
  </si>
  <si>
    <t>第三錦林小学校</t>
    <rPh sb="0" eb="7">
      <t>ダイサンキンリンショウガッコウ</t>
    </rPh>
    <phoneticPr fontId="3"/>
  </si>
  <si>
    <t>上高野小学校</t>
    <rPh sb="0" eb="6">
      <t>カミタカノショウガッコウ</t>
    </rPh>
    <phoneticPr fontId="3"/>
  </si>
  <si>
    <t>修学院第二小学校</t>
    <rPh sb="0" eb="3">
      <t>シュウガクイン</t>
    </rPh>
    <rPh sb="3" eb="5">
      <t>ダイニ</t>
    </rPh>
    <rPh sb="5" eb="6">
      <t>ショウ</t>
    </rPh>
    <rPh sb="6" eb="8">
      <t>ガッコウ</t>
    </rPh>
    <phoneticPr fontId="3"/>
  </si>
  <si>
    <t>音羽小学校</t>
    <rPh sb="0" eb="5">
      <t>オトワショウガッコウ</t>
    </rPh>
    <phoneticPr fontId="3"/>
  </si>
  <si>
    <t>西野小学校</t>
    <rPh sb="0" eb="2">
      <t>ニシノ</t>
    </rPh>
    <rPh sb="2" eb="3">
      <t>ショウ</t>
    </rPh>
    <rPh sb="3" eb="5">
      <t>ガッコウ</t>
    </rPh>
    <phoneticPr fontId="3"/>
  </si>
  <si>
    <t>衣笠中学校</t>
    <rPh sb="0" eb="5">
      <t>キヌガサチュウガッコウ</t>
    </rPh>
    <phoneticPr fontId="3"/>
  </si>
  <si>
    <t>西賀茂中学校</t>
    <rPh sb="0" eb="6">
      <t>ニシガモチュウガッコウ</t>
    </rPh>
    <phoneticPr fontId="3"/>
  </si>
  <si>
    <t>近衛中学校</t>
    <rPh sb="0" eb="5">
      <t>コノエチュウガッコウ</t>
    </rPh>
    <phoneticPr fontId="3"/>
  </si>
  <si>
    <t>花山中学校</t>
    <rPh sb="0" eb="5">
      <t>カサンチュウガッコウ</t>
    </rPh>
    <phoneticPr fontId="3"/>
  </si>
  <si>
    <t>北総合支援学校</t>
    <rPh sb="0" eb="7">
      <t>キタソウゴウシエンガッコウ</t>
    </rPh>
    <phoneticPr fontId="3"/>
  </si>
  <si>
    <t>元西陣小学校</t>
  </si>
  <si>
    <t>元聚楽小学校</t>
  </si>
  <si>
    <t>元待賢小学校</t>
  </si>
  <si>
    <t>元月輪小学校</t>
  </si>
  <si>
    <t>元今熊野小学校</t>
  </si>
  <si>
    <t>元柏野小学校</t>
  </si>
  <si>
    <t>元今熊野小学校</t>
    <rPh sb="0" eb="1">
      <t>モト</t>
    </rPh>
    <rPh sb="1" eb="3">
      <t>イマクマ</t>
    </rPh>
    <rPh sb="3" eb="4">
      <t>ノ</t>
    </rPh>
    <rPh sb="4" eb="7">
      <t>ショウガッコウ</t>
    </rPh>
    <phoneticPr fontId="3"/>
  </si>
  <si>
    <t>元今熊野小学校</t>
    <rPh sb="0" eb="1">
      <t>モト</t>
    </rPh>
    <rPh sb="1" eb="3">
      <t>イマクマ</t>
    </rPh>
    <rPh sb="3" eb="4">
      <t>ノ</t>
    </rPh>
    <rPh sb="4" eb="7">
      <t>ショウガッコウ</t>
    </rPh>
    <phoneticPr fontId="15"/>
  </si>
  <si>
    <t>東山総合支援学校</t>
    <rPh sb="0" eb="8">
      <t>ヒガシヤマソウゴウシエンガッコウ</t>
    </rPh>
    <phoneticPr fontId="3"/>
  </si>
  <si>
    <t>外</t>
    <rPh sb="0" eb="1">
      <t>ガイ</t>
    </rPh>
    <phoneticPr fontId="5"/>
  </si>
  <si>
    <t>その他</t>
    <rPh sb="2" eb="3">
      <t>タ</t>
    </rPh>
    <phoneticPr fontId="5"/>
  </si>
  <si>
    <t>※３　本様式は、「京都市立学校及び教育施設照明設備LED化簡易型ESCO事業（その１０）」のものである。</t>
    <rPh sb="3" eb="4">
      <t>ホン</t>
    </rPh>
    <rPh sb="4" eb="6">
      <t>ヨウシキ</t>
    </rPh>
    <rPh sb="12" eb="13">
      <t>リツ</t>
    </rPh>
    <rPh sb="13" eb="15">
      <t>ガッコウ</t>
    </rPh>
    <rPh sb="15" eb="16">
      <t>オヨ</t>
    </rPh>
    <rPh sb="17" eb="19">
      <t>キョウイク</t>
    </rPh>
    <rPh sb="19" eb="21">
      <t>シセツ</t>
    </rPh>
    <rPh sb="21" eb="23">
      <t>ショウメイ</t>
    </rPh>
    <rPh sb="23" eb="25">
      <t>セツビ</t>
    </rPh>
    <phoneticPr fontId="5"/>
  </si>
  <si>
    <t>※３　本様式は、「京都市立学校及び教育施設照明設備LED化簡易型ESCO事業（その１０）」</t>
    <rPh sb="3" eb="4">
      <t>ホン</t>
    </rPh>
    <rPh sb="4" eb="6">
      <t>ヨウシキ</t>
    </rPh>
    <rPh sb="9" eb="11">
      <t>キョウト</t>
    </rPh>
    <rPh sb="11" eb="13">
      <t>シリツ</t>
    </rPh>
    <rPh sb="13" eb="15">
      <t>ガッコウ</t>
    </rPh>
    <rPh sb="15" eb="16">
      <t>オヨ</t>
    </rPh>
    <rPh sb="17" eb="19">
      <t>キョウイク</t>
    </rPh>
    <rPh sb="19" eb="21">
      <t>シセツ</t>
    </rPh>
    <rPh sb="21" eb="23">
      <t>ショウメイ</t>
    </rPh>
    <rPh sb="23" eb="25">
      <t>セツビ</t>
    </rPh>
    <rPh sb="28" eb="29">
      <t>カ</t>
    </rPh>
    <rPh sb="29" eb="32">
      <t>カンイガタ</t>
    </rPh>
    <rPh sb="36" eb="38">
      <t>ジギョウ</t>
    </rPh>
    <phoneticPr fontId="5"/>
  </si>
  <si>
    <t>　　　のものである。</t>
    <phoneticPr fontId="5"/>
  </si>
  <si>
    <t>　※　本様式は、「京都市立学校及び教育施設照明設備LED化簡易型ESCO事業（その１０）」</t>
    <phoneticPr fontId="5"/>
  </si>
  <si>
    <t>　　のものである。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</si>
</sst>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
    <numFmt numFmtId="179" formatCode="0.0"/>
  </numFmts>
  <fonts count="22">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明朝"/>
      <family val="1"/>
      <charset val="128"/>
    </font>
    <font>
      <sz val="9"/>
      <color theme="1"/>
      <name val="ＭＳ 明朝"/>
      <family val="1"/>
      <charset val="128"/>
    </font>
    <font>
      <sz val="6"/>
      <name val="Yu Gothic"/>
      <family val="3"/>
      <charset val="128"/>
      <scheme val="minor"/>
    </font>
    <font>
      <sz val="11"/>
      <color theme="1"/>
      <name val="Yu Gothic"/>
      <family val="2"/>
      <scheme val="minor"/>
    </font>
    <font>
      <b/>
      <sz val="15"/>
      <color theme="3"/>
      <name val="ＭＳ Ｐゴシック"/>
      <family val="2"/>
      <charset val="128"/>
    </font>
    <font>
      <sz val="10"/>
      <color theme="1"/>
      <name val="ＭＳ 明朝"/>
      <family val="1"/>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明朝"/>
      <family val="1"/>
      <charset val="128"/>
    </font>
    <font>
      <sz val="12"/>
      <color theme="1"/>
      <name val="ＭＳ 明朝"/>
      <family val="1"/>
      <charset val="128"/>
    </font>
    <font>
      <b/>
      <sz val="12"/>
      <color theme="1"/>
      <name val="ＭＳ 明朝"/>
      <family val="1"/>
      <charset val="128"/>
    </font>
    <font>
      <sz val="6"/>
      <name val="ＭＳ Ｐゴシック"/>
      <family val="2"/>
      <charset val="128"/>
    </font>
    <font>
      <sz val="9"/>
      <color theme="1"/>
      <name val="ＭＳ Ｐゴシック"/>
      <family val="3"/>
      <charset val="128"/>
    </font>
    <font>
      <sz val="9"/>
      <color rgb="FFFF0000"/>
      <name val="ＭＳ Ｐゴシック"/>
      <family val="3"/>
      <charset val="128"/>
    </font>
    <font>
      <sz val="12"/>
      <color rgb="FFFF0000"/>
      <name val="ＭＳ Ｐゴシック"/>
      <family val="3"/>
      <charset val="128"/>
    </font>
    <font>
      <sz val="12"/>
      <color theme="1"/>
      <name val="ＭＳ ゴシック"/>
      <family val="3"/>
      <charset val="128"/>
    </font>
    <font>
      <sz val="9"/>
      <color theme="1"/>
      <name val="ＭＳ ゴシック"/>
      <family val="3"/>
      <charset val="128"/>
    </font>
    <font>
      <b/>
      <sz val="10"/>
      <color theme="1"/>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s>
  <cellStyleXfs count="10">
    <xf numFmtId="0" fontId="0" fillId="0" borderId="0"/>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cellStyleXfs>
  <cellXfs count="251">
    <xf numFmtId="0" fontId="0" fillId="0" borderId="0" xfId="0"/>
    <xf numFmtId="38" fontId="3" fillId="0" borderId="0" xfId="1" applyFont="1" applyAlignment="1">
      <alignment wrapText="1"/>
    </xf>
    <xf numFmtId="38" fontId="4" fillId="0" borderId="0" xfId="1" applyFont="1" applyAlignment="1">
      <alignment horizontal="center" vertical="center" wrapText="1"/>
    </xf>
    <xf numFmtId="38" fontId="4" fillId="0" borderId="0" xfId="1" applyFont="1" applyAlignment="1">
      <alignment horizontal="left" vertical="center" wrapText="1"/>
    </xf>
    <xf numFmtId="38" fontId="3" fillId="0" borderId="1" xfId="1" applyFont="1" applyBorder="1" applyAlignment="1">
      <alignment horizontal="right" wrapText="1"/>
    </xf>
    <xf numFmtId="38" fontId="3" fillId="0" borderId="0" xfId="1" applyFont="1" applyAlignment="1">
      <alignment horizontal="right" wrapText="1"/>
    </xf>
    <xf numFmtId="0" fontId="8" fillId="0" borderId="0" xfId="0" applyFont="1" applyAlignment="1">
      <alignment wrapText="1"/>
    </xf>
    <xf numFmtId="0" fontId="8" fillId="0" borderId="0" xfId="0" applyFont="1" applyAlignment="1">
      <alignment horizontal="center" wrapText="1"/>
    </xf>
    <xf numFmtId="38" fontId="8" fillId="0" borderId="0" xfId="1" applyFont="1" applyAlignment="1">
      <alignment wrapText="1"/>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38" fontId="9" fillId="0" borderId="0" xfId="1" applyFont="1" applyAlignment="1">
      <alignment vertical="center" wrapText="1"/>
    </xf>
    <xf numFmtId="0" fontId="9" fillId="0" borderId="0" xfId="0" applyFont="1" applyAlignment="1">
      <alignment wrapText="1"/>
    </xf>
    <xf numFmtId="0" fontId="9" fillId="0" borderId="0" xfId="0" applyFont="1" applyAlignment="1"/>
    <xf numFmtId="38" fontId="9" fillId="0" borderId="0" xfId="1" applyFont="1" applyAlignment="1">
      <alignment wrapText="1"/>
    </xf>
    <xf numFmtId="0" fontId="9" fillId="0" borderId="0" xfId="0" applyFont="1" applyAlignment="1">
      <alignment horizont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38" fontId="11" fillId="2" borderId="6" xfId="1" applyFont="1" applyFill="1" applyBorder="1" applyAlignment="1">
      <alignment horizontal="center" vertical="center" wrapText="1"/>
    </xf>
    <xf numFmtId="38" fontId="11" fillId="3" borderId="4" xfId="1" applyFont="1" applyFill="1" applyBorder="1" applyAlignment="1">
      <alignment horizontal="center" vertical="center" wrapText="1"/>
    </xf>
    <xf numFmtId="38" fontId="11" fillId="3" borderId="5" xfId="1" applyFont="1" applyFill="1" applyBorder="1" applyAlignment="1">
      <alignment horizontal="center" vertical="center"/>
    </xf>
    <xf numFmtId="38" fontId="11" fillId="3" borderId="5" xfId="1" applyFont="1" applyFill="1" applyBorder="1" applyAlignment="1">
      <alignment horizontal="center" vertical="center" wrapText="1"/>
    </xf>
    <xf numFmtId="38" fontId="11" fillId="3" borderId="6" xfId="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38" fontId="11" fillId="4" borderId="5" xfId="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38" fontId="9" fillId="4" borderId="10" xfId="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9" fillId="2" borderId="10"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9" fillId="3" borderId="9" xfId="1" applyFont="1" applyFill="1" applyBorder="1" applyAlignment="1">
      <alignment horizontal="center" vertical="center" wrapText="1"/>
    </xf>
    <xf numFmtId="38" fontId="9" fillId="3" borderId="10" xfId="1" applyFont="1" applyFill="1" applyBorder="1" applyAlignment="1">
      <alignment horizontal="center" vertical="center" wrapText="1"/>
    </xf>
    <xf numFmtId="38" fontId="9" fillId="3" borderId="11" xfId="1"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centerContinuous"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38" fontId="9" fillId="0" borderId="22" xfId="1" applyFont="1" applyBorder="1" applyAlignment="1">
      <alignment horizontal="center" vertical="center" wrapText="1"/>
    </xf>
    <xf numFmtId="38" fontId="9" fillId="0" borderId="21" xfId="1" applyFont="1" applyBorder="1" applyAlignment="1">
      <alignment horizontal="center" vertical="center" wrapText="1"/>
    </xf>
    <xf numFmtId="38" fontId="10" fillId="0" borderId="12" xfId="1" applyFont="1" applyBorder="1" applyAlignment="1">
      <alignment vertical="center" wrapText="1"/>
    </xf>
    <xf numFmtId="38" fontId="10" fillId="0" borderId="1" xfId="1" applyFont="1" applyBorder="1" applyAlignment="1">
      <alignment vertical="center" wrapText="1"/>
    </xf>
    <xf numFmtId="38" fontId="10" fillId="0" borderId="18" xfId="1" applyFont="1" applyBorder="1" applyAlignment="1">
      <alignment horizontal="right" vertical="center" wrapText="1"/>
    </xf>
    <xf numFmtId="0" fontId="8" fillId="0" borderId="0" xfId="0" applyFont="1" applyAlignment="1">
      <alignment horizontal="centerContinuous" vertical="center"/>
    </xf>
    <xf numFmtId="38" fontId="9" fillId="0" borderId="0" xfId="1" applyFont="1" applyAlignment="1">
      <alignment horizontal="center" wrapText="1"/>
    </xf>
    <xf numFmtId="0" fontId="9" fillId="0" borderId="0" xfId="0" applyFont="1" applyAlignment="1">
      <alignment horizontal="left"/>
    </xf>
    <xf numFmtId="38" fontId="10" fillId="0" borderId="21" xfId="1" applyFont="1" applyBorder="1" applyAlignment="1">
      <alignment horizontal="left" vertical="center"/>
    </xf>
    <xf numFmtId="38" fontId="10" fillId="0" borderId="4" xfId="1" applyFont="1" applyBorder="1" applyAlignment="1">
      <alignment horizontal="left"/>
    </xf>
    <xf numFmtId="38" fontId="10" fillId="0" borderId="26" xfId="1" applyFont="1" applyBorder="1" applyAlignment="1">
      <alignment horizontal="left"/>
    </xf>
    <xf numFmtId="38" fontId="10" fillId="0" borderId="27" xfId="1" applyFont="1" applyBorder="1" applyAlignment="1">
      <alignment horizontal="left"/>
    </xf>
    <xf numFmtId="38" fontId="10" fillId="0" borderId="29" xfId="1" applyFont="1" applyBorder="1" applyAlignment="1">
      <alignment horizontal="right" vertical="center"/>
    </xf>
    <xf numFmtId="38" fontId="10" fillId="0" borderId="28" xfId="1" applyFont="1" applyBorder="1" applyAlignment="1">
      <alignment horizontal="right" vertical="center"/>
    </xf>
    <xf numFmtId="38" fontId="10" fillId="0" borderId="3" xfId="1" applyFont="1" applyBorder="1" applyAlignment="1">
      <alignment horizontal="right" vertical="center"/>
    </xf>
    <xf numFmtId="38" fontId="10" fillId="0" borderId="30" xfId="1" applyFont="1" applyBorder="1" applyAlignment="1">
      <alignment horizontal="right" vertical="center"/>
    </xf>
    <xf numFmtId="38" fontId="14" fillId="0" borderId="12" xfId="1" applyFont="1" applyBorder="1" applyAlignment="1">
      <alignment horizontal="right" vertical="center" wrapText="1"/>
    </xf>
    <xf numFmtId="38" fontId="14" fillId="0" borderId="16" xfId="1" applyFont="1" applyBorder="1" applyAlignment="1">
      <alignment horizontal="right" vertical="center" wrapText="1"/>
    </xf>
    <xf numFmtId="38" fontId="14" fillId="0" borderId="1" xfId="1" applyFont="1" applyBorder="1" applyAlignment="1">
      <alignment horizontal="right" vertical="center" wrapText="1"/>
    </xf>
    <xf numFmtId="38" fontId="14" fillId="0" borderId="8" xfId="1" applyFont="1" applyBorder="1" applyAlignment="1">
      <alignment horizontal="right" vertical="center" wrapText="1"/>
    </xf>
    <xf numFmtId="38" fontId="14" fillId="0" borderId="23" xfId="1" applyFont="1" applyBorder="1" applyAlignment="1">
      <alignment horizontal="right" vertical="center" wrapText="1"/>
    </xf>
    <xf numFmtId="38" fontId="14" fillId="0" borderId="24" xfId="1" applyFont="1" applyBorder="1" applyAlignment="1">
      <alignment horizontal="right" vertical="center" wrapText="1"/>
    </xf>
    <xf numFmtId="38" fontId="14" fillId="0" borderId="25" xfId="1" applyFont="1" applyBorder="1" applyAlignment="1">
      <alignment horizontal="right" vertical="center" wrapText="1"/>
    </xf>
    <xf numFmtId="0" fontId="9" fillId="0" borderId="0" xfId="0" applyFont="1" applyAlignment="1">
      <alignment horizontal="left" vertical="top"/>
    </xf>
    <xf numFmtId="38" fontId="4" fillId="0" borderId="0" xfId="3" applyFont="1" applyAlignment="1">
      <alignment horizontal="center" vertical="center"/>
    </xf>
    <xf numFmtId="38" fontId="3" fillId="0" borderId="0" xfId="3" applyFont="1" applyAlignment="1"/>
    <xf numFmtId="38" fontId="3" fillId="5" borderId="0" xfId="3" applyFont="1" applyFill="1" applyAlignment="1"/>
    <xf numFmtId="38" fontId="4" fillId="0" borderId="1" xfId="3" applyFont="1" applyBorder="1" applyAlignment="1">
      <alignment horizontal="left" vertical="center" wrapText="1"/>
    </xf>
    <xf numFmtId="38" fontId="4" fillId="5" borderId="1" xfId="3" applyFont="1" applyFill="1" applyBorder="1" applyAlignment="1">
      <alignment horizontal="left" vertical="center" wrapText="1"/>
    </xf>
    <xf numFmtId="38" fontId="4" fillId="0" borderId="0" xfId="3" applyFont="1" applyAlignment="1">
      <alignment horizontal="left" vertical="center" wrapText="1"/>
    </xf>
    <xf numFmtId="38" fontId="4" fillId="0" borderId="1" xfId="3" applyFont="1" applyBorder="1" applyAlignment="1">
      <alignment horizontal="center" vertical="center" wrapText="1"/>
    </xf>
    <xf numFmtId="38" fontId="3" fillId="0" borderId="1" xfId="3" applyFont="1" applyBorder="1" applyAlignment="1">
      <alignment horizontal="right" wrapText="1"/>
    </xf>
    <xf numFmtId="38" fontId="3" fillId="5" borderId="1" xfId="3" applyFont="1" applyFill="1" applyBorder="1" applyAlignment="1">
      <alignment horizontal="right" wrapText="1"/>
    </xf>
    <xf numFmtId="38" fontId="3" fillId="0" borderId="0" xfId="3" applyFont="1" applyAlignment="1">
      <alignment wrapText="1"/>
    </xf>
    <xf numFmtId="38" fontId="4" fillId="0" borderId="1" xfId="3" quotePrefix="1" applyFont="1" applyBorder="1" applyAlignment="1">
      <alignment horizontal="center" vertical="center" wrapText="1"/>
    </xf>
    <xf numFmtId="38" fontId="4" fillId="0" borderId="0" xfId="3" applyFont="1" applyAlignment="1">
      <alignment horizontal="center" vertical="center" wrapText="1"/>
    </xf>
    <xf numFmtId="38" fontId="3" fillId="0" borderId="0" xfId="3" applyFont="1" applyAlignment="1">
      <alignment horizontal="right" wrapText="1"/>
    </xf>
    <xf numFmtId="38" fontId="3" fillId="5" borderId="1" xfId="3" applyFont="1" applyFill="1" applyBorder="1" applyAlignment="1"/>
    <xf numFmtId="0" fontId="16" fillId="0" borderId="0" xfId="2" applyFont="1" applyAlignment="1">
      <alignment horizontal="center" vertical="center"/>
    </xf>
    <xf numFmtId="38" fontId="16" fillId="0" borderId="0" xfId="2" applyNumberFormat="1" applyFont="1" applyAlignment="1">
      <alignment horizontal="center" vertical="center"/>
    </xf>
    <xf numFmtId="0" fontId="16" fillId="0" borderId="21" xfId="2" applyFont="1" applyBorder="1" applyAlignment="1">
      <alignment horizontal="center" vertical="center" wrapText="1"/>
    </xf>
    <xf numFmtId="38" fontId="16" fillId="0" borderId="35" xfId="4" applyFont="1" applyBorder="1" applyAlignment="1">
      <alignment horizontal="center" vertical="center"/>
    </xf>
    <xf numFmtId="38" fontId="16" fillId="0" borderId="17" xfId="4" applyFont="1" applyBorder="1" applyAlignment="1">
      <alignment vertical="center" wrapText="1"/>
    </xf>
    <xf numFmtId="38" fontId="16" fillId="0" borderId="18" xfId="4" applyFont="1" applyBorder="1" applyAlignment="1">
      <alignment vertical="center" wrapText="1"/>
    </xf>
    <xf numFmtId="0" fontId="16" fillId="0" borderId="31" xfId="2" applyFont="1" applyBorder="1" applyAlignment="1">
      <alignment horizontal="center" vertical="center" wrapText="1"/>
    </xf>
    <xf numFmtId="38" fontId="16" fillId="0" borderId="36" xfId="4" applyFont="1" applyBorder="1" applyAlignment="1">
      <alignment horizontal="center" vertical="center"/>
    </xf>
    <xf numFmtId="176" fontId="16" fillId="0" borderId="32" xfId="4" applyNumberFormat="1" applyFont="1" applyBorder="1" applyAlignment="1">
      <alignment horizontal="center" vertical="center" wrapText="1"/>
    </xf>
    <xf numFmtId="176" fontId="16" fillId="0" borderId="37" xfId="4" applyNumberFormat="1" applyFont="1" applyBorder="1" applyAlignment="1">
      <alignment horizontal="center" vertical="center" wrapText="1"/>
    </xf>
    <xf numFmtId="176" fontId="16" fillId="0" borderId="37" xfId="4" applyNumberFormat="1" applyFont="1" applyBorder="1" applyAlignment="1">
      <alignment horizontal="center" vertical="center"/>
    </xf>
    <xf numFmtId="176" fontId="16" fillId="0" borderId="32" xfId="4" applyNumberFormat="1" applyFont="1" applyBorder="1" applyAlignment="1">
      <alignment horizontal="center" vertical="center"/>
    </xf>
    <xf numFmtId="0" fontId="16" fillId="0" borderId="38" xfId="2" applyFont="1" applyBorder="1" applyAlignment="1">
      <alignment horizontal="center" vertical="center" wrapText="1"/>
    </xf>
    <xf numFmtId="38" fontId="16" fillId="0" borderId="39" xfId="4" applyFont="1" applyBorder="1" applyAlignment="1">
      <alignment horizontal="center" vertical="center"/>
    </xf>
    <xf numFmtId="38" fontId="16" fillId="0" borderId="40" xfId="4" applyFont="1" applyBorder="1" applyAlignment="1">
      <alignment horizontal="center" vertical="center" wrapText="1"/>
    </xf>
    <xf numFmtId="38" fontId="16" fillId="0" borderId="41" xfId="4" applyFont="1" applyBorder="1" applyAlignment="1">
      <alignment horizontal="center" vertical="center" wrapText="1"/>
    </xf>
    <xf numFmtId="0" fontId="16" fillId="0" borderId="33" xfId="2" applyFont="1" applyBorder="1" applyAlignment="1">
      <alignment horizontal="center" vertical="center" wrapText="1"/>
    </xf>
    <xf numFmtId="176" fontId="16" fillId="0" borderId="42" xfId="4" applyNumberFormat="1" applyFont="1" applyBorder="1" applyAlignment="1">
      <alignment horizontal="center" vertical="center"/>
    </xf>
    <xf numFmtId="176" fontId="16" fillId="0" borderId="43" xfId="4" applyNumberFormat="1" applyFont="1" applyBorder="1" applyAlignment="1">
      <alignment horizontal="center" vertical="center"/>
    </xf>
    <xf numFmtId="176" fontId="16" fillId="0" borderId="34" xfId="4" applyNumberFormat="1" applyFont="1" applyBorder="1" applyAlignment="1">
      <alignment horizontal="center" vertical="center"/>
    </xf>
    <xf numFmtId="38" fontId="16" fillId="0" borderId="38" xfId="4" applyFont="1" applyBorder="1" applyAlignment="1">
      <alignment horizontal="center" vertical="center" wrapText="1"/>
    </xf>
    <xf numFmtId="176" fontId="16" fillId="0" borderId="41" xfId="4" applyNumberFormat="1" applyFont="1" applyBorder="1" applyAlignment="1">
      <alignment horizontal="center" vertical="center"/>
    </xf>
    <xf numFmtId="38" fontId="16" fillId="0" borderId="33" xfId="4" applyFont="1" applyBorder="1" applyAlignment="1">
      <alignment horizontal="center" vertical="center" wrapText="1"/>
    </xf>
    <xf numFmtId="38" fontId="16" fillId="0" borderId="42" xfId="4" applyFont="1" applyBorder="1" applyAlignment="1">
      <alignment horizontal="center" vertical="center"/>
    </xf>
    <xf numFmtId="38" fontId="16" fillId="0" borderId="31" xfId="4" applyFont="1" applyBorder="1" applyAlignment="1">
      <alignment horizontal="center" vertical="center" wrapText="1"/>
    </xf>
    <xf numFmtId="38" fontId="16" fillId="0" borderId="21" xfId="4" applyFont="1" applyBorder="1" applyAlignment="1">
      <alignment horizontal="center" vertical="center" wrapText="1"/>
    </xf>
    <xf numFmtId="38" fontId="16" fillId="0" borderId="17" xfId="4" applyFont="1" applyBorder="1" applyAlignment="1">
      <alignment horizontal="center" vertical="center"/>
    </xf>
    <xf numFmtId="38" fontId="16" fillId="0" borderId="18" xfId="4" applyFont="1" applyBorder="1" applyAlignment="1">
      <alignment horizontal="center" vertical="center"/>
    </xf>
    <xf numFmtId="38" fontId="16" fillId="0" borderId="19" xfId="4" applyFont="1" applyBorder="1" applyAlignment="1">
      <alignment horizontal="center" vertical="center"/>
    </xf>
    <xf numFmtId="176" fontId="16" fillId="0" borderId="39" xfId="4" applyNumberFormat="1" applyFont="1" applyBorder="1" applyAlignment="1">
      <alignment horizontal="center" vertical="center"/>
    </xf>
    <xf numFmtId="176" fontId="16" fillId="0" borderId="40" xfId="4" applyNumberFormat="1" applyFont="1" applyFill="1" applyBorder="1" applyAlignment="1">
      <alignment horizontal="center" vertical="center"/>
    </xf>
    <xf numFmtId="176" fontId="16" fillId="0" borderId="41" xfId="4" applyNumberFormat="1" applyFont="1" applyFill="1" applyBorder="1" applyAlignment="1">
      <alignment horizontal="center" vertical="center"/>
    </xf>
    <xf numFmtId="177" fontId="16" fillId="0" borderId="39" xfId="6" applyNumberFormat="1" applyFont="1" applyBorder="1" applyAlignment="1">
      <alignment horizontal="center" vertical="center"/>
    </xf>
    <xf numFmtId="177" fontId="16" fillId="0" borderId="40" xfId="6" applyNumberFormat="1" applyFont="1" applyBorder="1" applyAlignment="1">
      <alignment horizontal="center" vertical="center"/>
    </xf>
    <xf numFmtId="177" fontId="16" fillId="0" borderId="41" xfId="6" applyNumberFormat="1" applyFont="1" applyBorder="1" applyAlignment="1">
      <alignment horizontal="center" vertical="center"/>
    </xf>
    <xf numFmtId="177" fontId="16" fillId="0" borderId="42" xfId="6" applyNumberFormat="1" applyFont="1" applyBorder="1" applyAlignment="1">
      <alignment horizontal="center" vertical="center"/>
    </xf>
    <xf numFmtId="177" fontId="16" fillId="0" borderId="43" xfId="6" applyNumberFormat="1" applyFont="1" applyBorder="1" applyAlignment="1">
      <alignment horizontal="center" vertical="center"/>
    </xf>
    <xf numFmtId="177" fontId="16" fillId="0" borderId="34" xfId="6" applyNumberFormat="1" applyFont="1" applyBorder="1" applyAlignment="1">
      <alignment horizontal="center" vertical="center"/>
    </xf>
    <xf numFmtId="0" fontId="16" fillId="0" borderId="0" xfId="2" applyFont="1" applyAlignment="1">
      <alignment horizontal="center" vertical="center" wrapText="1"/>
    </xf>
    <xf numFmtId="176" fontId="8" fillId="0" borderId="0" xfId="1" applyNumberFormat="1" applyFont="1" applyAlignment="1">
      <alignment wrapText="1"/>
    </xf>
    <xf numFmtId="176" fontId="12" fillId="0" borderId="0" xfId="0" applyNumberFormat="1" applyFont="1" applyAlignment="1">
      <alignment horizontal="centerContinuous" vertical="center"/>
    </xf>
    <xf numFmtId="176" fontId="8" fillId="0" borderId="0" xfId="0" applyNumberFormat="1" applyFont="1" applyAlignment="1">
      <alignment horizontal="centerContinuous" vertical="center"/>
    </xf>
    <xf numFmtId="176" fontId="11" fillId="2" borderId="5" xfId="1" applyNumberFormat="1" applyFont="1" applyFill="1" applyBorder="1" applyAlignment="1">
      <alignment horizontal="center" vertical="center" wrapText="1"/>
    </xf>
    <xf numFmtId="176" fontId="9" fillId="2" borderId="10" xfId="1" applyNumberFormat="1" applyFont="1" applyFill="1" applyBorder="1" applyAlignment="1">
      <alignment horizontal="center" vertical="center" wrapText="1"/>
    </xf>
    <xf numFmtId="176" fontId="9" fillId="0" borderId="0" xfId="1" applyNumberFormat="1" applyFont="1" applyAlignment="1">
      <alignment wrapText="1"/>
    </xf>
    <xf numFmtId="0" fontId="16" fillId="0" borderId="21" xfId="4" applyNumberFormat="1" applyFont="1" applyBorder="1" applyAlignment="1">
      <alignment horizontal="center" vertical="center" wrapText="1"/>
    </xf>
    <xf numFmtId="0" fontId="16" fillId="0" borderId="35" xfId="4" applyNumberFormat="1" applyFont="1" applyBorder="1" applyAlignment="1">
      <alignment horizontal="center" vertical="center" wrapText="1"/>
    </xf>
    <xf numFmtId="0" fontId="16" fillId="0" borderId="18" xfId="6" applyNumberFormat="1" applyFont="1" applyBorder="1" applyAlignment="1">
      <alignment horizontal="center" vertical="center" wrapText="1"/>
    </xf>
    <xf numFmtId="0" fontId="16" fillId="0" borderId="19" xfId="6" applyNumberFormat="1" applyFont="1" applyBorder="1" applyAlignment="1">
      <alignment horizontal="center" vertical="center" wrapText="1"/>
    </xf>
    <xf numFmtId="0" fontId="16" fillId="0" borderId="17" xfId="6" applyNumberFormat="1" applyFont="1" applyBorder="1" applyAlignment="1">
      <alignment horizontal="center" vertical="center" wrapText="1"/>
    </xf>
    <xf numFmtId="0" fontId="8" fillId="0" borderId="0" xfId="7" applyFont="1">
      <alignment vertical="center"/>
    </xf>
    <xf numFmtId="0" fontId="8" fillId="0" borderId="1" xfId="7" applyFont="1" applyBorder="1" applyAlignment="1">
      <alignment horizontal="center" vertical="center" wrapText="1"/>
    </xf>
    <xf numFmtId="38" fontId="8" fillId="0" borderId="1" xfId="7" applyNumberFormat="1" applyFont="1" applyBorder="1" applyAlignment="1">
      <alignment horizontal="right" vertical="center"/>
    </xf>
    <xf numFmtId="38" fontId="8" fillId="0" borderId="1" xfId="7" applyNumberFormat="1" applyFont="1" applyBorder="1">
      <alignment vertical="center"/>
    </xf>
    <xf numFmtId="0" fontId="8" fillId="0" borderId="44" xfId="7" applyFont="1" applyBorder="1">
      <alignment vertical="center"/>
    </xf>
    <xf numFmtId="0" fontId="8" fillId="0" borderId="45" xfId="7" applyFont="1" applyBorder="1">
      <alignment vertical="center"/>
    </xf>
    <xf numFmtId="0" fontId="8" fillId="0" borderId="3" xfId="7" applyFont="1" applyBorder="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38" fontId="8" fillId="0" borderId="44" xfId="1" applyFont="1" applyBorder="1">
      <alignment vertical="center"/>
    </xf>
    <xf numFmtId="38" fontId="8" fillId="0" borderId="3" xfId="1" applyFont="1" applyBorder="1">
      <alignment vertical="center"/>
    </xf>
    <xf numFmtId="38" fontId="8" fillId="0" borderId="45" xfId="1" applyFont="1" applyBorder="1">
      <alignment vertical="center"/>
    </xf>
    <xf numFmtId="0" fontId="8" fillId="0" borderId="1" xfId="7" applyFont="1" applyBorder="1" applyAlignment="1">
      <alignment horizontal="left" vertical="center"/>
    </xf>
    <xf numFmtId="0" fontId="8" fillId="0" borderId="1" xfId="7" applyFont="1" applyBorder="1" applyAlignment="1">
      <alignment horizontal="center" vertical="center"/>
    </xf>
    <xf numFmtId="0" fontId="8" fillId="0" borderId="1" xfId="7" applyFont="1" applyBorder="1">
      <alignment vertical="center"/>
    </xf>
    <xf numFmtId="0" fontId="8" fillId="0" borderId="46" xfId="7" applyFont="1" applyBorder="1">
      <alignment vertical="center"/>
    </xf>
    <xf numFmtId="0" fontId="8" fillId="0" borderId="47" xfId="7" applyFont="1" applyBorder="1">
      <alignment vertical="center"/>
    </xf>
    <xf numFmtId="0" fontId="8" fillId="0" borderId="48" xfId="7" applyFont="1" applyBorder="1">
      <alignment vertical="center"/>
    </xf>
    <xf numFmtId="40" fontId="8" fillId="0" borderId="1" xfId="1" applyNumberFormat="1" applyFont="1" applyBorder="1">
      <alignment vertical="center"/>
    </xf>
    <xf numFmtId="0" fontId="8" fillId="0" borderId="14" xfId="7" applyFont="1" applyBorder="1" applyAlignment="1">
      <alignment horizontal="left" vertical="center" indent="1"/>
    </xf>
    <xf numFmtId="0" fontId="8" fillId="0" borderId="2" xfId="7" applyFont="1" applyBorder="1" applyAlignment="1">
      <alignment horizontal="left" vertical="center" indent="1"/>
    </xf>
    <xf numFmtId="0" fontId="8" fillId="0" borderId="20" xfId="7" applyFont="1" applyBorder="1" applyAlignment="1">
      <alignment horizontal="left" vertical="center" indent="1"/>
    </xf>
    <xf numFmtId="0" fontId="19" fillId="0" borderId="0" xfId="7" applyFont="1">
      <alignment vertical="center"/>
    </xf>
    <xf numFmtId="0" fontId="16" fillId="0" borderId="36" xfId="2" applyFont="1" applyBorder="1" applyAlignment="1">
      <alignment horizontal="center" vertical="center"/>
    </xf>
    <xf numFmtId="0" fontId="16" fillId="0" borderId="39" xfId="2" applyFont="1" applyBorder="1" applyAlignment="1">
      <alignment horizontal="center" vertical="center"/>
    </xf>
    <xf numFmtId="0" fontId="16" fillId="0" borderId="35" xfId="2" applyFont="1" applyBorder="1" applyAlignment="1">
      <alignment horizontal="center" vertical="center" wrapText="1"/>
    </xf>
    <xf numFmtId="0" fontId="16" fillId="0" borderId="35" xfId="2" applyFont="1" applyBorder="1" applyAlignment="1">
      <alignment horizontal="center" vertical="center"/>
    </xf>
    <xf numFmtId="0" fontId="16" fillId="0" borderId="42" xfId="2" applyFont="1" applyBorder="1" applyAlignment="1">
      <alignment horizontal="center" vertical="center"/>
    </xf>
    <xf numFmtId="38" fontId="16" fillId="0" borderId="36" xfId="2" applyNumberFormat="1" applyFont="1" applyBorder="1" applyAlignment="1">
      <alignment horizontal="center" vertical="center"/>
    </xf>
    <xf numFmtId="38" fontId="10" fillId="2" borderId="5" xfId="1" applyFont="1" applyFill="1" applyBorder="1" applyAlignment="1">
      <alignment horizontal="center" vertical="center"/>
    </xf>
    <xf numFmtId="38" fontId="3" fillId="0" borderId="0" xfId="1" applyFont="1" applyFill="1" applyAlignment="1">
      <alignment wrapText="1"/>
    </xf>
    <xf numFmtId="38" fontId="4" fillId="0" borderId="1" xfId="1" applyFont="1" applyFill="1" applyBorder="1" applyAlignment="1">
      <alignment horizontal="center" vertical="center" wrapText="1"/>
    </xf>
    <xf numFmtId="38" fontId="4" fillId="0" borderId="1" xfId="1" quotePrefix="1" applyFont="1" applyFill="1" applyBorder="1" applyAlignment="1">
      <alignment horizontal="center" vertical="center" wrapText="1"/>
    </xf>
    <xf numFmtId="38" fontId="3" fillId="0" borderId="1" xfId="1" applyFont="1" applyFill="1" applyBorder="1" applyAlignment="1">
      <alignment horizontal="right"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38" fontId="16" fillId="0" borderId="0" xfId="1" applyFont="1" applyAlignment="1">
      <alignment horizontal="center" vertical="center"/>
    </xf>
    <xf numFmtId="0" fontId="13" fillId="0" borderId="0" xfId="0" applyFont="1" applyAlignment="1">
      <alignment horizontal="left" vertical="top"/>
    </xf>
    <xf numFmtId="0" fontId="13" fillId="0" borderId="0" xfId="7" applyFont="1" applyAlignment="1">
      <alignment vertical="top"/>
    </xf>
    <xf numFmtId="0" fontId="9" fillId="0" borderId="0" xfId="7" applyFont="1">
      <alignment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176" fontId="9" fillId="0" borderId="22" xfId="1" applyNumberFormat="1" applyFont="1" applyBorder="1" applyAlignment="1">
      <alignment horizontal="center" vertical="center" wrapText="1"/>
    </xf>
    <xf numFmtId="38" fontId="9" fillId="0" borderId="23" xfId="1" applyFont="1" applyBorder="1" applyAlignment="1">
      <alignment horizontal="center" vertical="center" wrapText="1"/>
    </xf>
    <xf numFmtId="38" fontId="20" fillId="6" borderId="49" xfId="1" applyFont="1" applyFill="1" applyBorder="1" applyAlignment="1">
      <alignment horizontal="left" vertical="center" wrapText="1"/>
    </xf>
    <xf numFmtId="38" fontId="20" fillId="6" borderId="50" xfId="1" applyFont="1" applyFill="1" applyBorder="1" applyAlignment="1">
      <alignment horizontal="left" vertical="center" wrapText="1"/>
    </xf>
    <xf numFmtId="38" fontId="20" fillId="6" borderId="51" xfId="1" applyFont="1" applyFill="1" applyBorder="1" applyAlignment="1">
      <alignment horizontal="left" vertical="center" wrapText="1"/>
    </xf>
    <xf numFmtId="38" fontId="4" fillId="0" borderId="7" xfId="1" applyFont="1" applyBorder="1" applyAlignment="1">
      <alignment horizontal="center" vertical="center" wrapText="1"/>
    </xf>
    <xf numFmtId="38" fontId="3" fillId="0" borderId="8" xfId="1" applyFont="1" applyBorder="1" applyAlignment="1">
      <alignment horizontal="right" wrapText="1"/>
    </xf>
    <xf numFmtId="38" fontId="4" fillId="0" borderId="7" xfId="1" applyFont="1" applyFill="1" applyBorder="1" applyAlignment="1">
      <alignment horizontal="center" vertical="center" wrapText="1"/>
    </xf>
    <xf numFmtId="38" fontId="3" fillId="0" borderId="8" xfId="1" applyFont="1" applyFill="1" applyBorder="1" applyAlignment="1">
      <alignment horizontal="right" wrapText="1"/>
    </xf>
    <xf numFmtId="38" fontId="3" fillId="0" borderId="7" xfId="1" applyFont="1" applyFill="1" applyBorder="1" applyAlignment="1">
      <alignment horizontal="right" wrapText="1"/>
    </xf>
    <xf numFmtId="178" fontId="4" fillId="0" borderId="0" xfId="1" applyNumberFormat="1" applyFont="1" applyFill="1" applyAlignment="1">
      <alignment horizontal="left" vertical="center" wrapText="1"/>
    </xf>
    <xf numFmtId="178" fontId="3" fillId="0" borderId="0" xfId="1" applyNumberFormat="1" applyFont="1" applyFill="1" applyAlignment="1">
      <alignment wrapText="1"/>
    </xf>
    <xf numFmtId="178" fontId="4" fillId="0" borderId="0" xfId="1" applyNumberFormat="1" applyFont="1" applyAlignment="1">
      <alignment horizontal="center" vertical="center" wrapText="1"/>
    </xf>
    <xf numFmtId="178" fontId="3" fillId="0" borderId="0" xfId="1" applyNumberFormat="1" applyFont="1" applyAlignment="1">
      <alignment horizontal="right" wrapText="1"/>
    </xf>
    <xf numFmtId="178" fontId="20" fillId="7" borderId="50" xfId="1" applyNumberFormat="1" applyFont="1" applyFill="1" applyBorder="1" applyAlignment="1" applyProtection="1">
      <alignment horizontal="left" vertical="center" wrapText="1"/>
      <protection hidden="1"/>
    </xf>
    <xf numFmtId="178" fontId="4" fillId="7" borderId="1" xfId="1" applyNumberFormat="1" applyFont="1" applyFill="1" applyBorder="1" applyAlignment="1" applyProtection="1">
      <alignment horizontal="center" vertical="center" wrapText="1"/>
      <protection hidden="1"/>
    </xf>
    <xf numFmtId="178" fontId="3" fillId="7" borderId="1" xfId="1" applyNumberFormat="1" applyFont="1" applyFill="1" applyBorder="1" applyAlignment="1" applyProtection="1">
      <alignment horizontal="right" wrapText="1"/>
      <protection hidden="1"/>
    </xf>
    <xf numFmtId="178" fontId="4" fillId="0" borderId="1" xfId="1" quotePrefix="1" applyNumberFormat="1" applyFont="1" applyBorder="1" applyAlignment="1" applyProtection="1">
      <alignment horizontal="center" vertical="center" wrapText="1"/>
      <protection hidden="1"/>
    </xf>
    <xf numFmtId="178" fontId="4" fillId="0" borderId="1" xfId="1" applyNumberFormat="1" applyFont="1" applyBorder="1" applyAlignment="1" applyProtection="1">
      <alignment horizontal="center" vertical="center" wrapText="1"/>
      <protection hidden="1"/>
    </xf>
    <xf numFmtId="178" fontId="3" fillId="0" borderId="1" xfId="1" applyNumberFormat="1" applyFont="1" applyBorder="1" applyAlignment="1" applyProtection="1">
      <alignment horizontal="right" wrapText="1"/>
      <protection hidden="1"/>
    </xf>
    <xf numFmtId="178" fontId="20" fillId="7" borderId="49" xfId="1" applyNumberFormat="1" applyFont="1" applyFill="1" applyBorder="1" applyAlignment="1" applyProtection="1">
      <alignment horizontal="left" vertical="center" wrapText="1"/>
      <protection hidden="1"/>
    </xf>
    <xf numFmtId="178" fontId="3" fillId="7" borderId="7" xfId="1" applyNumberFormat="1" applyFont="1" applyFill="1" applyBorder="1" applyAlignment="1" applyProtection="1">
      <alignment horizontal="right" wrapText="1"/>
      <protection hidden="1"/>
    </xf>
    <xf numFmtId="178" fontId="3" fillId="0" borderId="7" xfId="1" applyNumberFormat="1" applyFont="1" applyBorder="1" applyAlignment="1" applyProtection="1">
      <alignment horizontal="right" wrapText="1"/>
      <protection hidden="1"/>
    </xf>
    <xf numFmtId="38" fontId="14" fillId="5" borderId="15" xfId="1" applyFont="1" applyFill="1" applyBorder="1" applyAlignment="1" applyProtection="1">
      <alignment horizontal="right" vertical="center" wrapText="1"/>
      <protection locked="0"/>
    </xf>
    <xf numFmtId="38" fontId="14" fillId="5" borderId="12" xfId="1" applyFont="1" applyFill="1" applyBorder="1" applyAlignment="1" applyProtection="1">
      <alignment horizontal="right" vertical="center" wrapText="1"/>
      <protection locked="0"/>
    </xf>
    <xf numFmtId="38" fontId="14" fillId="5" borderId="7" xfId="1" applyFont="1" applyFill="1" applyBorder="1" applyAlignment="1" applyProtection="1">
      <alignment horizontal="right" vertical="center" wrapText="1"/>
      <protection locked="0"/>
    </xf>
    <xf numFmtId="38" fontId="14" fillId="5" borderId="1" xfId="1" applyFont="1" applyFill="1" applyBorder="1" applyAlignment="1" applyProtection="1">
      <alignment horizontal="right" vertical="center" wrapText="1"/>
      <protection locked="0"/>
    </xf>
    <xf numFmtId="38" fontId="14" fillId="5" borderId="24" xfId="1" applyFont="1" applyFill="1" applyBorder="1" applyAlignment="1" applyProtection="1">
      <alignment horizontal="right" vertical="center" wrapText="1"/>
      <protection locked="0"/>
    </xf>
    <xf numFmtId="0" fontId="10" fillId="5" borderId="15"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38" fontId="10" fillId="5" borderId="12" xfId="1" applyFont="1" applyFill="1" applyBorder="1" applyAlignment="1" applyProtection="1">
      <alignment horizontal="right" vertical="center" wrapText="1"/>
      <protection locked="0"/>
    </xf>
    <xf numFmtId="176" fontId="10" fillId="5" borderId="12" xfId="1" applyNumberFormat="1" applyFont="1" applyFill="1" applyBorder="1" applyAlignment="1" applyProtection="1">
      <alignment horizontal="right" vertical="center" wrapText="1"/>
      <protection locked="0"/>
    </xf>
    <xf numFmtId="38" fontId="10" fillId="5" borderId="16" xfId="1" applyFont="1" applyFill="1" applyBorder="1" applyAlignment="1" applyProtection="1">
      <alignment horizontal="right" vertical="center" wrapText="1"/>
      <protection locked="0"/>
    </xf>
    <xf numFmtId="0" fontId="10" fillId="5" borderId="7"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38" fontId="10" fillId="5" borderId="1" xfId="1" applyFont="1" applyFill="1" applyBorder="1" applyAlignment="1" applyProtection="1">
      <alignment horizontal="right" vertical="center" wrapText="1"/>
      <protection locked="0"/>
    </xf>
    <xf numFmtId="176" fontId="10" fillId="5" borderId="1" xfId="1" applyNumberFormat="1" applyFont="1" applyFill="1" applyBorder="1" applyAlignment="1" applyProtection="1">
      <alignment horizontal="right" vertical="center" wrapText="1"/>
      <protection locked="0"/>
    </xf>
    <xf numFmtId="38" fontId="10" fillId="5" borderId="8" xfId="1" applyFont="1" applyFill="1" applyBorder="1" applyAlignment="1" applyProtection="1">
      <alignment horizontal="right" vertical="center" wrapText="1"/>
      <protection locked="0"/>
    </xf>
    <xf numFmtId="38" fontId="17" fillId="0" borderId="18" xfId="4" applyFont="1" applyFill="1" applyBorder="1" applyAlignment="1">
      <alignment horizontal="center" vertical="center"/>
    </xf>
    <xf numFmtId="38" fontId="16" fillId="0" borderId="18" xfId="4" applyFont="1" applyFill="1" applyBorder="1" applyAlignment="1">
      <alignment horizontal="center" vertical="center"/>
    </xf>
    <xf numFmtId="38" fontId="18" fillId="0" borderId="12" xfId="1" applyFont="1" applyBorder="1" applyAlignment="1">
      <alignment vertical="center" wrapText="1"/>
    </xf>
    <xf numFmtId="38" fontId="18" fillId="0" borderId="1" xfId="1" applyFont="1" applyBorder="1" applyAlignment="1">
      <alignment vertical="center" wrapText="1"/>
    </xf>
    <xf numFmtId="38" fontId="18" fillId="0" borderId="18" xfId="1" applyFont="1" applyBorder="1" applyAlignment="1">
      <alignment horizontal="right" vertical="center" wrapText="1"/>
    </xf>
    <xf numFmtId="38" fontId="3" fillId="5" borderId="1" xfId="3" applyFont="1" applyFill="1" applyBorder="1" applyAlignment="1">
      <alignment wrapText="1"/>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179" fontId="16" fillId="0" borderId="1" xfId="2" applyNumberFormat="1" applyFont="1" applyBorder="1" applyAlignment="1">
      <alignment horizontal="center" vertical="center"/>
    </xf>
    <xf numFmtId="1" fontId="16" fillId="0" borderId="1" xfId="2" applyNumberFormat="1" applyFont="1" applyBorder="1" applyAlignment="1">
      <alignment horizontal="center" vertical="center"/>
    </xf>
    <xf numFmtId="177" fontId="16" fillId="0" borderId="1" xfId="9" applyNumberFormat="1" applyFont="1" applyBorder="1" applyAlignment="1">
      <alignment horizontal="center" vertical="center"/>
    </xf>
    <xf numFmtId="178" fontId="3" fillId="0" borderId="1" xfId="1" applyNumberFormat="1" applyFont="1" applyFill="1" applyBorder="1" applyAlignment="1">
      <alignment wrapText="1"/>
    </xf>
    <xf numFmtId="38" fontId="3" fillId="0" borderId="1" xfId="1" applyFont="1" applyFill="1" applyBorder="1" applyAlignment="1">
      <alignment wrapText="1"/>
    </xf>
    <xf numFmtId="178" fontId="4" fillId="7" borderId="1" xfId="1" applyNumberFormat="1" applyFont="1" applyFill="1" applyBorder="1" applyAlignment="1">
      <alignment horizontal="left" vertical="center" wrapText="1"/>
    </xf>
    <xf numFmtId="177" fontId="16" fillId="0" borderId="52" xfId="6" applyNumberFormat="1" applyFont="1" applyBorder="1" applyAlignment="1">
      <alignment horizontal="center" vertical="center"/>
    </xf>
    <xf numFmtId="177" fontId="16" fillId="0" borderId="53" xfId="6" applyNumberFormat="1" applyFont="1" applyBorder="1" applyAlignment="1">
      <alignment horizontal="center" vertical="center"/>
    </xf>
    <xf numFmtId="176" fontId="16" fillId="0" borderId="53" xfId="4" applyNumberFormat="1" applyFont="1" applyFill="1" applyBorder="1" applyAlignment="1">
      <alignment horizontal="center" vertical="center"/>
    </xf>
    <xf numFmtId="38" fontId="16" fillId="0" borderId="54" xfId="4" applyFont="1" applyBorder="1" applyAlignment="1">
      <alignment horizontal="center" vertical="center"/>
    </xf>
    <xf numFmtId="176" fontId="16" fillId="0" borderId="52" xfId="4" applyNumberFormat="1" applyFont="1" applyBorder="1" applyAlignment="1">
      <alignment horizontal="center" vertical="center"/>
    </xf>
    <xf numFmtId="176" fontId="16" fillId="0" borderId="55" xfId="4" applyNumberFormat="1" applyFont="1" applyBorder="1" applyAlignment="1">
      <alignment horizontal="center" vertical="center"/>
    </xf>
    <xf numFmtId="176" fontId="16" fillId="0" borderId="53" xfId="4" applyNumberFormat="1" applyFont="1" applyBorder="1" applyAlignment="1">
      <alignment horizontal="center" vertical="center"/>
    </xf>
    <xf numFmtId="38" fontId="16" fillId="0" borderId="53" xfId="4" applyFont="1" applyBorder="1" applyAlignment="1">
      <alignment horizontal="center" vertical="center" wrapText="1"/>
    </xf>
    <xf numFmtId="38" fontId="16" fillId="0" borderId="54" xfId="4" applyFont="1" applyBorder="1" applyAlignment="1">
      <alignment vertical="center" wrapText="1"/>
    </xf>
    <xf numFmtId="178" fontId="3" fillId="0" borderId="2" xfId="1" applyNumberFormat="1" applyFont="1" applyBorder="1" applyAlignment="1" applyProtection="1">
      <alignment horizontal="right" wrapText="1"/>
      <protection hidden="1"/>
    </xf>
    <xf numFmtId="38" fontId="3" fillId="0" borderId="2" xfId="1" applyFont="1" applyFill="1" applyBorder="1" applyAlignment="1">
      <alignment horizontal="right" wrapText="1"/>
    </xf>
    <xf numFmtId="178" fontId="20" fillId="7" borderId="56" xfId="1" applyNumberFormat="1" applyFont="1" applyFill="1" applyBorder="1" applyAlignment="1" applyProtection="1">
      <alignment horizontal="left" vertical="center" wrapText="1"/>
      <protection hidden="1"/>
    </xf>
    <xf numFmtId="38" fontId="3" fillId="5" borderId="2" xfId="3" applyFont="1" applyFill="1" applyBorder="1" applyAlignment="1"/>
    <xf numFmtId="38" fontId="3" fillId="5" borderId="2" xfId="3" applyFont="1" applyFill="1" applyBorder="1" applyAlignment="1">
      <alignment horizontal="right" wrapText="1"/>
    </xf>
    <xf numFmtId="38" fontId="4" fillId="5" borderId="2" xfId="3" applyFont="1" applyFill="1" applyBorder="1" applyAlignment="1">
      <alignment horizontal="left" vertical="center" wrapText="1"/>
    </xf>
    <xf numFmtId="178" fontId="4" fillId="0" borderId="1" xfId="1" applyNumberFormat="1" applyFont="1" applyBorder="1" applyAlignment="1">
      <alignment horizontal="center" vertical="center" wrapText="1"/>
    </xf>
    <xf numFmtId="178" fontId="3" fillId="0" borderId="1" xfId="1" applyNumberFormat="1" applyFont="1" applyBorder="1" applyAlignment="1">
      <alignment horizontal="right" wrapText="1"/>
    </xf>
    <xf numFmtId="0" fontId="12" fillId="0" borderId="0" xfId="7" applyFont="1" applyAlignment="1">
      <alignment horizontal="center" vertical="center"/>
    </xf>
  </cellXfs>
  <cellStyles count="10">
    <cellStyle name="パーセント" xfId="9" builtinId="5"/>
    <cellStyle name="パーセント 2" xfId="6" xr:uid="{4ACB0137-F6DE-442F-95DB-13E9490D4468}"/>
    <cellStyle name="パーセント 3" xfId="8" xr:uid="{E401C1E3-3C72-4FCF-B84F-C108D37CE693}"/>
    <cellStyle name="桁区切り" xfId="1" builtinId="6"/>
    <cellStyle name="桁区切り 2" xfId="3" xr:uid="{4EFF807E-0A4D-4BCE-988B-493E338B887B}"/>
    <cellStyle name="桁区切り 3" xfId="4" xr:uid="{B5338ED0-BF23-466E-A90E-7DF4BA67263B}"/>
    <cellStyle name="標準" xfId="0" builtinId="0"/>
    <cellStyle name="標準 2" xfId="7" xr:uid="{C20DA377-7326-4372-96C2-6D1709CC9089}"/>
    <cellStyle name="標準 3" xfId="2" xr:uid="{458755B5-15E6-43CB-A627-5CCED14ACA8B}"/>
    <cellStyle name="標準 3 2" xfId="5" xr:uid="{FD5CC98B-1442-4520-BA4F-508960512F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e_space(1010000000)/21_&#22320;&#29699;&#28201;&#26262;&#21270;&#23550;&#31574;&#25285;&#24403;/104_&#29575;&#20808;&#23455;&#34892;&#25285;&#24403;/01_&#20140;&#37117;&#24066;&#24441;&#25152;CO2&#21066;&#28187;&#29575;&#20808;&#23455;&#34892;&#35336;&#30011;/01_&#24193;&#20869;&#23550;&#31574;/03_&#30465;&#12456;&#12493;&#23550;&#31574;/01_LED&#25913;&#20462;/22_&#20196;&#21644;4&#24180;&#24230;ESCO&#20107;&#26989;/1_&#20196;&#21644;&#65300;&#24180;&#24230;&#12503;&#12525;&#12509;&#12540;&#12470;&#12523;/2_&#12503;&#12525;&#12509;&#36215;&#26696;/&#27770;&#23450;/3-2_&#27096;&#24335;&#31532;17&#21495;&#65288;&#20107;&#26989;&#21177;&#26524;&#31639;&#20986;&#34920;&#65289;&#12304;&#27770;&#23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削減効果算定（施設別）"/>
      <sheetName val="施設リストA-1（直営）"/>
      <sheetName val="施設リストA-2（指定管理１）"/>
      <sheetName val="施設リストA-3（指定管理２）"/>
      <sheetName val="（新設）照明器具"/>
      <sheetName val="（既設）調査結果"/>
      <sheetName val="事業費（プロポ用）"/>
      <sheetName val="直営"/>
      <sheetName val="指定管理１"/>
      <sheetName val="指定管理2"/>
      <sheetName val="その他照明提案選定"/>
      <sheetName val="単価"/>
      <sheetName val="電力単価（直）"/>
      <sheetName val="電力単価（指１）"/>
      <sheetName val="電力単価（指２）"/>
      <sheetName val="照明台数（施設別）"/>
      <sheetName val="部屋別効果（直）"/>
      <sheetName val="部屋別効果（指１）"/>
      <sheetName val="部屋別効果（指２）"/>
      <sheetName val="隠し　照明器具まとめ"/>
      <sheetName val="3-2_様式第17号（事業効果算出表）【決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新設</v>
          </cell>
          <cell r="D2" t="str">
            <v>撤去</v>
          </cell>
        </row>
      </sheetData>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BBF6-25EC-4882-9898-4711F9822F3C}">
  <sheetPr>
    <pageSetUpPr fitToPage="1"/>
  </sheetPr>
  <dimension ref="A1:J24"/>
  <sheetViews>
    <sheetView showGridLines="0" tabSelected="1" view="pageBreakPreview" zoomScale="85" zoomScaleNormal="100" zoomScaleSheetLayoutView="85" workbookViewId="0">
      <selection activeCell="D8" sqref="D8"/>
    </sheetView>
  </sheetViews>
  <sheetFormatPr defaultColWidth="9" defaultRowHeight="40.5" customHeight="1"/>
  <cols>
    <col min="1" max="1" width="3.83203125" style="6" customWidth="1"/>
    <col min="2" max="2" width="4.58203125" style="7" customWidth="1"/>
    <col min="3" max="3" width="13.83203125" style="7" bestFit="1" customWidth="1"/>
    <col min="4" max="4" width="53.58203125" style="6" customWidth="1"/>
    <col min="5" max="5" width="7.33203125" style="8" bestFit="1" customWidth="1"/>
    <col min="6" max="7" width="12.5" style="6" customWidth="1"/>
    <col min="8" max="8" width="12.5" style="8" customWidth="1"/>
    <col min="9" max="9" width="12.5" style="125" customWidth="1"/>
    <col min="10" max="10" width="12.5" style="8" customWidth="1"/>
    <col min="11" max="16384" width="9" style="6"/>
  </cols>
  <sheetData>
    <row r="1" spans="1:10" ht="16.5" customHeight="1"/>
    <row r="2" spans="1:10" ht="22.5" customHeight="1">
      <c r="B2" s="176" t="s">
        <v>0</v>
      </c>
      <c r="C2" s="44"/>
    </row>
    <row r="3" spans="1:10" ht="21">
      <c r="B3" s="45" t="s">
        <v>27</v>
      </c>
      <c r="C3" s="45"/>
      <c r="D3" s="45"/>
      <c r="E3" s="45"/>
      <c r="F3" s="45"/>
      <c r="G3" s="45"/>
      <c r="H3" s="45"/>
      <c r="I3" s="126"/>
      <c r="J3" s="45"/>
    </row>
    <row r="4" spans="1:10" ht="12.5" thickBot="1">
      <c r="B4" s="53"/>
      <c r="C4" s="53"/>
      <c r="D4" s="53"/>
      <c r="E4" s="53"/>
      <c r="F4" s="53"/>
      <c r="G4" s="53"/>
      <c r="H4" s="53"/>
      <c r="I4" s="127"/>
      <c r="J4" s="53"/>
    </row>
    <row r="5" spans="1:10" s="9" customFormat="1" ht="16.5">
      <c r="A5" s="17"/>
      <c r="B5" s="27"/>
      <c r="C5" s="28"/>
      <c r="D5" s="28"/>
      <c r="E5" s="29"/>
      <c r="F5" s="20"/>
      <c r="G5" s="21"/>
      <c r="H5" s="167" t="s">
        <v>28</v>
      </c>
      <c r="I5" s="128"/>
      <c r="J5" s="22"/>
    </row>
    <row r="6" spans="1:10" s="9" customFormat="1" ht="24.5" thickBot="1">
      <c r="A6" s="11"/>
      <c r="B6" s="34" t="s">
        <v>49</v>
      </c>
      <c r="C6" s="35" t="s">
        <v>50</v>
      </c>
      <c r="D6" s="35" t="s">
        <v>139</v>
      </c>
      <c r="E6" s="36" t="s">
        <v>58</v>
      </c>
      <c r="F6" s="37" t="s">
        <v>29</v>
      </c>
      <c r="G6" s="38" t="s">
        <v>30</v>
      </c>
      <c r="H6" s="39" t="s">
        <v>114</v>
      </c>
      <c r="I6" s="129" t="s">
        <v>31</v>
      </c>
      <c r="J6" s="40" t="s">
        <v>32</v>
      </c>
    </row>
    <row r="7" spans="1:10" ht="36" customHeight="1">
      <c r="A7" s="10"/>
      <c r="B7" s="31" t="s">
        <v>9</v>
      </c>
      <c r="C7" s="32" t="s">
        <v>1</v>
      </c>
      <c r="D7" s="33" t="s">
        <v>140</v>
      </c>
      <c r="E7" s="221">
        <v>1029</v>
      </c>
      <c r="F7" s="209"/>
      <c r="G7" s="210"/>
      <c r="H7" s="211"/>
      <c r="I7" s="212"/>
      <c r="J7" s="213"/>
    </row>
    <row r="8" spans="1:10" ht="36" customHeight="1">
      <c r="A8" s="10"/>
      <c r="B8" s="30" t="s">
        <v>11</v>
      </c>
      <c r="C8" s="18" t="s">
        <v>2</v>
      </c>
      <c r="D8" s="19" t="s">
        <v>141</v>
      </c>
      <c r="E8" s="222">
        <v>5180</v>
      </c>
      <c r="F8" s="214"/>
      <c r="G8" s="215"/>
      <c r="H8" s="216"/>
      <c r="I8" s="217"/>
      <c r="J8" s="218"/>
    </row>
    <row r="9" spans="1:10" ht="36" customHeight="1">
      <c r="A9" s="10"/>
      <c r="B9" s="30" t="s">
        <v>12</v>
      </c>
      <c r="C9" s="18" t="s">
        <v>3</v>
      </c>
      <c r="D9" s="19" t="s">
        <v>142</v>
      </c>
      <c r="E9" s="222">
        <v>146</v>
      </c>
      <c r="F9" s="214"/>
      <c r="G9" s="215"/>
      <c r="H9" s="216"/>
      <c r="I9" s="217"/>
      <c r="J9" s="218"/>
    </row>
    <row r="10" spans="1:10" ht="36" customHeight="1">
      <c r="A10" s="10"/>
      <c r="B10" s="30" t="s">
        <v>13</v>
      </c>
      <c r="C10" s="18" t="s">
        <v>4</v>
      </c>
      <c r="D10" s="19" t="s">
        <v>143</v>
      </c>
      <c r="E10" s="222">
        <v>1172</v>
      </c>
      <c r="F10" s="214"/>
      <c r="G10" s="215"/>
      <c r="H10" s="216"/>
      <c r="I10" s="217"/>
      <c r="J10" s="218"/>
    </row>
    <row r="11" spans="1:10" ht="36" customHeight="1">
      <c r="A11" s="10"/>
      <c r="B11" s="30" t="s">
        <v>14</v>
      </c>
      <c r="C11" s="18" t="s">
        <v>65</v>
      </c>
      <c r="D11" s="19" t="s">
        <v>144</v>
      </c>
      <c r="E11" s="222">
        <v>272</v>
      </c>
      <c r="F11" s="214"/>
      <c r="G11" s="215"/>
      <c r="H11" s="216"/>
      <c r="I11" s="217"/>
      <c r="J11" s="218"/>
    </row>
    <row r="12" spans="1:10" ht="36" customHeight="1">
      <c r="A12" s="10"/>
      <c r="B12" s="30" t="s">
        <v>15</v>
      </c>
      <c r="C12" s="18" t="s">
        <v>66</v>
      </c>
      <c r="D12" s="19" t="s">
        <v>145</v>
      </c>
      <c r="E12" s="222">
        <v>270</v>
      </c>
      <c r="F12" s="214"/>
      <c r="G12" s="215"/>
      <c r="H12" s="216"/>
      <c r="I12" s="217"/>
      <c r="J12" s="218"/>
    </row>
    <row r="13" spans="1:10" ht="36" customHeight="1">
      <c r="A13" s="10"/>
      <c r="B13" s="30" t="s">
        <v>16</v>
      </c>
      <c r="C13" s="18" t="s">
        <v>7</v>
      </c>
      <c r="D13" s="19" t="s">
        <v>51</v>
      </c>
      <c r="E13" s="222">
        <v>354</v>
      </c>
      <c r="F13" s="214"/>
      <c r="G13" s="215"/>
      <c r="H13" s="216"/>
      <c r="I13" s="217"/>
      <c r="J13" s="218"/>
    </row>
    <row r="14" spans="1:10" ht="36" customHeight="1">
      <c r="A14" s="10"/>
      <c r="B14" s="30" t="s">
        <v>17</v>
      </c>
      <c r="C14" s="18" t="s">
        <v>8</v>
      </c>
      <c r="D14" s="19" t="s">
        <v>52</v>
      </c>
      <c r="E14" s="222">
        <v>71</v>
      </c>
      <c r="F14" s="214"/>
      <c r="G14" s="215"/>
      <c r="H14" s="216"/>
      <c r="I14" s="217"/>
      <c r="J14" s="218"/>
    </row>
    <row r="15" spans="1:10" ht="36" customHeight="1">
      <c r="A15" s="10"/>
      <c r="B15" s="30" t="s">
        <v>18</v>
      </c>
      <c r="C15" s="18" t="s">
        <v>5</v>
      </c>
      <c r="D15" s="19" t="s">
        <v>53</v>
      </c>
      <c r="E15" s="222">
        <v>105</v>
      </c>
      <c r="F15" s="214"/>
      <c r="G15" s="215"/>
      <c r="H15" s="216"/>
      <c r="I15" s="217"/>
      <c r="J15" s="218"/>
    </row>
    <row r="16" spans="1:10" ht="36" customHeight="1">
      <c r="A16" s="10"/>
      <c r="B16" s="30" t="s">
        <v>19</v>
      </c>
      <c r="C16" s="18" t="s">
        <v>6</v>
      </c>
      <c r="D16" s="19" t="s">
        <v>53</v>
      </c>
      <c r="E16" s="222">
        <v>318</v>
      </c>
      <c r="F16" s="214"/>
      <c r="G16" s="215"/>
      <c r="H16" s="216"/>
      <c r="I16" s="217"/>
      <c r="J16" s="218"/>
    </row>
    <row r="17" spans="1:10" ht="36" customHeight="1" thickBot="1">
      <c r="A17" s="10"/>
      <c r="B17" s="30" t="s">
        <v>20</v>
      </c>
      <c r="C17" s="18" t="s">
        <v>125</v>
      </c>
      <c r="D17" s="19" t="s">
        <v>54</v>
      </c>
      <c r="E17" s="222">
        <v>265</v>
      </c>
      <c r="F17" s="214"/>
      <c r="G17" s="215"/>
      <c r="H17" s="216"/>
      <c r="I17" s="217"/>
      <c r="J17" s="218"/>
    </row>
    <row r="18" spans="1:10" ht="28.5" customHeight="1" thickBot="1">
      <c r="A18" s="13"/>
      <c r="B18" s="46"/>
      <c r="C18" s="47" t="s">
        <v>47</v>
      </c>
      <c r="D18" s="47"/>
      <c r="E18" s="223">
        <f>SUM(E7:E17)</f>
        <v>9182</v>
      </c>
      <c r="F18" s="179"/>
      <c r="G18" s="180"/>
      <c r="H18" s="48"/>
      <c r="I18" s="181"/>
      <c r="J18" s="182"/>
    </row>
    <row r="19" spans="1:10" ht="12">
      <c r="A19" s="13"/>
      <c r="B19" s="16"/>
      <c r="C19" s="174" t="s">
        <v>56</v>
      </c>
      <c r="D19" s="13"/>
      <c r="E19" s="15"/>
      <c r="F19" s="13"/>
      <c r="G19" s="13"/>
      <c r="H19" s="15"/>
      <c r="I19" s="130"/>
      <c r="J19" s="15"/>
    </row>
    <row r="20" spans="1:10" ht="12">
      <c r="A20" s="13"/>
      <c r="B20" s="16"/>
      <c r="C20" s="174" t="s">
        <v>55</v>
      </c>
      <c r="D20" s="13"/>
      <c r="E20" s="15"/>
      <c r="F20" s="13"/>
      <c r="G20" s="13"/>
      <c r="H20" s="15"/>
      <c r="I20" s="130"/>
      <c r="J20" s="15"/>
    </row>
    <row r="21" spans="1:10" ht="12">
      <c r="C21" s="174" t="s">
        <v>173</v>
      </c>
    </row>
    <row r="22" spans="1:10" ht="12">
      <c r="C22" s="174" t="s">
        <v>146</v>
      </c>
    </row>
    <row r="23" spans="1:10" ht="12">
      <c r="C23" s="174" t="s">
        <v>137</v>
      </c>
    </row>
    <row r="24" spans="1:10" ht="12" customHeight="1">
      <c r="C24" s="174" t="s">
        <v>138</v>
      </c>
    </row>
  </sheetData>
  <phoneticPr fontId="5"/>
  <printOptions horizontalCentered="1"/>
  <pageMargins left="0.43307086614173229" right="0.43307086614173229" top="0.35433070866141736" bottom="0.35433070866141736" header="0.31496062992125984" footer="0.19685039370078741"/>
  <pageSetup paperSize="9" scale="89" fitToHeight="0" orientation="landscape" r:id="rId1"/>
  <headerFooter>
    <oddFooter>&amp;C&amp;"ＭＳ 明朝,太字"&amp;P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11C9-9956-4138-9AA8-5D532C895DFC}">
  <dimension ref="A1:I27"/>
  <sheetViews>
    <sheetView showGridLines="0" view="pageBreakPreview" zoomScale="85" zoomScaleNormal="100" zoomScaleSheetLayoutView="85" workbookViewId="0">
      <selection activeCell="C9" sqref="C9"/>
    </sheetView>
  </sheetViews>
  <sheetFormatPr defaultColWidth="9" defaultRowHeight="40.5" customHeight="1"/>
  <cols>
    <col min="1" max="1" width="3.83203125" style="6" customWidth="1"/>
    <col min="2" max="2" width="5.75" style="7" customWidth="1"/>
    <col min="3" max="3" width="36.33203125" style="7" customWidth="1"/>
    <col min="4" max="4" width="7.33203125" style="8" bestFit="1" customWidth="1"/>
    <col min="5" max="7" width="14.5" style="8" customWidth="1"/>
    <col min="8" max="9" width="15.75" style="8" customWidth="1"/>
    <col min="10" max="11" width="9" style="6"/>
    <col min="12" max="12" width="11.25" style="6" bestFit="1" customWidth="1"/>
    <col min="13" max="16384" width="9" style="6"/>
  </cols>
  <sheetData>
    <row r="1" spans="1:9" ht="16.5" customHeight="1"/>
    <row r="2" spans="1:9" ht="22.5" customHeight="1">
      <c r="B2" s="176" t="s">
        <v>113</v>
      </c>
      <c r="C2" s="44"/>
    </row>
    <row r="3" spans="1:9" ht="21">
      <c r="B3" s="45" t="s">
        <v>59</v>
      </c>
      <c r="C3" s="45"/>
      <c r="D3" s="45"/>
      <c r="E3" s="45"/>
      <c r="F3" s="45"/>
      <c r="G3" s="45"/>
      <c r="H3" s="45"/>
      <c r="I3" s="45"/>
    </row>
    <row r="4" spans="1:9" ht="12.5" thickBot="1">
      <c r="A4" s="10"/>
      <c r="B4" s="11"/>
      <c r="C4" s="11"/>
      <c r="D4" s="12"/>
      <c r="E4" s="15"/>
      <c r="F4" s="6"/>
      <c r="G4" s="15"/>
      <c r="H4" s="15"/>
      <c r="I4" s="54" t="s">
        <v>60</v>
      </c>
    </row>
    <row r="5" spans="1:9" s="9" customFormat="1" ht="16.5">
      <c r="A5" s="17"/>
      <c r="B5" s="27"/>
      <c r="C5" s="28" t="s">
        <v>63</v>
      </c>
      <c r="D5" s="29"/>
      <c r="E5" s="23"/>
      <c r="F5" s="24"/>
      <c r="G5" s="25" t="s">
        <v>48</v>
      </c>
      <c r="H5" s="25"/>
      <c r="I5" s="26"/>
    </row>
    <row r="6" spans="1:9" s="9" customFormat="1" ht="24.75" customHeight="1" thickBot="1">
      <c r="A6" s="11"/>
      <c r="B6" s="34" t="s">
        <v>49</v>
      </c>
      <c r="C6" s="35" t="s">
        <v>50</v>
      </c>
      <c r="D6" s="36" t="s">
        <v>58</v>
      </c>
      <c r="E6" s="41" t="s">
        <v>34</v>
      </c>
      <c r="F6" s="42" t="s">
        <v>35</v>
      </c>
      <c r="G6" s="42" t="s">
        <v>36</v>
      </c>
      <c r="H6" s="42" t="s">
        <v>37</v>
      </c>
      <c r="I6" s="43" t="s">
        <v>33</v>
      </c>
    </row>
    <row r="7" spans="1:9" ht="24" customHeight="1">
      <c r="A7" s="10"/>
      <c r="B7" s="31" t="s">
        <v>9</v>
      </c>
      <c r="C7" s="173" t="s">
        <v>62</v>
      </c>
      <c r="D7" s="50">
        <v>1029</v>
      </c>
      <c r="E7" s="204"/>
      <c r="F7" s="205"/>
      <c r="G7" s="205"/>
      <c r="H7" s="64">
        <f>SUM(E7:G7)</f>
        <v>0</v>
      </c>
      <c r="I7" s="65">
        <f>D7*H7</f>
        <v>0</v>
      </c>
    </row>
    <row r="8" spans="1:9" ht="24" customHeight="1">
      <c r="A8" s="10"/>
      <c r="B8" s="30" t="s">
        <v>11</v>
      </c>
      <c r="C8" s="172" t="s">
        <v>126</v>
      </c>
      <c r="D8" s="51">
        <v>5180</v>
      </c>
      <c r="E8" s="206"/>
      <c r="F8" s="207"/>
      <c r="G8" s="207"/>
      <c r="H8" s="66">
        <f t="shared" ref="H8:H17" si="0">SUM(E8:G8)</f>
        <v>0</v>
      </c>
      <c r="I8" s="67">
        <f t="shared" ref="I8:I17" si="1">D8*H8</f>
        <v>0</v>
      </c>
    </row>
    <row r="9" spans="1:9" ht="24" customHeight="1">
      <c r="A9" s="10"/>
      <c r="B9" s="30" t="s">
        <v>12</v>
      </c>
      <c r="C9" s="172" t="s">
        <v>127</v>
      </c>
      <c r="D9" s="51">
        <v>146</v>
      </c>
      <c r="E9" s="206"/>
      <c r="F9" s="207"/>
      <c r="G9" s="207"/>
      <c r="H9" s="66">
        <f t="shared" si="0"/>
        <v>0</v>
      </c>
      <c r="I9" s="67">
        <f t="shared" si="1"/>
        <v>0</v>
      </c>
    </row>
    <row r="10" spans="1:9" ht="24" customHeight="1">
      <c r="A10" s="10"/>
      <c r="B10" s="30" t="s">
        <v>13</v>
      </c>
      <c r="C10" s="172" t="s">
        <v>128</v>
      </c>
      <c r="D10" s="51">
        <v>1172</v>
      </c>
      <c r="E10" s="206"/>
      <c r="F10" s="207"/>
      <c r="G10" s="207"/>
      <c r="H10" s="66">
        <f t="shared" si="0"/>
        <v>0</v>
      </c>
      <c r="I10" s="67">
        <f t="shared" si="1"/>
        <v>0</v>
      </c>
    </row>
    <row r="11" spans="1:9" ht="24" customHeight="1">
      <c r="A11" s="10"/>
      <c r="B11" s="30" t="s">
        <v>14</v>
      </c>
      <c r="C11" s="172" t="s">
        <v>129</v>
      </c>
      <c r="D11" s="51">
        <v>272</v>
      </c>
      <c r="E11" s="206"/>
      <c r="F11" s="207"/>
      <c r="G11" s="207"/>
      <c r="H11" s="66">
        <f t="shared" si="0"/>
        <v>0</v>
      </c>
      <c r="I11" s="67">
        <f t="shared" si="1"/>
        <v>0</v>
      </c>
    </row>
    <row r="12" spans="1:9" ht="24" customHeight="1">
      <c r="A12" s="10"/>
      <c r="B12" s="30" t="s">
        <v>15</v>
      </c>
      <c r="C12" s="172" t="s">
        <v>130</v>
      </c>
      <c r="D12" s="51">
        <v>270</v>
      </c>
      <c r="E12" s="206"/>
      <c r="F12" s="207"/>
      <c r="G12" s="207"/>
      <c r="H12" s="66">
        <f t="shared" si="0"/>
        <v>0</v>
      </c>
      <c r="I12" s="67">
        <f t="shared" si="1"/>
        <v>0</v>
      </c>
    </row>
    <row r="13" spans="1:9" ht="24" customHeight="1">
      <c r="A13" s="10"/>
      <c r="B13" s="30" t="s">
        <v>16</v>
      </c>
      <c r="C13" s="172" t="s">
        <v>131</v>
      </c>
      <c r="D13" s="51">
        <v>354</v>
      </c>
      <c r="E13" s="206"/>
      <c r="F13" s="207"/>
      <c r="G13" s="207"/>
      <c r="H13" s="66">
        <f t="shared" si="0"/>
        <v>0</v>
      </c>
      <c r="I13" s="67">
        <f t="shared" si="1"/>
        <v>0</v>
      </c>
    </row>
    <row r="14" spans="1:9" ht="24" customHeight="1">
      <c r="A14" s="10"/>
      <c r="B14" s="30" t="s">
        <v>17</v>
      </c>
      <c r="C14" s="172" t="s">
        <v>132</v>
      </c>
      <c r="D14" s="51">
        <v>71</v>
      </c>
      <c r="E14" s="206"/>
      <c r="F14" s="207"/>
      <c r="G14" s="207"/>
      <c r="H14" s="66">
        <f t="shared" si="0"/>
        <v>0</v>
      </c>
      <c r="I14" s="67">
        <f t="shared" si="1"/>
        <v>0</v>
      </c>
    </row>
    <row r="15" spans="1:9" ht="24" customHeight="1">
      <c r="A15" s="10"/>
      <c r="B15" s="30" t="s">
        <v>18</v>
      </c>
      <c r="C15" s="172" t="s">
        <v>133</v>
      </c>
      <c r="D15" s="51">
        <v>105</v>
      </c>
      <c r="E15" s="206"/>
      <c r="F15" s="207"/>
      <c r="G15" s="207"/>
      <c r="H15" s="66">
        <f t="shared" si="0"/>
        <v>0</v>
      </c>
      <c r="I15" s="67">
        <f t="shared" si="1"/>
        <v>0</v>
      </c>
    </row>
    <row r="16" spans="1:9" ht="24" customHeight="1">
      <c r="A16" s="10"/>
      <c r="B16" s="30" t="s">
        <v>19</v>
      </c>
      <c r="C16" s="172" t="s">
        <v>134</v>
      </c>
      <c r="D16" s="51">
        <v>318</v>
      </c>
      <c r="E16" s="206"/>
      <c r="F16" s="207"/>
      <c r="G16" s="207"/>
      <c r="H16" s="66">
        <f t="shared" si="0"/>
        <v>0</v>
      </c>
      <c r="I16" s="67">
        <f t="shared" si="1"/>
        <v>0</v>
      </c>
    </row>
    <row r="17" spans="1:9" ht="24" customHeight="1" thickBot="1">
      <c r="A17" s="10"/>
      <c r="B17" s="30" t="s">
        <v>20</v>
      </c>
      <c r="C17" s="172" t="s">
        <v>135</v>
      </c>
      <c r="D17" s="51">
        <v>265</v>
      </c>
      <c r="E17" s="206"/>
      <c r="F17" s="207"/>
      <c r="G17" s="207"/>
      <c r="H17" s="66">
        <f t="shared" si="0"/>
        <v>0</v>
      </c>
      <c r="I17" s="67">
        <f t="shared" si="1"/>
        <v>0</v>
      </c>
    </row>
    <row r="18" spans="1:9" ht="24" customHeight="1" thickBot="1">
      <c r="A18" s="13"/>
      <c r="B18" s="46"/>
      <c r="C18" s="47" t="s">
        <v>47</v>
      </c>
      <c r="D18" s="52">
        <f>SUM(D7:D17)</f>
        <v>9182</v>
      </c>
      <c r="E18" s="49"/>
      <c r="F18" s="48"/>
      <c r="G18" s="56"/>
      <c r="H18" s="60" t="s">
        <v>57</v>
      </c>
      <c r="I18" s="68">
        <f>SUM(I7:I17)</f>
        <v>0</v>
      </c>
    </row>
    <row r="19" spans="1:9" ht="24" customHeight="1">
      <c r="A19" s="13"/>
      <c r="B19" s="55" t="s">
        <v>64</v>
      </c>
      <c r="C19" s="16"/>
      <c r="D19" s="15"/>
      <c r="E19" s="15"/>
      <c r="F19" s="15"/>
      <c r="G19" s="57"/>
      <c r="H19" s="61" t="s">
        <v>40</v>
      </c>
      <c r="I19" s="208"/>
    </row>
    <row r="20" spans="1:9" ht="24" customHeight="1">
      <c r="A20" s="13"/>
      <c r="B20" s="55" t="s">
        <v>61</v>
      </c>
      <c r="C20" s="55"/>
      <c r="D20" s="15"/>
      <c r="E20" s="15"/>
      <c r="F20" s="15"/>
      <c r="G20" s="58"/>
      <c r="H20" s="62" t="s">
        <v>38</v>
      </c>
      <c r="I20" s="6"/>
    </row>
    <row r="21" spans="1:9" ht="24" customHeight="1">
      <c r="A21" s="13"/>
      <c r="B21" s="55" t="s">
        <v>174</v>
      </c>
      <c r="C21" s="14"/>
      <c r="D21" s="15"/>
      <c r="E21" s="15"/>
      <c r="F21" s="15"/>
      <c r="G21" s="58"/>
      <c r="H21" s="62" t="s">
        <v>39</v>
      </c>
      <c r="I21" s="208"/>
    </row>
    <row r="22" spans="1:9" ht="24" customHeight="1">
      <c r="A22" s="13"/>
      <c r="B22" s="71" t="s">
        <v>175</v>
      </c>
      <c r="C22" s="14"/>
      <c r="D22" s="15"/>
      <c r="E22" s="15"/>
      <c r="F22" s="15"/>
      <c r="G22" s="58"/>
      <c r="H22" s="62" t="s">
        <v>41</v>
      </c>
      <c r="I22" s="208"/>
    </row>
    <row r="23" spans="1:9" ht="24" customHeight="1">
      <c r="B23" s="16"/>
      <c r="C23" s="14"/>
      <c r="D23" s="15"/>
      <c r="E23" s="15"/>
      <c r="F23" s="15"/>
      <c r="G23" s="58"/>
      <c r="H23" s="62" t="s">
        <v>42</v>
      </c>
      <c r="I23" s="69">
        <f>SUM(I18:I22)</f>
        <v>0</v>
      </c>
    </row>
    <row r="24" spans="1:9" ht="24" customHeight="1">
      <c r="B24" s="16"/>
      <c r="C24" s="14"/>
      <c r="D24" s="15"/>
      <c r="E24" s="15"/>
      <c r="F24" s="15"/>
      <c r="G24" s="58"/>
      <c r="H24" s="62" t="s">
        <v>43</v>
      </c>
      <c r="I24" s="208"/>
    </row>
    <row r="25" spans="1:9" ht="24" customHeight="1">
      <c r="A25" s="13"/>
      <c r="B25" s="16"/>
      <c r="C25" s="16"/>
      <c r="D25" s="15"/>
      <c r="E25" s="15"/>
      <c r="F25" s="15"/>
      <c r="G25" s="58"/>
      <c r="H25" s="62" t="s">
        <v>44</v>
      </c>
      <c r="I25" s="69">
        <f>I23+I24</f>
        <v>0</v>
      </c>
    </row>
    <row r="26" spans="1:9" ht="24" customHeight="1">
      <c r="A26" s="13"/>
      <c r="B26" s="16"/>
      <c r="C26" s="16"/>
      <c r="D26" s="15"/>
      <c r="E26" s="15"/>
      <c r="F26" s="15"/>
      <c r="G26" s="58"/>
      <c r="H26" s="62" t="s">
        <v>45</v>
      </c>
      <c r="I26" s="69">
        <f>ROUNDDOWN(I25*0.1,0)</f>
        <v>0</v>
      </c>
    </row>
    <row r="27" spans="1:9" ht="24" customHeight="1" thickBot="1">
      <c r="A27" s="13"/>
      <c r="B27" s="16"/>
      <c r="C27" s="16"/>
      <c r="D27" s="15"/>
      <c r="E27" s="15"/>
      <c r="F27" s="15"/>
      <c r="G27" s="59"/>
      <c r="H27" s="63" t="s">
        <v>46</v>
      </c>
      <c r="I27" s="70">
        <f>I25+I26</f>
        <v>0</v>
      </c>
    </row>
  </sheetData>
  <phoneticPr fontId="5"/>
  <printOptions horizontalCentered="1"/>
  <pageMargins left="0.70866141732283472" right="0.70866141732283472" top="0.35433070866141736" bottom="0.35433070866141736"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8A15-DF77-4787-9E18-40636EDA7081}">
  <dimension ref="B1:H26"/>
  <sheetViews>
    <sheetView showGridLines="0" view="pageBreakPreview" zoomScale="85" zoomScaleNormal="100" zoomScaleSheetLayoutView="85" workbookViewId="0">
      <selection activeCell="K9" sqref="K9"/>
    </sheetView>
  </sheetViews>
  <sheetFormatPr defaultColWidth="10.58203125" defaultRowHeight="29.25" customHeight="1"/>
  <cols>
    <col min="1" max="1" width="3.83203125" style="136" customWidth="1"/>
    <col min="2" max="2" width="21.25" style="136" customWidth="1"/>
    <col min="3" max="3" width="11.25" style="136" customWidth="1"/>
    <col min="4" max="4" width="6.5" style="136" customWidth="1"/>
    <col min="5" max="5" width="1" style="136" customWidth="1"/>
    <col min="6" max="6" width="21.25" style="136" customWidth="1"/>
    <col min="7" max="7" width="11.25" style="136" customWidth="1"/>
    <col min="8" max="8" width="8.75" style="136" customWidth="1"/>
    <col min="9" max="16384" width="10.58203125" style="136"/>
  </cols>
  <sheetData>
    <row r="1" spans="2:8" ht="16.5" customHeight="1"/>
    <row r="2" spans="2:8" ht="22.5" customHeight="1">
      <c r="B2" s="177" t="s">
        <v>90</v>
      </c>
    </row>
    <row r="3" spans="2:8" ht="21">
      <c r="B3" s="250" t="s">
        <v>102</v>
      </c>
      <c r="C3" s="250"/>
      <c r="D3" s="250"/>
      <c r="E3" s="250"/>
      <c r="F3" s="250"/>
      <c r="G3" s="250"/>
      <c r="H3" s="250"/>
    </row>
    <row r="4" spans="2:8" ht="12.75" customHeight="1"/>
    <row r="5" spans="2:8" ht="14">
      <c r="B5" s="160" t="s">
        <v>110</v>
      </c>
    </row>
    <row r="6" spans="2:8" ht="36.75" customHeight="1">
      <c r="B6" s="137" t="s">
        <v>91</v>
      </c>
      <c r="C6" s="138">
        <f>'施設別事業効果（計算用２）（非表示）'!D3</f>
        <v>2852258</v>
      </c>
      <c r="D6" s="150" t="s">
        <v>92</v>
      </c>
      <c r="E6" s="152"/>
      <c r="F6" s="137" t="s">
        <v>93</v>
      </c>
      <c r="G6" s="139">
        <f>'施設別事業効果（計算用２）（非表示）'!D4/1000</f>
        <v>90698.524000000005</v>
      </c>
      <c r="H6" s="150" t="s">
        <v>94</v>
      </c>
    </row>
    <row r="7" spans="2:8" ht="36.75" customHeight="1">
      <c r="B7" s="137" t="s">
        <v>103</v>
      </c>
      <c r="C7" s="139">
        <f>'施設別事業効果（計算用２）（非表示）'!D7</f>
        <v>932059.1</v>
      </c>
      <c r="D7" s="150" t="s">
        <v>92</v>
      </c>
      <c r="E7" s="152"/>
      <c r="F7" s="137" t="s">
        <v>104</v>
      </c>
      <c r="G7" s="139">
        <f>ROUND(SUMPRODUCT('施設別事業効果（計算用２）（非表示）'!E5:Z5,'施設別事業効果（計算用２）（非表示）'!E7:Z7)/1000,0)</f>
        <v>29888</v>
      </c>
      <c r="H7" s="150" t="s">
        <v>94</v>
      </c>
    </row>
    <row r="8" spans="2:8" ht="36.75" customHeight="1">
      <c r="B8" s="137" t="s">
        <v>105</v>
      </c>
      <c r="C8" s="139">
        <f>ROUND('施設別事業効果（計算用２）（非表示）'!D9,0)</f>
        <v>0</v>
      </c>
      <c r="D8" s="150" t="s">
        <v>92</v>
      </c>
      <c r="E8" s="152"/>
      <c r="F8" s="137" t="s">
        <v>106</v>
      </c>
      <c r="G8" s="139">
        <f>ROUND(G7-G9,0)</f>
        <v>0</v>
      </c>
      <c r="H8" s="150" t="s">
        <v>94</v>
      </c>
    </row>
    <row r="9" spans="2:8" ht="36.75" customHeight="1">
      <c r="B9" s="137" t="s">
        <v>112</v>
      </c>
      <c r="C9" s="139">
        <f>ROUND(C7-C8,0)</f>
        <v>932059</v>
      </c>
      <c r="D9" s="150" t="s">
        <v>92</v>
      </c>
      <c r="E9" s="152"/>
      <c r="F9" s="137" t="s">
        <v>111</v>
      </c>
      <c r="G9" s="139">
        <f>ROUND('施設別事業効果（計算用２）（非表示）'!D12/1000,0)</f>
        <v>29888</v>
      </c>
      <c r="H9" s="150" t="s">
        <v>94</v>
      </c>
    </row>
    <row r="10" spans="2:8" ht="36.75" customHeight="1">
      <c r="B10" s="137" t="s">
        <v>107</v>
      </c>
      <c r="C10" s="156">
        <f>C9*100/C6</f>
        <v>32.677934464554049</v>
      </c>
      <c r="D10" s="151" t="s">
        <v>101</v>
      </c>
      <c r="E10" s="152"/>
      <c r="F10" s="137" t="s">
        <v>108</v>
      </c>
      <c r="G10" s="156">
        <f>G9*100/G6</f>
        <v>32.953127219578569</v>
      </c>
      <c r="H10" s="151" t="s">
        <v>101</v>
      </c>
    </row>
    <row r="11" spans="2:8" ht="36.75" customHeight="1">
      <c r="B11" s="137" t="s">
        <v>118</v>
      </c>
      <c r="C11" s="156">
        <f>C9*100/C7</f>
        <v>99.99998927106661</v>
      </c>
      <c r="D11" s="151" t="s">
        <v>116</v>
      </c>
      <c r="E11" s="152"/>
      <c r="F11" s="137" t="s">
        <v>117</v>
      </c>
      <c r="G11" s="156">
        <f>G9*100/G7</f>
        <v>100</v>
      </c>
      <c r="H11" s="151" t="s">
        <v>116</v>
      </c>
    </row>
    <row r="12" spans="2:8" ht="12"/>
    <row r="13" spans="2:8" ht="14">
      <c r="B13" s="160" t="s">
        <v>109</v>
      </c>
    </row>
    <row r="14" spans="2:8" ht="36.75" customHeight="1">
      <c r="B14" s="143" t="s">
        <v>98</v>
      </c>
      <c r="C14" s="147">
        <f>G9</f>
        <v>29888</v>
      </c>
      <c r="D14" s="152" t="s">
        <v>95</v>
      </c>
      <c r="E14" s="152"/>
      <c r="F14" s="157" t="s">
        <v>115</v>
      </c>
      <c r="G14" s="153"/>
      <c r="H14" s="140"/>
    </row>
    <row r="15" spans="2:8" ht="36.75" customHeight="1">
      <c r="B15" s="144" t="s">
        <v>97</v>
      </c>
      <c r="C15" s="148">
        <f>C14*15</f>
        <v>448320</v>
      </c>
      <c r="D15" s="152" t="s">
        <v>95</v>
      </c>
      <c r="E15" s="152"/>
      <c r="F15" s="158" t="s">
        <v>121</v>
      </c>
      <c r="G15" s="155"/>
      <c r="H15" s="142"/>
    </row>
    <row r="16" spans="2:8" ht="36.75" customHeight="1">
      <c r="B16" s="145" t="s">
        <v>96</v>
      </c>
      <c r="C16" s="149">
        <f>'第16号（事業費算出表）'!I27/1000</f>
        <v>0</v>
      </c>
      <c r="D16" s="152" t="s">
        <v>95</v>
      </c>
      <c r="E16" s="152"/>
      <c r="F16" s="159" t="s">
        <v>100</v>
      </c>
      <c r="G16" s="154"/>
      <c r="H16" s="141"/>
    </row>
    <row r="17" spans="2:8" ht="36.75" customHeight="1">
      <c r="B17" s="146" t="s">
        <v>99</v>
      </c>
      <c r="C17" s="149">
        <f>C15-C16</f>
        <v>448320</v>
      </c>
      <c r="D17" s="152" t="s">
        <v>95</v>
      </c>
      <c r="E17" s="152"/>
      <c r="F17" s="159" t="s">
        <v>122</v>
      </c>
      <c r="G17" s="154"/>
      <c r="H17" s="141"/>
    </row>
    <row r="18" spans="2:8" ht="22.5" customHeight="1"/>
    <row r="19" spans="2:8" ht="12">
      <c r="B19" s="178" t="s">
        <v>123</v>
      </c>
      <c r="C19" s="178"/>
      <c r="D19" s="178"/>
      <c r="E19" s="178"/>
      <c r="F19" s="178"/>
      <c r="G19" s="178"/>
      <c r="H19" s="178"/>
    </row>
    <row r="20" spans="2:8" ht="12">
      <c r="B20" s="178" t="s">
        <v>124</v>
      </c>
      <c r="C20" s="178"/>
      <c r="D20" s="178"/>
      <c r="E20" s="178"/>
      <c r="F20" s="178"/>
      <c r="G20" s="178"/>
      <c r="H20" s="178"/>
    </row>
    <row r="21" spans="2:8" ht="12">
      <c r="B21" s="178" t="s">
        <v>119</v>
      </c>
      <c r="C21" s="178"/>
      <c r="D21" s="178"/>
      <c r="E21" s="178"/>
      <c r="F21" s="178"/>
      <c r="G21" s="178"/>
      <c r="H21" s="178"/>
    </row>
    <row r="22" spans="2:8" ht="12">
      <c r="B22" s="178" t="s">
        <v>120</v>
      </c>
      <c r="C22" s="178"/>
      <c r="D22" s="178"/>
      <c r="E22" s="178"/>
      <c r="F22" s="178"/>
      <c r="G22" s="178"/>
      <c r="H22" s="178"/>
    </row>
    <row r="23" spans="2:8" ht="12">
      <c r="B23" s="178" t="s">
        <v>176</v>
      </c>
      <c r="C23" s="178"/>
      <c r="D23" s="178"/>
      <c r="E23" s="178"/>
      <c r="F23" s="178"/>
      <c r="G23" s="178"/>
      <c r="H23" s="178"/>
    </row>
    <row r="24" spans="2:8" ht="12">
      <c r="B24" s="178" t="s">
        <v>177</v>
      </c>
      <c r="C24" s="178"/>
      <c r="D24" s="178"/>
      <c r="E24" s="178"/>
      <c r="F24" s="178"/>
      <c r="G24" s="178"/>
      <c r="H24" s="178"/>
    </row>
    <row r="25" spans="2:8" ht="12"/>
    <row r="26" spans="2:8" ht="12"/>
  </sheetData>
  <mergeCells count="1">
    <mergeCell ref="B3:H3"/>
  </mergeCells>
  <phoneticPr fontId="5"/>
  <printOptions horizontalCentered="1"/>
  <pageMargins left="0.59055118110236227" right="0.59055118110236227" top="0.59055118110236227" bottom="0.5905511811023622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65-5384-422C-8315-EC592C5A9390}">
  <dimension ref="A1:AC15"/>
  <sheetViews>
    <sheetView view="pageBreakPreview" topLeftCell="B2" zoomScale="80" zoomScaleNormal="85" zoomScaleSheetLayoutView="80" workbookViewId="0">
      <selection activeCell="L8" sqref="L8"/>
    </sheetView>
  </sheetViews>
  <sheetFormatPr defaultColWidth="9" defaultRowHeight="35.25" customHeight="1"/>
  <cols>
    <col min="1" max="1" width="2.58203125" style="1" hidden="1" customWidth="1"/>
    <col min="2" max="2" width="9" style="2" customWidth="1"/>
    <col min="3" max="3" width="7.5" style="193" bestFit="1" customWidth="1"/>
    <col min="4" max="4" width="13.83203125" style="193" bestFit="1" customWidth="1"/>
    <col min="5" max="5" width="8.08203125" style="194" customWidth="1"/>
    <col min="6" max="7" width="8.08203125" style="5" customWidth="1"/>
    <col min="8" max="23" width="8.08203125" style="194" customWidth="1"/>
    <col min="24" max="16384" width="9" style="192"/>
  </cols>
  <sheetData>
    <row r="1" spans="1:29" s="168" customFormat="1" ht="13.5" hidden="1" thickBot="1">
      <c r="A1" s="1"/>
      <c r="B1" s="2"/>
      <c r="C1" s="2"/>
      <c r="D1" s="2"/>
      <c r="E1" s="2"/>
      <c r="F1" s="1"/>
      <c r="G1" s="1"/>
      <c r="H1" s="1"/>
      <c r="I1" s="1"/>
      <c r="J1" s="1"/>
      <c r="K1" s="1"/>
      <c r="L1" s="1"/>
      <c r="M1" s="1"/>
      <c r="N1" s="1"/>
      <c r="O1" s="1"/>
      <c r="P1" s="1"/>
      <c r="Q1" s="1"/>
      <c r="R1" s="1"/>
      <c r="S1" s="1"/>
      <c r="T1" s="1"/>
      <c r="U1" s="1"/>
      <c r="V1" s="1"/>
      <c r="W1" s="1"/>
    </row>
    <row r="2" spans="1:29" s="191" customFormat="1" ht="35.25" customHeight="1">
      <c r="A2" s="3"/>
      <c r="B2" s="183"/>
      <c r="C2" s="195"/>
      <c r="D2" s="195"/>
      <c r="E2" s="195" t="s">
        <v>26</v>
      </c>
      <c r="F2" s="184" t="s">
        <v>22</v>
      </c>
      <c r="G2" s="185" t="s">
        <v>23</v>
      </c>
      <c r="H2" s="201" t="s">
        <v>147</v>
      </c>
      <c r="I2" s="195" t="s">
        <v>148</v>
      </c>
      <c r="J2" s="195" t="s">
        <v>149</v>
      </c>
      <c r="K2" s="195" t="s">
        <v>150</v>
      </c>
      <c r="L2" s="195" t="s">
        <v>151</v>
      </c>
      <c r="M2" s="195" t="s">
        <v>152</v>
      </c>
      <c r="N2" s="195" t="s">
        <v>153</v>
      </c>
      <c r="O2" s="195" t="s">
        <v>154</v>
      </c>
      <c r="P2" s="195" t="s">
        <v>155</v>
      </c>
      <c r="Q2" s="195" t="s">
        <v>156</v>
      </c>
      <c r="R2" s="195" t="s">
        <v>157</v>
      </c>
      <c r="S2" s="195" t="s">
        <v>158</v>
      </c>
      <c r="T2" s="195" t="s">
        <v>159</v>
      </c>
      <c r="U2" s="195" t="s">
        <v>160</v>
      </c>
      <c r="V2" s="195" t="s">
        <v>161</v>
      </c>
      <c r="W2" s="244" t="s">
        <v>170</v>
      </c>
      <c r="X2" s="232" t="s">
        <v>162</v>
      </c>
      <c r="Y2" s="232" t="s">
        <v>163</v>
      </c>
      <c r="Z2" s="232" t="s">
        <v>164</v>
      </c>
      <c r="AA2" s="232" t="s">
        <v>165</v>
      </c>
      <c r="AB2" s="232" t="s">
        <v>168</v>
      </c>
      <c r="AC2" s="232" t="s">
        <v>167</v>
      </c>
    </row>
    <row r="3" spans="1:29" ht="35.25" customHeight="1">
      <c r="B3" s="186" t="s">
        <v>25</v>
      </c>
      <c r="C3" s="196" t="s">
        <v>21</v>
      </c>
      <c r="D3" s="196" t="s">
        <v>24</v>
      </c>
      <c r="E3" s="197">
        <f>SUM(E4:E15)</f>
        <v>9644</v>
      </c>
      <c r="F3" s="4">
        <f>SUM(F4:F15)</f>
        <v>9182</v>
      </c>
      <c r="G3" s="4">
        <f>SUM(G4:G15)</f>
        <v>462</v>
      </c>
      <c r="H3" s="202">
        <f>SUM(H4:H14)</f>
        <v>460</v>
      </c>
      <c r="I3" s="197">
        <f>SUM(I4:I14)</f>
        <v>402</v>
      </c>
      <c r="J3" s="197">
        <f t="shared" ref="J3:AC3" si="0">SUM(J4:J14)</f>
        <v>243</v>
      </c>
      <c r="K3" s="197">
        <f t="shared" si="0"/>
        <v>292</v>
      </c>
      <c r="L3" s="197">
        <f t="shared" si="0"/>
        <v>572</v>
      </c>
      <c r="M3" s="197">
        <f t="shared" si="0"/>
        <v>407</v>
      </c>
      <c r="N3" s="197">
        <f t="shared" si="0"/>
        <v>345</v>
      </c>
      <c r="O3" s="197">
        <f t="shared" si="0"/>
        <v>383</v>
      </c>
      <c r="P3" s="197">
        <f t="shared" si="0"/>
        <v>586</v>
      </c>
      <c r="Q3" s="197">
        <f t="shared" si="0"/>
        <v>429</v>
      </c>
      <c r="R3" s="197">
        <f t="shared" si="0"/>
        <v>607</v>
      </c>
      <c r="S3" s="197">
        <f t="shared" si="0"/>
        <v>567</v>
      </c>
      <c r="T3" s="197">
        <f t="shared" si="0"/>
        <v>356</v>
      </c>
      <c r="U3" s="197">
        <f t="shared" si="0"/>
        <v>668</v>
      </c>
      <c r="V3" s="197">
        <f t="shared" si="0"/>
        <v>1128</v>
      </c>
      <c r="W3" s="197">
        <f>SUM(W4:W14)</f>
        <v>748</v>
      </c>
      <c r="X3" s="197">
        <f t="shared" si="0"/>
        <v>339</v>
      </c>
      <c r="Y3" s="197">
        <f t="shared" si="0"/>
        <v>39</v>
      </c>
      <c r="Z3" s="197">
        <f t="shared" si="0"/>
        <v>243</v>
      </c>
      <c r="AA3" s="197">
        <f t="shared" si="0"/>
        <v>181</v>
      </c>
      <c r="AB3" s="197">
        <f t="shared" si="0"/>
        <v>135</v>
      </c>
      <c r="AC3" s="197">
        <f t="shared" si="0"/>
        <v>52</v>
      </c>
    </row>
    <row r="4" spans="1:29" ht="35.25" customHeight="1">
      <c r="B4" s="186"/>
      <c r="C4" s="198" t="s">
        <v>10</v>
      </c>
      <c r="D4" s="199" t="s">
        <v>62</v>
      </c>
      <c r="E4" s="200">
        <f>SUM(F4:G4)</f>
        <v>1029</v>
      </c>
      <c r="F4" s="4">
        <f>IF(B4="",SUM(H4:AC4),"")</f>
        <v>1029</v>
      </c>
      <c r="G4" s="187" t="str">
        <f t="shared" ref="G4:G14" si="1">IF(B4="外",SUM(H4:V4),"")</f>
        <v/>
      </c>
      <c r="H4" s="203">
        <v>8</v>
      </c>
      <c r="I4" s="200">
        <v>40</v>
      </c>
      <c r="J4" s="200">
        <v>28</v>
      </c>
      <c r="K4" s="200">
        <v>62</v>
      </c>
      <c r="L4" s="200">
        <v>16</v>
      </c>
      <c r="M4" s="200">
        <v>23</v>
      </c>
      <c r="N4" s="200">
        <v>26</v>
      </c>
      <c r="O4" s="200">
        <v>6</v>
      </c>
      <c r="P4" s="200">
        <v>41</v>
      </c>
      <c r="Q4" s="200">
        <v>0</v>
      </c>
      <c r="R4" s="200">
        <v>48</v>
      </c>
      <c r="S4" s="200">
        <v>73</v>
      </c>
      <c r="T4" s="200">
        <v>22</v>
      </c>
      <c r="U4" s="200">
        <v>253</v>
      </c>
      <c r="V4" s="200">
        <v>222</v>
      </c>
      <c r="W4" s="242">
        <v>125</v>
      </c>
      <c r="X4" s="230">
        <v>0</v>
      </c>
      <c r="Y4" s="230">
        <v>6</v>
      </c>
      <c r="Z4" s="230">
        <v>0</v>
      </c>
      <c r="AA4" s="230">
        <v>26</v>
      </c>
      <c r="AB4" s="230">
        <v>0</v>
      </c>
      <c r="AC4" s="230">
        <v>4</v>
      </c>
    </row>
    <row r="5" spans="1:29" ht="35.25" customHeight="1">
      <c r="B5" s="186"/>
      <c r="C5" s="198" t="s">
        <v>11</v>
      </c>
      <c r="D5" s="199" t="s">
        <v>126</v>
      </c>
      <c r="E5" s="200">
        <f>SUM(F5:G5)</f>
        <v>5180</v>
      </c>
      <c r="F5" s="4">
        <f t="shared" ref="F5:F14" si="2">IF(B5="",SUM(H5:AC5),"")</f>
        <v>5180</v>
      </c>
      <c r="G5" s="187" t="str">
        <f t="shared" si="1"/>
        <v/>
      </c>
      <c r="H5" s="203">
        <v>354</v>
      </c>
      <c r="I5" s="200">
        <v>278</v>
      </c>
      <c r="J5" s="200">
        <v>150</v>
      </c>
      <c r="K5" s="200">
        <v>177</v>
      </c>
      <c r="L5" s="200">
        <v>434</v>
      </c>
      <c r="M5" s="200">
        <v>332</v>
      </c>
      <c r="N5" s="200">
        <v>244</v>
      </c>
      <c r="O5" s="200">
        <v>268</v>
      </c>
      <c r="P5" s="200">
        <v>309</v>
      </c>
      <c r="Q5" s="200">
        <v>312</v>
      </c>
      <c r="R5" s="200">
        <v>346</v>
      </c>
      <c r="S5" s="200">
        <v>406</v>
      </c>
      <c r="T5" s="200">
        <v>181</v>
      </c>
      <c r="U5" s="200">
        <v>188</v>
      </c>
      <c r="V5" s="200">
        <v>139</v>
      </c>
      <c r="W5" s="242">
        <v>435</v>
      </c>
      <c r="X5" s="230">
        <v>261</v>
      </c>
      <c r="Y5" s="230">
        <v>15</v>
      </c>
      <c r="Z5" s="230">
        <v>111</v>
      </c>
      <c r="AA5" s="230">
        <v>95</v>
      </c>
      <c r="AB5" s="230">
        <v>97</v>
      </c>
      <c r="AC5" s="230">
        <v>48</v>
      </c>
    </row>
    <row r="6" spans="1:29" ht="35.25" customHeight="1">
      <c r="B6" s="186"/>
      <c r="C6" s="198" t="s">
        <v>12</v>
      </c>
      <c r="D6" s="199" t="s">
        <v>127</v>
      </c>
      <c r="E6" s="200">
        <f>SUM(F6:G6)</f>
        <v>146</v>
      </c>
      <c r="F6" s="4">
        <f t="shared" si="2"/>
        <v>146</v>
      </c>
      <c r="G6" s="187" t="str">
        <f t="shared" si="1"/>
        <v/>
      </c>
      <c r="H6" s="203">
        <v>0</v>
      </c>
      <c r="I6" s="200">
        <v>0</v>
      </c>
      <c r="J6" s="200">
        <v>1</v>
      </c>
      <c r="K6" s="200">
        <v>0</v>
      </c>
      <c r="L6" s="200">
        <v>0</v>
      </c>
      <c r="M6" s="200">
        <v>0</v>
      </c>
      <c r="N6" s="200">
        <v>0</v>
      </c>
      <c r="O6" s="200">
        <v>2</v>
      </c>
      <c r="P6" s="200">
        <v>0</v>
      </c>
      <c r="Q6" s="200">
        <v>0</v>
      </c>
      <c r="R6" s="200">
        <v>4</v>
      </c>
      <c r="S6" s="200">
        <v>0</v>
      </c>
      <c r="T6" s="200">
        <v>13</v>
      </c>
      <c r="U6" s="200">
        <v>11</v>
      </c>
      <c r="V6" s="200">
        <v>87</v>
      </c>
      <c r="W6" s="242">
        <v>12</v>
      </c>
      <c r="X6" s="230">
        <v>0</v>
      </c>
      <c r="Y6" s="230">
        <v>2</v>
      </c>
      <c r="Z6" s="230">
        <v>0</v>
      </c>
      <c r="AA6" s="230">
        <v>14</v>
      </c>
      <c r="AB6" s="230">
        <v>0</v>
      </c>
      <c r="AC6" s="230">
        <v>0</v>
      </c>
    </row>
    <row r="7" spans="1:29" ht="35.25" customHeight="1">
      <c r="B7" s="186"/>
      <c r="C7" s="198" t="s">
        <v>13</v>
      </c>
      <c r="D7" s="199" t="s">
        <v>128</v>
      </c>
      <c r="E7" s="200">
        <f t="shared" ref="E7:E15" si="3">SUM(F7:G7)</f>
        <v>1172</v>
      </c>
      <c r="F7" s="4">
        <f t="shared" si="2"/>
        <v>1172</v>
      </c>
      <c r="G7" s="187" t="str">
        <f t="shared" si="1"/>
        <v/>
      </c>
      <c r="H7" s="203">
        <v>73</v>
      </c>
      <c r="I7" s="200">
        <v>57</v>
      </c>
      <c r="J7" s="200">
        <v>31</v>
      </c>
      <c r="K7" s="200">
        <v>13</v>
      </c>
      <c r="L7" s="200">
        <v>64</v>
      </c>
      <c r="M7" s="200">
        <v>44</v>
      </c>
      <c r="N7" s="200">
        <v>41</v>
      </c>
      <c r="O7" s="200">
        <v>59</v>
      </c>
      <c r="P7" s="200">
        <v>161</v>
      </c>
      <c r="Q7" s="200">
        <v>18</v>
      </c>
      <c r="R7" s="200">
        <v>99</v>
      </c>
      <c r="S7" s="200">
        <v>38</v>
      </c>
      <c r="T7" s="200">
        <v>85</v>
      </c>
      <c r="U7" s="200">
        <v>1</v>
      </c>
      <c r="V7" s="200">
        <v>165</v>
      </c>
      <c r="W7" s="242">
        <v>73</v>
      </c>
      <c r="X7" s="230">
        <v>16</v>
      </c>
      <c r="Y7" s="230">
        <v>6</v>
      </c>
      <c r="Z7" s="230">
        <v>83</v>
      </c>
      <c r="AA7" s="230">
        <v>29</v>
      </c>
      <c r="AB7" s="230">
        <v>16</v>
      </c>
      <c r="AC7" s="230">
        <v>0</v>
      </c>
    </row>
    <row r="8" spans="1:29" s="168" customFormat="1" ht="35.25" customHeight="1">
      <c r="B8" s="188"/>
      <c r="C8" s="170" t="s">
        <v>14</v>
      </c>
      <c r="D8" s="169" t="s">
        <v>129</v>
      </c>
      <c r="E8" s="171">
        <f>SUM(F8:G8)</f>
        <v>272</v>
      </c>
      <c r="F8" s="4">
        <f t="shared" si="2"/>
        <v>272</v>
      </c>
      <c r="G8" s="189" t="str">
        <f t="shared" si="1"/>
        <v/>
      </c>
      <c r="H8" s="190">
        <v>23</v>
      </c>
      <c r="I8" s="171">
        <v>2</v>
      </c>
      <c r="J8" s="171">
        <v>4</v>
      </c>
      <c r="K8" s="171">
        <v>8</v>
      </c>
      <c r="L8" s="171">
        <v>44</v>
      </c>
      <c r="M8" s="171">
        <v>0</v>
      </c>
      <c r="N8" s="171">
        <v>0</v>
      </c>
      <c r="O8" s="171">
        <v>10</v>
      </c>
      <c r="P8" s="171">
        <v>30</v>
      </c>
      <c r="Q8" s="171">
        <v>52</v>
      </c>
      <c r="R8" s="171">
        <v>40</v>
      </c>
      <c r="S8" s="171">
        <v>0</v>
      </c>
      <c r="T8" s="171">
        <v>20</v>
      </c>
      <c r="U8" s="171">
        <v>0</v>
      </c>
      <c r="V8" s="171">
        <v>2</v>
      </c>
      <c r="W8" s="243">
        <v>11</v>
      </c>
      <c r="X8" s="231">
        <v>19</v>
      </c>
      <c r="Y8" s="231">
        <v>0</v>
      </c>
      <c r="Z8" s="231">
        <v>2</v>
      </c>
      <c r="AA8" s="231">
        <v>2</v>
      </c>
      <c r="AB8" s="231">
        <v>3</v>
      </c>
      <c r="AC8" s="231">
        <v>0</v>
      </c>
    </row>
    <row r="9" spans="1:29" s="168" customFormat="1" ht="35.25" customHeight="1">
      <c r="B9" s="188"/>
      <c r="C9" s="170" t="s">
        <v>15</v>
      </c>
      <c r="D9" s="169" t="s">
        <v>130</v>
      </c>
      <c r="E9" s="171">
        <f t="shared" ref="E9" si="4">SUM(F9:G9)</f>
        <v>270</v>
      </c>
      <c r="F9" s="4">
        <f t="shared" si="2"/>
        <v>270</v>
      </c>
      <c r="G9" s="189" t="str">
        <f t="shared" si="1"/>
        <v/>
      </c>
      <c r="H9" s="190">
        <v>0</v>
      </c>
      <c r="I9" s="171">
        <v>20</v>
      </c>
      <c r="J9" s="171">
        <v>11</v>
      </c>
      <c r="K9" s="171">
        <v>0</v>
      </c>
      <c r="L9" s="171">
        <v>10</v>
      </c>
      <c r="M9" s="171">
        <v>4</v>
      </c>
      <c r="N9" s="171">
        <v>24</v>
      </c>
      <c r="O9" s="171">
        <v>33</v>
      </c>
      <c r="P9" s="171">
        <v>26</v>
      </c>
      <c r="Q9" s="171">
        <v>16</v>
      </c>
      <c r="R9" s="171">
        <v>38</v>
      </c>
      <c r="S9" s="171">
        <v>2</v>
      </c>
      <c r="T9" s="171">
        <v>3</v>
      </c>
      <c r="U9" s="171">
        <v>0</v>
      </c>
      <c r="V9" s="171">
        <v>17</v>
      </c>
      <c r="W9" s="243">
        <v>25</v>
      </c>
      <c r="X9" s="231">
        <v>17</v>
      </c>
      <c r="Y9" s="231">
        <v>6</v>
      </c>
      <c r="Z9" s="231">
        <v>6</v>
      </c>
      <c r="AA9" s="231">
        <v>3</v>
      </c>
      <c r="AB9" s="231">
        <v>9</v>
      </c>
      <c r="AC9" s="231">
        <v>0</v>
      </c>
    </row>
    <row r="10" spans="1:29" ht="35.25" customHeight="1">
      <c r="B10" s="186"/>
      <c r="C10" s="198" t="s">
        <v>16</v>
      </c>
      <c r="D10" s="199" t="s">
        <v>131</v>
      </c>
      <c r="E10" s="200">
        <f t="shared" si="3"/>
        <v>354</v>
      </c>
      <c r="F10" s="4">
        <f t="shared" si="2"/>
        <v>354</v>
      </c>
      <c r="G10" s="187" t="str">
        <f t="shared" si="1"/>
        <v/>
      </c>
      <c r="H10" s="203">
        <v>0</v>
      </c>
      <c r="I10" s="200">
        <v>0</v>
      </c>
      <c r="J10" s="200">
        <v>12</v>
      </c>
      <c r="K10" s="200">
        <v>0</v>
      </c>
      <c r="L10" s="200">
        <v>1</v>
      </c>
      <c r="M10" s="200">
        <v>0</v>
      </c>
      <c r="N10" s="200">
        <v>0</v>
      </c>
      <c r="O10" s="200">
        <v>0</v>
      </c>
      <c r="P10" s="200">
        <v>0</v>
      </c>
      <c r="Q10" s="200">
        <v>12</v>
      </c>
      <c r="R10" s="200">
        <v>16</v>
      </c>
      <c r="S10" s="200">
        <v>48</v>
      </c>
      <c r="T10" s="200">
        <v>32</v>
      </c>
      <c r="U10" s="200">
        <v>84</v>
      </c>
      <c r="V10" s="200">
        <v>146</v>
      </c>
      <c r="W10" s="242">
        <v>0</v>
      </c>
      <c r="X10" s="230">
        <v>0</v>
      </c>
      <c r="Y10" s="230">
        <v>0</v>
      </c>
      <c r="Z10" s="230">
        <v>0</v>
      </c>
      <c r="AA10" s="230">
        <v>3</v>
      </c>
      <c r="AB10" s="230">
        <v>0</v>
      </c>
      <c r="AC10" s="230">
        <v>0</v>
      </c>
    </row>
    <row r="11" spans="1:29" ht="35.25" customHeight="1">
      <c r="B11" s="186"/>
      <c r="C11" s="198" t="s">
        <v>17</v>
      </c>
      <c r="D11" s="199" t="s">
        <v>132</v>
      </c>
      <c r="E11" s="200">
        <f t="shared" si="3"/>
        <v>71</v>
      </c>
      <c r="F11" s="4">
        <f t="shared" si="2"/>
        <v>71</v>
      </c>
      <c r="G11" s="187" t="str">
        <f t="shared" si="1"/>
        <v/>
      </c>
      <c r="H11" s="203">
        <v>2</v>
      </c>
      <c r="I11" s="200">
        <v>5</v>
      </c>
      <c r="J11" s="200">
        <v>2</v>
      </c>
      <c r="K11" s="200">
        <v>10</v>
      </c>
      <c r="L11" s="200">
        <v>3</v>
      </c>
      <c r="M11" s="200">
        <v>0</v>
      </c>
      <c r="N11" s="200">
        <v>0</v>
      </c>
      <c r="O11" s="200">
        <v>5</v>
      </c>
      <c r="P11" s="200">
        <v>1</v>
      </c>
      <c r="Q11" s="200">
        <v>16</v>
      </c>
      <c r="R11" s="200">
        <v>9</v>
      </c>
      <c r="S11" s="200">
        <v>0</v>
      </c>
      <c r="T11" s="200">
        <v>0</v>
      </c>
      <c r="U11" s="200">
        <v>8</v>
      </c>
      <c r="V11" s="200">
        <v>0</v>
      </c>
      <c r="W11" s="242">
        <v>10</v>
      </c>
      <c r="X11" s="230">
        <v>0</v>
      </c>
      <c r="Y11" s="230">
        <v>0</v>
      </c>
      <c r="Z11" s="230">
        <v>0</v>
      </c>
      <c r="AA11" s="230">
        <v>0</v>
      </c>
      <c r="AB11" s="230">
        <v>0</v>
      </c>
      <c r="AC11" s="230">
        <v>0</v>
      </c>
    </row>
    <row r="12" spans="1:29" ht="35.25" customHeight="1">
      <c r="B12" s="186"/>
      <c r="C12" s="198" t="s">
        <v>18</v>
      </c>
      <c r="D12" s="199" t="s">
        <v>133</v>
      </c>
      <c r="E12" s="200">
        <f t="shared" si="3"/>
        <v>105</v>
      </c>
      <c r="F12" s="4">
        <f t="shared" si="2"/>
        <v>105</v>
      </c>
      <c r="G12" s="187" t="str">
        <f t="shared" si="1"/>
        <v/>
      </c>
      <c r="H12" s="203">
        <v>0</v>
      </c>
      <c r="I12" s="200">
        <v>0</v>
      </c>
      <c r="J12" s="200">
        <v>4</v>
      </c>
      <c r="K12" s="200">
        <v>2</v>
      </c>
      <c r="L12" s="200">
        <v>0</v>
      </c>
      <c r="M12" s="200">
        <v>4</v>
      </c>
      <c r="N12" s="200">
        <v>0</v>
      </c>
      <c r="O12" s="200">
        <v>0</v>
      </c>
      <c r="P12" s="200">
        <v>1</v>
      </c>
      <c r="Q12" s="200">
        <v>3</v>
      </c>
      <c r="R12" s="200">
        <v>0</v>
      </c>
      <c r="S12" s="200">
        <v>0</v>
      </c>
      <c r="T12" s="200">
        <v>0</v>
      </c>
      <c r="U12" s="200">
        <v>0</v>
      </c>
      <c r="V12" s="200">
        <v>10</v>
      </c>
      <c r="W12" s="242">
        <v>41</v>
      </c>
      <c r="X12" s="230">
        <v>12</v>
      </c>
      <c r="Y12" s="230">
        <v>4</v>
      </c>
      <c r="Z12" s="230">
        <v>21</v>
      </c>
      <c r="AA12" s="230">
        <v>0</v>
      </c>
      <c r="AB12" s="230">
        <v>3</v>
      </c>
      <c r="AC12" s="230">
        <v>0</v>
      </c>
    </row>
    <row r="13" spans="1:29" ht="35.25" customHeight="1">
      <c r="B13" s="186"/>
      <c r="C13" s="198" t="s">
        <v>19</v>
      </c>
      <c r="D13" s="199" t="s">
        <v>134</v>
      </c>
      <c r="E13" s="200">
        <f t="shared" si="3"/>
        <v>318</v>
      </c>
      <c r="F13" s="4">
        <f t="shared" si="2"/>
        <v>318</v>
      </c>
      <c r="G13" s="187" t="str">
        <f t="shared" si="1"/>
        <v/>
      </c>
      <c r="H13" s="203">
        <v>0</v>
      </c>
      <c r="I13" s="200">
        <v>0</v>
      </c>
      <c r="J13" s="200">
        <v>0</v>
      </c>
      <c r="K13" s="200">
        <v>0</v>
      </c>
      <c r="L13" s="200">
        <v>0</v>
      </c>
      <c r="M13" s="200">
        <v>0</v>
      </c>
      <c r="N13" s="200">
        <v>10</v>
      </c>
      <c r="O13" s="200">
        <v>0</v>
      </c>
      <c r="P13" s="200">
        <v>17</v>
      </c>
      <c r="Q13" s="200">
        <v>0</v>
      </c>
      <c r="R13" s="200">
        <v>0</v>
      </c>
      <c r="S13" s="200">
        <v>0</v>
      </c>
      <c r="T13" s="200">
        <v>0</v>
      </c>
      <c r="U13" s="200">
        <v>123</v>
      </c>
      <c r="V13" s="200">
        <v>135</v>
      </c>
      <c r="W13" s="242">
        <v>16</v>
      </c>
      <c r="X13" s="230">
        <v>0</v>
      </c>
      <c r="Y13" s="230">
        <v>0</v>
      </c>
      <c r="Z13" s="230">
        <v>1</v>
      </c>
      <c r="AA13" s="230">
        <v>9</v>
      </c>
      <c r="AB13" s="230">
        <v>7</v>
      </c>
      <c r="AC13" s="230">
        <v>0</v>
      </c>
    </row>
    <row r="14" spans="1:29" ht="35.25" customHeight="1">
      <c r="B14" s="186"/>
      <c r="C14" s="198" t="s">
        <v>20</v>
      </c>
      <c r="D14" s="199" t="s">
        <v>135</v>
      </c>
      <c r="E14" s="200">
        <f t="shared" si="3"/>
        <v>265</v>
      </c>
      <c r="F14" s="4">
        <f t="shared" si="2"/>
        <v>265</v>
      </c>
      <c r="G14" s="187" t="str">
        <f t="shared" si="1"/>
        <v/>
      </c>
      <c r="H14" s="203">
        <v>0</v>
      </c>
      <c r="I14" s="200">
        <v>0</v>
      </c>
      <c r="J14" s="200">
        <v>0</v>
      </c>
      <c r="K14" s="200">
        <v>20</v>
      </c>
      <c r="L14" s="200">
        <v>0</v>
      </c>
      <c r="M14" s="200">
        <v>0</v>
      </c>
      <c r="N14" s="200">
        <v>0</v>
      </c>
      <c r="O14" s="200">
        <v>0</v>
      </c>
      <c r="P14" s="200">
        <v>0</v>
      </c>
      <c r="Q14" s="200">
        <v>0</v>
      </c>
      <c r="R14" s="200">
        <v>7</v>
      </c>
      <c r="S14" s="200">
        <v>0</v>
      </c>
      <c r="T14" s="200">
        <v>0</v>
      </c>
      <c r="U14" s="200">
        <v>0</v>
      </c>
      <c r="V14" s="200">
        <v>205</v>
      </c>
      <c r="W14" s="242">
        <v>0</v>
      </c>
      <c r="X14" s="230">
        <v>14</v>
      </c>
      <c r="Y14" s="230">
        <v>0</v>
      </c>
      <c r="Z14" s="230">
        <v>19</v>
      </c>
      <c r="AA14" s="230">
        <v>0</v>
      </c>
      <c r="AB14" s="230">
        <v>0</v>
      </c>
      <c r="AC14" s="230">
        <v>0</v>
      </c>
    </row>
    <row r="15" spans="1:29" ht="35.25" customHeight="1">
      <c r="B15" s="2" t="s">
        <v>171</v>
      </c>
      <c r="C15" s="248"/>
      <c r="D15" s="248" t="s">
        <v>172</v>
      </c>
      <c r="E15" s="249">
        <f t="shared" si="3"/>
        <v>462</v>
      </c>
      <c r="F15" s="4" t="str">
        <f>IF(B15="",SUM(H15:BF15),"")</f>
        <v/>
      </c>
      <c r="G15" s="4">
        <f t="shared" ref="G15" si="5">IF(B15="外",SUM(H15:BF15),"")</f>
        <v>462</v>
      </c>
      <c r="H15" s="249">
        <v>0</v>
      </c>
      <c r="I15" s="249">
        <v>3</v>
      </c>
      <c r="J15" s="249">
        <v>7</v>
      </c>
      <c r="K15" s="249">
        <v>0</v>
      </c>
      <c r="L15" s="249">
        <v>0</v>
      </c>
      <c r="M15" s="249">
        <v>4</v>
      </c>
      <c r="N15" s="249">
        <v>7</v>
      </c>
      <c r="O15" s="249">
        <v>0</v>
      </c>
      <c r="P15" s="249">
        <v>0</v>
      </c>
      <c r="Q15" s="249">
        <v>5</v>
      </c>
      <c r="R15" s="249"/>
      <c r="S15" s="249"/>
      <c r="T15" s="249">
        <v>2</v>
      </c>
      <c r="U15" s="249"/>
      <c r="V15" s="249">
        <v>319</v>
      </c>
      <c r="W15" s="249">
        <v>47</v>
      </c>
      <c r="X15" s="230">
        <v>11</v>
      </c>
      <c r="Y15" s="230">
        <v>0</v>
      </c>
      <c r="Z15" s="230">
        <v>0</v>
      </c>
      <c r="AA15" s="230">
        <v>52</v>
      </c>
      <c r="AB15" s="230">
        <v>5</v>
      </c>
      <c r="AC15" s="230"/>
    </row>
  </sheetData>
  <autoFilter ref="B2:V14" xr:uid="{EF35FA65-5384-422C-8315-EC592C5A9390}"/>
  <phoneticPr fontId="5"/>
  <pageMargins left="0.70866141732283472" right="0.70866141732283472" top="0.74803149606299213" bottom="0.74803149606299213" header="0.31496062992125984" footer="0.31496062992125984"/>
  <pageSetup paperSize="9" scale="46" fitToWidth="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E536-36B9-4C1D-B8D1-E660A760B275}">
  <dimension ref="B1:AD14"/>
  <sheetViews>
    <sheetView zoomScale="80" zoomScaleNormal="80" workbookViewId="0">
      <pane xSplit="8" ySplit="3" topLeftCell="I4" activePane="bottomRight" state="frozen"/>
      <selection pane="topRight" activeCell="H1" sqref="H1"/>
      <selection pane="bottomLeft" activeCell="A4" sqref="A4"/>
      <selection pane="bottomRight" activeCell="X7" sqref="X7"/>
    </sheetView>
  </sheetViews>
  <sheetFormatPr defaultColWidth="9" defaultRowHeight="35.25" customHeight="1"/>
  <cols>
    <col min="1" max="1" width="2.58203125" style="81" customWidth="1"/>
    <col min="2" max="2" width="9" style="83" bestFit="1" customWidth="1"/>
    <col min="3" max="3" width="7.5" style="83" bestFit="1" customWidth="1"/>
    <col min="4" max="4" width="13.83203125" style="83" bestFit="1" customWidth="1"/>
    <col min="5" max="24" width="8.08203125" style="84" customWidth="1"/>
    <col min="25" max="16384" width="9" style="81"/>
  </cols>
  <sheetData>
    <row r="1" spans="2:30" s="73" customFormat="1" ht="13">
      <c r="B1" s="72"/>
      <c r="C1" s="72"/>
      <c r="D1" s="72"/>
      <c r="E1" s="72"/>
      <c r="F1" s="72"/>
      <c r="I1" s="74" t="s">
        <v>136</v>
      </c>
      <c r="J1" s="74"/>
      <c r="K1" s="74"/>
      <c r="L1" s="74"/>
      <c r="M1" s="74"/>
      <c r="N1" s="74"/>
      <c r="O1" s="74"/>
      <c r="P1" s="74"/>
      <c r="Q1" s="74"/>
      <c r="R1" s="74"/>
      <c r="S1" s="74"/>
      <c r="T1" s="74"/>
      <c r="U1" s="74"/>
      <c r="V1" s="74"/>
      <c r="W1" s="74"/>
      <c r="X1" s="74"/>
    </row>
    <row r="2" spans="2:30" s="77" customFormat="1" ht="35.25" customHeight="1">
      <c r="B2" s="75"/>
      <c r="C2" s="75"/>
      <c r="D2" s="75"/>
      <c r="E2" s="78"/>
      <c r="F2" s="78"/>
      <c r="G2" s="78"/>
      <c r="H2" s="78"/>
      <c r="I2" s="76" t="s">
        <v>147</v>
      </c>
      <c r="J2" s="76" t="s">
        <v>148</v>
      </c>
      <c r="K2" s="76" t="s">
        <v>149</v>
      </c>
      <c r="L2" s="76" t="s">
        <v>150</v>
      </c>
      <c r="M2" s="76" t="s">
        <v>151</v>
      </c>
      <c r="N2" s="76" t="s">
        <v>152</v>
      </c>
      <c r="O2" s="76" t="s">
        <v>153</v>
      </c>
      <c r="P2" s="76" t="s">
        <v>154</v>
      </c>
      <c r="Q2" s="76" t="s">
        <v>155</v>
      </c>
      <c r="R2" s="76" t="s">
        <v>156</v>
      </c>
      <c r="S2" s="76" t="s">
        <v>157</v>
      </c>
      <c r="T2" s="76" t="s">
        <v>158</v>
      </c>
      <c r="U2" s="76" t="s">
        <v>159</v>
      </c>
      <c r="V2" s="76" t="s">
        <v>160</v>
      </c>
      <c r="W2" s="76" t="s">
        <v>161</v>
      </c>
      <c r="X2" s="247" t="s">
        <v>170</v>
      </c>
      <c r="Y2" s="76" t="s">
        <v>162</v>
      </c>
      <c r="Z2" s="76" t="s">
        <v>163</v>
      </c>
      <c r="AA2" s="76" t="s">
        <v>164</v>
      </c>
      <c r="AB2" s="76" t="s">
        <v>165</v>
      </c>
      <c r="AC2" s="76" t="s">
        <v>166</v>
      </c>
      <c r="AD2" s="76" t="s">
        <v>167</v>
      </c>
    </row>
    <row r="3" spans="2:30" ht="35.25" customHeight="1">
      <c r="B3" s="78" t="s">
        <v>25</v>
      </c>
      <c r="C3" s="78" t="s">
        <v>21</v>
      </c>
      <c r="D3" s="78" t="s">
        <v>24</v>
      </c>
      <c r="E3" s="78" t="s">
        <v>87</v>
      </c>
      <c r="F3" s="78" t="s">
        <v>88</v>
      </c>
      <c r="G3" s="78" t="s">
        <v>67</v>
      </c>
      <c r="H3" s="78" t="s">
        <v>69</v>
      </c>
      <c r="I3" s="80"/>
      <c r="J3" s="80"/>
      <c r="K3" s="80"/>
      <c r="L3" s="80"/>
      <c r="M3" s="80"/>
      <c r="N3" s="80"/>
      <c r="O3" s="80"/>
      <c r="P3" s="80"/>
      <c r="Q3" s="80"/>
      <c r="R3" s="80"/>
      <c r="S3" s="80"/>
      <c r="T3" s="80"/>
      <c r="U3" s="80"/>
      <c r="V3" s="80"/>
      <c r="W3" s="80"/>
      <c r="X3" s="246"/>
      <c r="Y3" s="224"/>
      <c r="Z3" s="224"/>
      <c r="AA3" s="224"/>
      <c r="AB3" s="224"/>
      <c r="AC3" s="224"/>
      <c r="AD3" s="224"/>
    </row>
    <row r="4" spans="2:30" ht="35.25" customHeight="1">
      <c r="B4" s="78"/>
      <c r="C4" s="82" t="s">
        <v>10</v>
      </c>
      <c r="D4" s="78" t="s">
        <v>62</v>
      </c>
      <c r="E4" s="79">
        <v>86</v>
      </c>
      <c r="F4" s="79">
        <f>IF(B4="",E4,"")</f>
        <v>86</v>
      </c>
      <c r="G4" s="79">
        <f>IFERROR(_xlfn.XLOOKUP($C4,'第13号（指定器具、提案要）'!$B$7:$B$20,'第13号（指定器具、提案要）'!$I$7:$I$20),"")</f>
        <v>0</v>
      </c>
      <c r="H4" s="79">
        <v>46</v>
      </c>
      <c r="I4" s="85">
        <v>8000</v>
      </c>
      <c r="J4" s="85">
        <v>47540</v>
      </c>
      <c r="K4" s="85">
        <v>36560</v>
      </c>
      <c r="L4" s="85">
        <v>74760</v>
      </c>
      <c r="M4" s="85">
        <v>16000</v>
      </c>
      <c r="N4" s="85">
        <v>21720</v>
      </c>
      <c r="O4" s="85">
        <v>39480</v>
      </c>
      <c r="P4" s="85">
        <v>12600</v>
      </c>
      <c r="Q4" s="85">
        <v>49900</v>
      </c>
      <c r="R4" s="85">
        <v>0</v>
      </c>
      <c r="S4" s="85">
        <v>51520</v>
      </c>
      <c r="T4" s="85">
        <v>89080</v>
      </c>
      <c r="U4" s="85">
        <v>21840</v>
      </c>
      <c r="V4" s="85">
        <v>309380</v>
      </c>
      <c r="W4" s="85">
        <v>360080</v>
      </c>
      <c r="X4" s="245">
        <v>132360</v>
      </c>
      <c r="Y4" s="224">
        <v>0</v>
      </c>
      <c r="Z4" s="224">
        <v>5040</v>
      </c>
      <c r="AA4" s="224">
        <v>0</v>
      </c>
      <c r="AB4" s="224">
        <v>21840</v>
      </c>
      <c r="AC4" s="224">
        <v>0</v>
      </c>
      <c r="AD4" s="224">
        <v>6720</v>
      </c>
    </row>
    <row r="5" spans="2:30" ht="35.25" customHeight="1">
      <c r="B5" s="78"/>
      <c r="C5" s="82" t="s">
        <v>11</v>
      </c>
      <c r="D5" s="78" t="s">
        <v>126</v>
      </c>
      <c r="E5" s="79">
        <v>86</v>
      </c>
      <c r="F5" s="79">
        <f t="shared" ref="F5" si="0">IF(B5="",E5,"")</f>
        <v>86</v>
      </c>
      <c r="G5" s="79">
        <f>IFERROR(_xlfn.XLOOKUP($C5,'第13号（指定器具、提案要）'!$B$7:$B$20,'第13号（指定器具、提案要）'!$I$7:$I$20),"")</f>
        <v>0</v>
      </c>
      <c r="H5" s="79">
        <v>46</v>
      </c>
      <c r="I5" s="85">
        <v>500380</v>
      </c>
      <c r="J5" s="85">
        <v>356100</v>
      </c>
      <c r="K5" s="85">
        <v>224800</v>
      </c>
      <c r="L5" s="85">
        <v>219140</v>
      </c>
      <c r="M5" s="85">
        <v>536600</v>
      </c>
      <c r="N5" s="85">
        <v>406940</v>
      </c>
      <c r="O5" s="85">
        <v>341180</v>
      </c>
      <c r="P5" s="85">
        <v>396340</v>
      </c>
      <c r="Q5" s="85">
        <v>421480</v>
      </c>
      <c r="R5" s="85">
        <v>356340</v>
      </c>
      <c r="S5" s="85">
        <v>409940</v>
      </c>
      <c r="T5" s="85">
        <v>541240</v>
      </c>
      <c r="U5" s="85">
        <v>244400</v>
      </c>
      <c r="V5" s="85">
        <v>246840</v>
      </c>
      <c r="W5" s="85">
        <v>150280</v>
      </c>
      <c r="X5" s="245">
        <v>562300</v>
      </c>
      <c r="Y5" s="224">
        <v>74940</v>
      </c>
      <c r="Z5" s="224">
        <v>12180</v>
      </c>
      <c r="AA5" s="224">
        <v>96400</v>
      </c>
      <c r="AB5" s="224">
        <v>84600</v>
      </c>
      <c r="AC5" s="224">
        <v>95760</v>
      </c>
      <c r="AD5" s="224">
        <v>33600</v>
      </c>
    </row>
    <row r="6" spans="2:30" ht="35.25" customHeight="1">
      <c r="B6" s="78"/>
      <c r="C6" s="82" t="s">
        <v>12</v>
      </c>
      <c r="D6" s="78" t="s">
        <v>127</v>
      </c>
      <c r="E6" s="79">
        <v>45</v>
      </c>
      <c r="F6" s="79">
        <f t="shared" ref="F6:F14" si="1">IF(B6="",E6,"")</f>
        <v>45</v>
      </c>
      <c r="G6" s="79">
        <f>IFERROR(_xlfn.XLOOKUP($C6,'第13号（指定器具、提案要）'!$B$7:$B$20,'第13号（指定器具、提案要）'!$I$7:$I$20),"")</f>
        <v>0</v>
      </c>
      <c r="H6" s="79">
        <v>22</v>
      </c>
      <c r="I6" s="85">
        <v>0</v>
      </c>
      <c r="J6" s="85">
        <v>80260</v>
      </c>
      <c r="K6" s="85">
        <v>40120</v>
      </c>
      <c r="L6" s="85">
        <v>48300</v>
      </c>
      <c r="M6" s="85">
        <v>658060</v>
      </c>
      <c r="N6" s="85">
        <v>0</v>
      </c>
      <c r="O6" s="85">
        <v>0</v>
      </c>
      <c r="P6" s="85">
        <v>0</v>
      </c>
      <c r="Q6" s="85">
        <v>0</v>
      </c>
      <c r="R6" s="85">
        <v>0</v>
      </c>
      <c r="S6" s="85">
        <v>4520</v>
      </c>
      <c r="T6" s="85">
        <v>0</v>
      </c>
      <c r="U6" s="85">
        <v>27300</v>
      </c>
      <c r="V6" s="85">
        <v>18060</v>
      </c>
      <c r="W6" s="85">
        <v>181400</v>
      </c>
      <c r="X6" s="245">
        <v>11500</v>
      </c>
      <c r="Y6" s="224">
        <v>0</v>
      </c>
      <c r="Z6" s="224">
        <v>1680</v>
      </c>
      <c r="AA6" s="224">
        <v>0</v>
      </c>
      <c r="AB6" s="224">
        <v>11760</v>
      </c>
      <c r="AC6" s="224">
        <v>0</v>
      </c>
      <c r="AD6" s="224">
        <v>0</v>
      </c>
    </row>
    <row r="7" spans="2:30" ht="35.25" customHeight="1">
      <c r="B7" s="78"/>
      <c r="C7" s="82" t="s">
        <v>13</v>
      </c>
      <c r="D7" s="78" t="s">
        <v>128</v>
      </c>
      <c r="E7" s="79">
        <v>45</v>
      </c>
      <c r="F7" s="79">
        <f>IF(B7="",E7,"")</f>
        <v>45</v>
      </c>
      <c r="G7" s="79">
        <f>IFERROR(_xlfn.XLOOKUP($C7,'第13号（指定器具、提案要）'!$B$7:$B$20,'第13号（指定器具、提案要）'!$I$7:$I$20),"")</f>
        <v>0</v>
      </c>
      <c r="H7" s="79">
        <v>22</v>
      </c>
      <c r="I7" s="85">
        <v>82260</v>
      </c>
      <c r="J7" s="85">
        <v>89260</v>
      </c>
      <c r="K7" s="85">
        <v>52060</v>
      </c>
      <c r="L7" s="85">
        <v>16380</v>
      </c>
      <c r="M7" s="85">
        <v>87020</v>
      </c>
      <c r="N7" s="85">
        <v>61960</v>
      </c>
      <c r="O7" s="85">
        <v>54300</v>
      </c>
      <c r="P7" s="85">
        <v>83200</v>
      </c>
      <c r="Q7" s="85">
        <v>200400</v>
      </c>
      <c r="R7" s="85">
        <v>24160</v>
      </c>
      <c r="S7" s="85">
        <v>135140</v>
      </c>
      <c r="T7" s="85">
        <v>44400</v>
      </c>
      <c r="U7" s="85">
        <v>110060</v>
      </c>
      <c r="V7" s="85">
        <v>3000</v>
      </c>
      <c r="W7" s="85">
        <v>170360</v>
      </c>
      <c r="X7" s="245">
        <v>128380</v>
      </c>
      <c r="Y7" s="224">
        <v>33360</v>
      </c>
      <c r="Z7" s="224">
        <v>5040</v>
      </c>
      <c r="AA7" s="224">
        <v>70560</v>
      </c>
      <c r="AB7" s="224">
        <v>38220</v>
      </c>
      <c r="AC7" s="224">
        <v>17640</v>
      </c>
      <c r="AD7" s="224">
        <v>0</v>
      </c>
    </row>
    <row r="8" spans="2:30" ht="35.25" customHeight="1">
      <c r="B8" s="78"/>
      <c r="C8" s="82" t="s">
        <v>14</v>
      </c>
      <c r="D8" s="78" t="s">
        <v>129</v>
      </c>
      <c r="E8" s="79">
        <v>46</v>
      </c>
      <c r="F8" s="79">
        <f t="shared" si="1"/>
        <v>46</v>
      </c>
      <c r="G8" s="79">
        <f>IFERROR(_xlfn.XLOOKUP($C8,'第13号（指定器具、提案要）'!$B$7:$B$20,'第13号（指定器具、提案要）'!$I$7:$I$20),"")</f>
        <v>0</v>
      </c>
      <c r="H8" s="79">
        <v>22</v>
      </c>
      <c r="I8" s="85">
        <v>48300</v>
      </c>
      <c r="J8" s="85">
        <v>3360</v>
      </c>
      <c r="K8" s="85">
        <v>6720</v>
      </c>
      <c r="L8" s="85">
        <v>14600</v>
      </c>
      <c r="M8" s="85">
        <v>82760</v>
      </c>
      <c r="N8" s="85">
        <v>0</v>
      </c>
      <c r="O8" s="85">
        <v>0</v>
      </c>
      <c r="P8" s="85">
        <v>21000</v>
      </c>
      <c r="Q8" s="85">
        <v>63000</v>
      </c>
      <c r="R8" s="85">
        <v>106260</v>
      </c>
      <c r="S8" s="85">
        <v>78960</v>
      </c>
      <c r="T8" s="85">
        <v>0</v>
      </c>
      <c r="U8" s="85">
        <v>39000</v>
      </c>
      <c r="V8" s="85">
        <v>0</v>
      </c>
      <c r="W8" s="85">
        <v>3100</v>
      </c>
      <c r="X8" s="245">
        <v>23100</v>
      </c>
      <c r="Y8" s="224">
        <v>39900</v>
      </c>
      <c r="Z8" s="224">
        <v>0</v>
      </c>
      <c r="AA8" s="224">
        <v>2940</v>
      </c>
      <c r="AB8" s="224">
        <v>4200</v>
      </c>
      <c r="AC8" s="224">
        <v>10860</v>
      </c>
      <c r="AD8" s="224">
        <v>0</v>
      </c>
    </row>
    <row r="9" spans="2:30" ht="35.25" customHeight="1">
      <c r="B9" s="78"/>
      <c r="C9" s="82" t="s">
        <v>15</v>
      </c>
      <c r="D9" s="78" t="s">
        <v>130</v>
      </c>
      <c r="E9" s="79">
        <v>23</v>
      </c>
      <c r="F9" s="79">
        <f t="shared" si="1"/>
        <v>23</v>
      </c>
      <c r="G9" s="79">
        <f>IFERROR(_xlfn.XLOOKUP($C9,'第13号（指定器具、提案要）'!$B$7:$B$20,'第13号（指定器具、提案要）'!$I$7:$I$20),"")</f>
        <v>0</v>
      </c>
      <c r="H9" s="79">
        <v>13</v>
      </c>
      <c r="I9" s="85">
        <v>0</v>
      </c>
      <c r="J9" s="85">
        <v>38640</v>
      </c>
      <c r="K9" s="85">
        <v>22900</v>
      </c>
      <c r="L9" s="85">
        <v>0</v>
      </c>
      <c r="M9" s="85">
        <v>19320</v>
      </c>
      <c r="N9" s="85">
        <v>7560</v>
      </c>
      <c r="O9" s="85">
        <v>52440</v>
      </c>
      <c r="P9" s="85">
        <v>63420</v>
      </c>
      <c r="Q9" s="85">
        <v>65080</v>
      </c>
      <c r="R9" s="85">
        <v>31080</v>
      </c>
      <c r="S9" s="85">
        <v>79800</v>
      </c>
      <c r="T9" s="85">
        <v>4000</v>
      </c>
      <c r="U9" s="85">
        <v>5000</v>
      </c>
      <c r="V9" s="85">
        <v>0</v>
      </c>
      <c r="W9" s="85">
        <v>23700</v>
      </c>
      <c r="X9" s="245">
        <v>43840</v>
      </c>
      <c r="Y9" s="224">
        <v>44820</v>
      </c>
      <c r="Z9" s="224">
        <v>12600</v>
      </c>
      <c r="AA9" s="224">
        <v>12540</v>
      </c>
      <c r="AB9" s="224">
        <v>6300</v>
      </c>
      <c r="AC9" s="224">
        <v>24480</v>
      </c>
      <c r="AD9" s="224">
        <v>0</v>
      </c>
    </row>
    <row r="10" spans="2:30" ht="35.25" customHeight="1">
      <c r="B10" s="78"/>
      <c r="C10" s="82" t="s">
        <v>16</v>
      </c>
      <c r="D10" s="78" t="s">
        <v>131</v>
      </c>
      <c r="E10" s="79">
        <v>120</v>
      </c>
      <c r="F10" s="79">
        <f t="shared" si="1"/>
        <v>120</v>
      </c>
      <c r="G10" s="79">
        <f>IFERROR(_xlfn.XLOOKUP($C10,'第13号（指定器具、提案要）'!$B$7:$B$20,'第13号（指定器具、提案要）'!$I$7:$I$20),"")</f>
        <v>0</v>
      </c>
      <c r="H10" s="79">
        <v>33</v>
      </c>
      <c r="I10" s="85">
        <v>0</v>
      </c>
      <c r="J10" s="85">
        <v>0</v>
      </c>
      <c r="K10" s="85">
        <v>10080</v>
      </c>
      <c r="L10" s="85">
        <v>0</v>
      </c>
      <c r="M10" s="85">
        <v>2100</v>
      </c>
      <c r="N10" s="85">
        <v>0</v>
      </c>
      <c r="O10" s="85">
        <v>0</v>
      </c>
      <c r="P10" s="85">
        <v>0</v>
      </c>
      <c r="Q10" s="85">
        <v>0</v>
      </c>
      <c r="R10" s="85">
        <v>10080</v>
      </c>
      <c r="S10" s="85">
        <v>13440</v>
      </c>
      <c r="T10" s="85">
        <v>40320</v>
      </c>
      <c r="U10" s="85">
        <v>26880</v>
      </c>
      <c r="V10" s="85">
        <v>143280</v>
      </c>
      <c r="W10" s="85">
        <v>307500</v>
      </c>
      <c r="X10" s="245">
        <v>0</v>
      </c>
      <c r="Y10" s="224">
        <v>0</v>
      </c>
      <c r="Z10" s="224">
        <v>0</v>
      </c>
      <c r="AA10" s="224">
        <v>0</v>
      </c>
      <c r="AB10" s="224">
        <v>13140</v>
      </c>
      <c r="AC10" s="224">
        <v>0</v>
      </c>
      <c r="AD10" s="224">
        <v>0</v>
      </c>
    </row>
    <row r="11" spans="2:30" ht="35.25" customHeight="1">
      <c r="B11" s="78"/>
      <c r="C11" s="82" t="s">
        <v>17</v>
      </c>
      <c r="D11" s="78" t="s">
        <v>132</v>
      </c>
      <c r="E11" s="79">
        <v>165</v>
      </c>
      <c r="F11" s="79">
        <f t="shared" si="1"/>
        <v>165</v>
      </c>
      <c r="G11" s="79">
        <f>IFERROR(_xlfn.XLOOKUP($C11,'第13号（指定器具、提案要）'!$B$7:$B$20,'第13号（指定器具、提案要）'!$I$7:$I$20),"")</f>
        <v>0</v>
      </c>
      <c r="H11" s="79">
        <v>41</v>
      </c>
      <c r="I11" s="85">
        <v>6000</v>
      </c>
      <c r="J11" s="85">
        <v>9400</v>
      </c>
      <c r="K11" s="85">
        <v>4200</v>
      </c>
      <c r="L11" s="85">
        <v>21000</v>
      </c>
      <c r="M11" s="85">
        <v>9000</v>
      </c>
      <c r="N11" s="85">
        <v>0</v>
      </c>
      <c r="O11" s="85">
        <v>0</v>
      </c>
      <c r="P11" s="85">
        <v>8300</v>
      </c>
      <c r="Q11" s="85">
        <v>1260</v>
      </c>
      <c r="R11" s="85">
        <v>33600</v>
      </c>
      <c r="S11" s="85">
        <v>8820</v>
      </c>
      <c r="T11" s="85">
        <v>0</v>
      </c>
      <c r="U11" s="85">
        <v>0</v>
      </c>
      <c r="V11" s="85">
        <v>10080</v>
      </c>
      <c r="W11" s="85">
        <v>0</v>
      </c>
      <c r="X11" s="245">
        <v>21000</v>
      </c>
      <c r="Y11" s="224">
        <v>0</v>
      </c>
      <c r="Z11" s="224">
        <v>0</v>
      </c>
      <c r="AA11" s="224">
        <v>0</v>
      </c>
      <c r="AB11" s="224">
        <v>0</v>
      </c>
      <c r="AC11" s="224">
        <v>0</v>
      </c>
      <c r="AD11" s="224">
        <v>0</v>
      </c>
    </row>
    <row r="12" spans="2:30" ht="35.25" customHeight="1">
      <c r="B12" s="78"/>
      <c r="C12" s="82" t="s">
        <v>18</v>
      </c>
      <c r="D12" s="78" t="s">
        <v>133</v>
      </c>
      <c r="E12" s="79">
        <v>60</v>
      </c>
      <c r="F12" s="79">
        <f t="shared" si="1"/>
        <v>60</v>
      </c>
      <c r="G12" s="79">
        <f>IFERROR(_xlfn.XLOOKUP($C12,'第13号（指定器具、提案要）'!$B$7:$B$20,'第13号（指定器具、提案要）'!$I$7:$I$20),"")</f>
        <v>0</v>
      </c>
      <c r="H12" s="79">
        <v>4</v>
      </c>
      <c r="I12" s="85">
        <v>0</v>
      </c>
      <c r="J12" s="85">
        <v>0</v>
      </c>
      <c r="K12" s="85">
        <v>8400</v>
      </c>
      <c r="L12" s="85">
        <v>2000</v>
      </c>
      <c r="M12" s="85">
        <v>0</v>
      </c>
      <c r="N12" s="85">
        <v>8400</v>
      </c>
      <c r="O12" s="85">
        <v>0</v>
      </c>
      <c r="P12" s="85">
        <v>0</v>
      </c>
      <c r="Q12" s="85">
        <v>1000</v>
      </c>
      <c r="R12" s="85">
        <v>3780</v>
      </c>
      <c r="S12" s="85">
        <v>0</v>
      </c>
      <c r="T12" s="85">
        <v>0</v>
      </c>
      <c r="U12" s="85">
        <v>0</v>
      </c>
      <c r="V12" s="85">
        <v>0</v>
      </c>
      <c r="W12" s="85">
        <v>21000</v>
      </c>
      <c r="X12" s="245">
        <v>66740</v>
      </c>
      <c r="Y12" s="224">
        <v>19920</v>
      </c>
      <c r="Z12" s="224">
        <v>8400</v>
      </c>
      <c r="AA12" s="224">
        <v>9240</v>
      </c>
      <c r="AB12" s="224">
        <v>0</v>
      </c>
      <c r="AC12" s="224">
        <v>6300</v>
      </c>
      <c r="AD12" s="224">
        <v>0</v>
      </c>
    </row>
    <row r="13" spans="2:30" ht="35.25" customHeight="1">
      <c r="B13" s="78"/>
      <c r="C13" s="82" t="s">
        <v>19</v>
      </c>
      <c r="D13" s="78" t="s">
        <v>134</v>
      </c>
      <c r="E13" s="79">
        <v>12</v>
      </c>
      <c r="F13" s="79">
        <f t="shared" si="1"/>
        <v>12</v>
      </c>
      <c r="G13" s="79">
        <f>IFERROR(_xlfn.XLOOKUP($C13,'第13号（指定器具、提案要）'!$B$7:$B$20,'第13号（指定器具、提案要）'!$I$7:$I$20),"")</f>
        <v>0</v>
      </c>
      <c r="H13" s="79">
        <v>4</v>
      </c>
      <c r="I13" s="85">
        <v>0</v>
      </c>
      <c r="J13" s="85">
        <v>0</v>
      </c>
      <c r="K13" s="85">
        <v>0</v>
      </c>
      <c r="L13" s="85">
        <v>0</v>
      </c>
      <c r="M13" s="85">
        <v>0</v>
      </c>
      <c r="N13" s="85">
        <v>0</v>
      </c>
      <c r="O13" s="85">
        <v>21000</v>
      </c>
      <c r="P13" s="85">
        <v>0</v>
      </c>
      <c r="Q13" s="85">
        <v>54100</v>
      </c>
      <c r="R13" s="85">
        <v>0</v>
      </c>
      <c r="S13" s="85">
        <v>0</v>
      </c>
      <c r="T13" s="85">
        <v>0</v>
      </c>
      <c r="U13" s="85">
        <v>0</v>
      </c>
      <c r="V13" s="85">
        <v>182700</v>
      </c>
      <c r="W13" s="85">
        <v>213480</v>
      </c>
      <c r="X13" s="245">
        <v>25900</v>
      </c>
      <c r="Y13" s="224">
        <v>0</v>
      </c>
      <c r="Z13" s="224">
        <v>0</v>
      </c>
      <c r="AA13" s="224">
        <v>840</v>
      </c>
      <c r="AB13" s="224">
        <v>39420</v>
      </c>
      <c r="AC13" s="224">
        <v>26100</v>
      </c>
      <c r="AD13" s="224">
        <v>0</v>
      </c>
    </row>
    <row r="14" spans="2:30" ht="35.25" customHeight="1">
      <c r="B14" s="78"/>
      <c r="C14" s="82" t="s">
        <v>20</v>
      </c>
      <c r="D14" s="78" t="s">
        <v>135</v>
      </c>
      <c r="E14" s="79">
        <v>35</v>
      </c>
      <c r="F14" s="79">
        <f t="shared" si="1"/>
        <v>35</v>
      </c>
      <c r="G14" s="79">
        <f>IFERROR(_xlfn.XLOOKUP($C14,'第13号（指定器具、提案要）'!$B$7:$B$20,'第13号（指定器具、提案要）'!$I$7:$I$20),"")</f>
        <v>0</v>
      </c>
      <c r="H14" s="79">
        <v>16</v>
      </c>
      <c r="I14" s="85">
        <v>0</v>
      </c>
      <c r="J14" s="85">
        <v>0</v>
      </c>
      <c r="K14" s="85">
        <v>0</v>
      </c>
      <c r="L14" s="85">
        <v>27500</v>
      </c>
      <c r="M14" s="85">
        <v>0</v>
      </c>
      <c r="N14" s="85">
        <v>0</v>
      </c>
      <c r="O14" s="85">
        <v>0</v>
      </c>
      <c r="P14" s="85">
        <v>0</v>
      </c>
      <c r="Q14" s="85">
        <v>0</v>
      </c>
      <c r="R14" s="85">
        <v>0</v>
      </c>
      <c r="S14" s="85">
        <v>8040</v>
      </c>
      <c r="T14" s="85">
        <v>0</v>
      </c>
      <c r="U14" s="85">
        <v>0</v>
      </c>
      <c r="V14" s="85">
        <v>0</v>
      </c>
      <c r="W14" s="85">
        <v>382440</v>
      </c>
      <c r="X14" s="245">
        <v>0</v>
      </c>
      <c r="Y14" s="224">
        <v>29400</v>
      </c>
      <c r="Z14" s="224">
        <v>0</v>
      </c>
      <c r="AA14" s="224">
        <v>23940</v>
      </c>
      <c r="AB14" s="224">
        <v>0</v>
      </c>
      <c r="AC14" s="224">
        <v>0</v>
      </c>
      <c r="AD14" s="224">
        <v>0</v>
      </c>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DD8E-3CE0-4B91-9976-CDEB7A789D15}">
  <sheetPr>
    <pageSetUpPr fitToPage="1"/>
  </sheetPr>
  <dimension ref="A1:Z17"/>
  <sheetViews>
    <sheetView zoomScale="80" zoomScaleNormal="80" zoomScaleSheetLayoutView="55" workbookViewId="0">
      <selection activeCell="T8" sqref="T8"/>
    </sheetView>
  </sheetViews>
  <sheetFormatPr defaultColWidth="9" defaultRowHeight="36" customHeight="1"/>
  <cols>
    <col min="1" max="2" width="9" style="86" customWidth="1"/>
    <col min="3" max="3" width="14.33203125" style="86" customWidth="1"/>
    <col min="4" max="4" width="9" style="86" customWidth="1"/>
    <col min="5" max="10" width="9" style="86"/>
    <col min="11" max="11" width="9" style="86" customWidth="1"/>
    <col min="12" max="20" width="9" style="86"/>
    <col min="21" max="21" width="10.08203125" style="86" bestFit="1" customWidth="1"/>
    <col min="22" max="22" width="10" style="86" bestFit="1" customWidth="1"/>
    <col min="23" max="25" width="10.08203125" style="86" bestFit="1" customWidth="1"/>
    <col min="26" max="26" width="10" style="86" bestFit="1" customWidth="1"/>
    <col min="27" max="16384" width="9" style="86"/>
  </cols>
  <sheetData>
    <row r="1" spans="1:26" ht="16.5" customHeight="1" thickBot="1">
      <c r="D1" s="87"/>
    </row>
    <row r="2" spans="1:26" ht="22.5" thickBot="1">
      <c r="B2" s="161"/>
      <c r="C2" s="88"/>
      <c r="D2" s="89" t="s">
        <v>70</v>
      </c>
      <c r="E2" s="91" t="s">
        <v>147</v>
      </c>
      <c r="F2" s="91" t="s">
        <v>148</v>
      </c>
      <c r="G2" s="91" t="s">
        <v>149</v>
      </c>
      <c r="H2" s="91" t="s">
        <v>150</v>
      </c>
      <c r="I2" s="91" t="s">
        <v>151</v>
      </c>
      <c r="J2" s="91" t="s">
        <v>152</v>
      </c>
      <c r="K2" s="91" t="s">
        <v>153</v>
      </c>
      <c r="L2" s="91" t="s">
        <v>154</v>
      </c>
      <c r="M2" s="91" t="s">
        <v>155</v>
      </c>
      <c r="N2" s="91" t="s">
        <v>156</v>
      </c>
      <c r="O2" s="91" t="s">
        <v>157</v>
      </c>
      <c r="P2" s="91" t="s">
        <v>158</v>
      </c>
      <c r="Q2" s="91" t="s">
        <v>159</v>
      </c>
      <c r="R2" s="91" t="s">
        <v>160</v>
      </c>
      <c r="S2" s="90" t="s">
        <v>161</v>
      </c>
      <c r="T2" s="241" t="s">
        <v>170</v>
      </c>
      <c r="U2" s="225" t="s">
        <v>162</v>
      </c>
      <c r="V2" s="225" t="s">
        <v>163</v>
      </c>
      <c r="W2" s="225" t="s">
        <v>164</v>
      </c>
      <c r="X2" s="225" t="s">
        <v>165</v>
      </c>
      <c r="Y2" s="225" t="s">
        <v>169</v>
      </c>
      <c r="Z2" s="225" t="s">
        <v>167</v>
      </c>
    </row>
    <row r="3" spans="1:26" ht="36" customHeight="1">
      <c r="A3" s="87"/>
      <c r="B3" s="166"/>
      <c r="C3" s="92" t="s">
        <v>79</v>
      </c>
      <c r="D3" s="93">
        <f>SUM(E3:Z3)</f>
        <v>2852258</v>
      </c>
      <c r="E3" s="94">
        <v>116400</v>
      </c>
      <c r="F3" s="95">
        <v>89196</v>
      </c>
      <c r="G3" s="95">
        <v>72355</v>
      </c>
      <c r="H3" s="95">
        <v>89370</v>
      </c>
      <c r="I3" s="96">
        <v>114198</v>
      </c>
      <c r="J3" s="96">
        <v>105492</v>
      </c>
      <c r="K3" s="96">
        <v>103063</v>
      </c>
      <c r="L3" s="96">
        <v>99522</v>
      </c>
      <c r="M3" s="96">
        <v>136690</v>
      </c>
      <c r="N3" s="96">
        <v>171617</v>
      </c>
      <c r="O3" s="96">
        <v>159807</v>
      </c>
      <c r="P3" s="96">
        <v>158152</v>
      </c>
      <c r="Q3" s="96">
        <v>99735</v>
      </c>
      <c r="R3" s="96">
        <v>144095</v>
      </c>
      <c r="S3" s="97">
        <v>617965</v>
      </c>
      <c r="T3" s="238">
        <v>185501</v>
      </c>
      <c r="U3" s="226">
        <v>64850</v>
      </c>
      <c r="V3" s="226">
        <v>64850</v>
      </c>
      <c r="W3" s="226">
        <v>64850</v>
      </c>
      <c r="X3" s="226">
        <v>64850</v>
      </c>
      <c r="Y3" s="226">
        <v>64850</v>
      </c>
      <c r="Z3" s="226">
        <v>64850</v>
      </c>
    </row>
    <row r="4" spans="1:26" ht="36" customHeight="1">
      <c r="B4" s="162"/>
      <c r="C4" s="98" t="s">
        <v>80</v>
      </c>
      <c r="D4" s="99">
        <f>SUM(E4:Z4)</f>
        <v>90698524</v>
      </c>
      <c r="E4" s="100">
        <v>3882840</v>
      </c>
      <c r="F4" s="101">
        <v>2699190</v>
      </c>
      <c r="G4" s="101">
        <v>2377788</v>
      </c>
      <c r="H4" s="101">
        <v>2873963</v>
      </c>
      <c r="I4" s="101">
        <v>3603800</v>
      </c>
      <c r="J4" s="101">
        <v>3611837</v>
      </c>
      <c r="K4" s="101">
        <v>3081322</v>
      </c>
      <c r="L4" s="101">
        <v>3017305</v>
      </c>
      <c r="M4" s="101">
        <v>4106857</v>
      </c>
      <c r="N4" s="101">
        <v>6120075</v>
      </c>
      <c r="O4" s="101">
        <v>4792026</v>
      </c>
      <c r="P4" s="101">
        <v>4936820</v>
      </c>
      <c r="Q4" s="101">
        <v>3087137</v>
      </c>
      <c r="R4" s="101">
        <v>5199929</v>
      </c>
      <c r="S4" s="100">
        <v>16756719</v>
      </c>
      <c r="T4" s="240">
        <v>6828196</v>
      </c>
      <c r="U4" s="226">
        <v>2287120</v>
      </c>
      <c r="V4" s="226">
        <v>2287120</v>
      </c>
      <c r="W4" s="226">
        <v>2287120</v>
      </c>
      <c r="X4" s="226">
        <v>2287120</v>
      </c>
      <c r="Y4" s="226">
        <v>2287120</v>
      </c>
      <c r="Z4" s="226">
        <v>2287120</v>
      </c>
    </row>
    <row r="5" spans="1:26" ht="36" customHeight="1" thickBot="1">
      <c r="B5" s="165"/>
      <c r="C5" s="102" t="s">
        <v>81</v>
      </c>
      <c r="D5" s="103">
        <f>D4/D3</f>
        <v>31.798849893663196</v>
      </c>
      <c r="E5" s="104">
        <f>E4/E3</f>
        <v>33.357731958762884</v>
      </c>
      <c r="F5" s="105">
        <f t="shared" ref="F5:Y5" si="0">F4/F3</f>
        <v>30.261334588995023</v>
      </c>
      <c r="G5" s="105">
        <f t="shared" si="0"/>
        <v>32.862801464998967</v>
      </c>
      <c r="H5" s="105">
        <f t="shared" si="0"/>
        <v>32.158028421170414</v>
      </c>
      <c r="I5" s="105">
        <f t="shared" si="0"/>
        <v>31.557470358500147</v>
      </c>
      <c r="J5" s="105">
        <f t="shared" si="0"/>
        <v>34.238018048761994</v>
      </c>
      <c r="K5" s="105">
        <f t="shared" si="0"/>
        <v>29.897460776418306</v>
      </c>
      <c r="L5" s="105">
        <f t="shared" si="0"/>
        <v>30.317969896103374</v>
      </c>
      <c r="M5" s="105">
        <f t="shared" si="0"/>
        <v>30.04504352915356</v>
      </c>
      <c r="N5" s="105">
        <f t="shared" si="0"/>
        <v>35.661239853860629</v>
      </c>
      <c r="O5" s="105">
        <f t="shared" si="0"/>
        <v>29.986333514802229</v>
      </c>
      <c r="P5" s="105">
        <f t="shared" si="0"/>
        <v>31.215665941625776</v>
      </c>
      <c r="Q5" s="105">
        <f t="shared" si="0"/>
        <v>30.953396500726928</v>
      </c>
      <c r="R5" s="105">
        <f t="shared" si="0"/>
        <v>36.086810784551858</v>
      </c>
      <c r="S5" s="104">
        <f t="shared" si="0"/>
        <v>27.115967732800403</v>
      </c>
      <c r="T5" s="237">
        <f>T4/T3</f>
        <v>36.809483506827455</v>
      </c>
      <c r="U5" s="227">
        <f t="shared" si="0"/>
        <v>35.267848882035466</v>
      </c>
      <c r="V5" s="227">
        <f t="shared" si="0"/>
        <v>35.267848882035466</v>
      </c>
      <c r="W5" s="227">
        <f t="shared" si="0"/>
        <v>35.267848882035466</v>
      </c>
      <c r="X5" s="227">
        <f t="shared" si="0"/>
        <v>35.267848882035466</v>
      </c>
      <c r="Y5" s="227">
        <f t="shared" si="0"/>
        <v>35.267848882035466</v>
      </c>
      <c r="Z5" s="227">
        <f t="shared" ref="Z5" si="1">Z4/Z3</f>
        <v>35.267848882035466</v>
      </c>
    </row>
    <row r="6" spans="1:26" ht="36" customHeight="1">
      <c r="B6" s="161"/>
      <c r="C6" s="92" t="s">
        <v>71</v>
      </c>
      <c r="D6" s="93">
        <f>SUM(E6:Z6)</f>
        <v>932059.1</v>
      </c>
      <c r="E6" s="96">
        <f>SUMPRODUCT('施設別点灯時間内訳（計算用１）（非表示）'!$F$4:$F$14,'施設別点灯時間内訳（計算用１）（非表示）'!I$4:I$14)/1000</f>
        <v>50634.18</v>
      </c>
      <c r="F6" s="96">
        <f>SUMPRODUCT('施設別点灯時間内訳（計算用１）（非表示）'!$F$4:$F$14,'施設別点灯時間内訳（計算用１）（非表示）'!J$4:J$14)/1000</f>
        <v>44935.72</v>
      </c>
      <c r="G6" s="96">
        <f>SUMPRODUCT('施設別点灯時間内訳（計算用１）（非表示）'!$F$4:$F$14,'施設別点灯時間内訳（計算用１）（非表示）'!K$4:K$14)/1000</f>
        <v>29867.48</v>
      </c>
      <c r="H6" s="96">
        <f>SUMPRODUCT('施設別点灯時間内訳（計算用１）（非表示）'!$F$4:$F$14,'施設別点灯時間内訳（計算用１）（非表示）'!L$4:L$14)/1000</f>
        <v>33405.1</v>
      </c>
      <c r="I6" s="96">
        <f>SUMPRODUCT('施設別点灯時間内訳（計算用１）（非表示）'!$F$4:$F$14,'施設別点灯時間内訳（計算用１）（非表示）'!M$4:M$14)/1000</f>
        <v>87040.52</v>
      </c>
      <c r="J6" s="96">
        <f>SUMPRODUCT('施設別点灯時間内訳（計算用１）（非表示）'!$F$4:$F$14,'施設別点灯時間内訳（計算用１）（非表示）'!N$4:N$14)/1000</f>
        <v>40330.839999999997</v>
      </c>
      <c r="K6" s="96">
        <f>SUMPRODUCT('施設別点灯時間内訳（計算用１）（非表示）'!$F$4:$F$14,'施設別点灯時間内訳（計算用１）（非表示）'!O$4:O$14)/1000</f>
        <v>36638.379999999997</v>
      </c>
      <c r="L6" s="96">
        <f>SUMPRODUCT('施設別点灯時間内訳（計算用１）（非表示）'!$F$4:$F$14,'施設別点灯時間内訳（計算用１）（非表示）'!P$4:P$14)/1000</f>
        <v>42707</v>
      </c>
      <c r="M6" s="96">
        <f>SUMPRODUCT('施設別点灯時間内訳（計算用１）（非表示）'!$F$4:$F$14,'施設別点灯時間内訳（計算用１）（非表示）'!Q$4:Q$14)/1000</f>
        <v>54868.62</v>
      </c>
      <c r="N6" s="96">
        <f>SUMPRODUCT('施設別点灯時間内訳（計算用１）（非表示）'!$F$4:$F$14,'施設別点灯時間内訳（計算用１）（非表示）'!R$4:R$14)/1000</f>
        <v>44315.64</v>
      </c>
      <c r="O6" s="96">
        <f>SUMPRODUCT('施設別点灯時間内訳（計算用１）（非表示）'!$F$4:$F$14,'施設別点灯時間内訳（計算用１）（非表示）'!S$4:S$14)/1000</f>
        <v>54787.32</v>
      </c>
      <c r="P6" s="96">
        <f>SUMPRODUCT('施設別点灯時間内訳（計算用１）（非表示）'!$F$4:$F$14,'施設別点灯時間内訳（計算用１）（非表示）'!T$4:T$14)/1000</f>
        <v>61135.92</v>
      </c>
      <c r="Q6" s="96">
        <f>SUMPRODUCT('施設別点灯時間内訳（計算用１）（非表示）'!$F$4:$F$14,'施設別点灯時間内訳（計算用１）（非表示）'!U$4:U$14)/1000</f>
        <v>34212.44</v>
      </c>
      <c r="R6" s="96">
        <f>SUMPRODUCT('施設別点灯時間内訳（計算用１）（非表示）'!$F$4:$F$14,'施設別点灯時間内訳（計算用１）（非表示）'!V$4:V$14)/1000</f>
        <v>69831.820000000007</v>
      </c>
      <c r="S6" s="97">
        <f>SUMPRODUCT('施設別点灯時間内訳（計算用１）（非表示）'!$F$4:$F$14,'施設別点灯時間内訳（計算用１）（非表示）'!W$4:W$14)/1000</f>
        <v>114515.02</v>
      </c>
      <c r="T6" s="97">
        <f>SUMPRODUCT('施設別点灯時間内訳（計算用１）（非表示）'!$F$4:$F$14,'施設別点灯時間内訳（計算用１）（非表示）'!X$4:X$14)/1000</f>
        <v>75886.48</v>
      </c>
      <c r="U6" s="226">
        <f>SUMPRODUCT('施設別点灯時間内訳（計算用１）（非表示）'!$F$4:$F$14,'施設別点灯時間内訳（計算用１）（非表示）'!Y4:Y14)/1000</f>
        <v>13036.5</v>
      </c>
      <c r="V6" s="226">
        <f>SUMPRODUCT('施設別点灯時間内訳（計算用１）（非表示）'!$F$4:$F$14,'施設別点灯時間内訳（計算用１）（非表示）'!Z4:Z14)/1000</f>
        <v>2577.12</v>
      </c>
      <c r="W6" s="226">
        <f>SUMPRODUCT('施設別点灯時間内訳（計算用１）（非表示）'!$F$4:$F$14,'施設別点灯時間内訳（計算用１）（非表示）'!AA4:AA14)/1000</f>
        <v>13291.64</v>
      </c>
      <c r="X6" s="226">
        <f>SUMPRODUCT('施設別点灯時間内訳（計算用１）（非表示）'!$F$4:$F$14,'施設別点灯時間内訳（計算用１）（非表示）'!AB4:AB14)/1000</f>
        <v>13790.88</v>
      </c>
      <c r="Y6" s="226">
        <f>SUMPRODUCT('施設別点灯時間内訳（計算用１）（非表示）'!$F$4:$F$14,'施設別点灯時間内訳（計算用１）（非表示）'!AC4:AC14)/1000</f>
        <v>10782.96</v>
      </c>
      <c r="Z6" s="226">
        <f>SUMPRODUCT('施設別点灯時間内訳（計算用１）（非表示）'!$F$4:$F$14,'施設別点灯時間内訳（計算用１）（非表示）'!AD4:AD14)/1000</f>
        <v>3467.52</v>
      </c>
    </row>
    <row r="7" spans="1:26" ht="36" customHeight="1" thickBot="1">
      <c r="B7" s="165" t="s">
        <v>82</v>
      </c>
      <c r="C7" s="108" t="s">
        <v>86</v>
      </c>
      <c r="D7" s="109">
        <f>D6</f>
        <v>932059.1</v>
      </c>
      <c r="E7" s="105">
        <f>E6</f>
        <v>50634.18</v>
      </c>
      <c r="F7" s="105">
        <f t="shared" ref="F7:Y7" si="2">F6</f>
        <v>44935.72</v>
      </c>
      <c r="G7" s="105">
        <f t="shared" si="2"/>
        <v>29867.48</v>
      </c>
      <c r="H7" s="105">
        <f t="shared" si="2"/>
        <v>33405.1</v>
      </c>
      <c r="I7" s="105">
        <f t="shared" si="2"/>
        <v>87040.52</v>
      </c>
      <c r="J7" s="105">
        <f t="shared" si="2"/>
        <v>40330.839999999997</v>
      </c>
      <c r="K7" s="105">
        <f t="shared" si="2"/>
        <v>36638.379999999997</v>
      </c>
      <c r="L7" s="105">
        <f t="shared" si="2"/>
        <v>42707</v>
      </c>
      <c r="M7" s="105">
        <f t="shared" si="2"/>
        <v>54868.62</v>
      </c>
      <c r="N7" s="105">
        <f t="shared" si="2"/>
        <v>44315.64</v>
      </c>
      <c r="O7" s="105">
        <f t="shared" si="2"/>
        <v>54787.32</v>
      </c>
      <c r="P7" s="105">
        <f t="shared" si="2"/>
        <v>61135.92</v>
      </c>
      <c r="Q7" s="105">
        <f t="shared" si="2"/>
        <v>34212.44</v>
      </c>
      <c r="R7" s="105">
        <f t="shared" si="2"/>
        <v>69831.820000000007</v>
      </c>
      <c r="S7" s="104">
        <f t="shared" si="2"/>
        <v>114515.02</v>
      </c>
      <c r="T7" s="237">
        <f>T6</f>
        <v>75886.48</v>
      </c>
      <c r="U7" s="226">
        <f t="shared" si="2"/>
        <v>13036.5</v>
      </c>
      <c r="V7" s="226">
        <f t="shared" si="2"/>
        <v>2577.12</v>
      </c>
      <c r="W7" s="226">
        <f t="shared" si="2"/>
        <v>13291.64</v>
      </c>
      <c r="X7" s="226">
        <f t="shared" si="2"/>
        <v>13790.88</v>
      </c>
      <c r="Y7" s="226">
        <f t="shared" si="2"/>
        <v>10782.96</v>
      </c>
      <c r="Z7" s="226">
        <f t="shared" ref="Z7" si="3">Z6</f>
        <v>3467.52</v>
      </c>
    </row>
    <row r="8" spans="1:26" ht="36" customHeight="1">
      <c r="B8" s="161"/>
      <c r="C8" s="106" t="s">
        <v>85</v>
      </c>
      <c r="D8" s="99">
        <f>SUM(E8:Z8)</f>
        <v>0</v>
      </c>
      <c r="E8" s="96">
        <f>SUMPRODUCT('施設別点灯時間内訳（計算用１）（非表示）'!$G$4:$G$14,'施設別点灯時間内訳（計算用１）（非表示）'!I4:I14)/1000</f>
        <v>0</v>
      </c>
      <c r="F8" s="96">
        <f>SUMPRODUCT('施設別点灯時間内訳（計算用１）（非表示）'!$G$4:$G$14,'施設別点灯時間内訳（計算用１）（非表示）'!J4:J14)/1000</f>
        <v>0</v>
      </c>
      <c r="G8" s="96">
        <f>SUMPRODUCT('施設別点灯時間内訳（計算用１）（非表示）'!$G$4:$G$14,'施設別点灯時間内訳（計算用１）（非表示）'!K4:K14)/1000</f>
        <v>0</v>
      </c>
      <c r="H8" s="96">
        <f>SUMPRODUCT('施設別点灯時間内訳（計算用１）（非表示）'!$G$4:$G$14,'施設別点灯時間内訳（計算用１）（非表示）'!L4:L14)/1000</f>
        <v>0</v>
      </c>
      <c r="I8" s="96">
        <f>SUMPRODUCT('施設別点灯時間内訳（計算用１）（非表示）'!$G$4:$G$14,'施設別点灯時間内訳（計算用１）（非表示）'!M4:M14)/1000</f>
        <v>0</v>
      </c>
      <c r="J8" s="96">
        <f>SUMPRODUCT('施設別点灯時間内訳（計算用１）（非表示）'!$G$4:$G$14,'施設別点灯時間内訳（計算用１）（非表示）'!N4:N14)/1000</f>
        <v>0</v>
      </c>
      <c r="K8" s="96">
        <f>SUMPRODUCT('施設別点灯時間内訳（計算用１）（非表示）'!$G$4:$G$14,'施設別点灯時間内訳（計算用１）（非表示）'!O4:O14)/1000</f>
        <v>0</v>
      </c>
      <c r="L8" s="96">
        <f>SUMPRODUCT('施設別点灯時間内訳（計算用１）（非表示）'!$G$4:$G$14,'施設別点灯時間内訳（計算用１）（非表示）'!P4:P14)/1000</f>
        <v>0</v>
      </c>
      <c r="M8" s="96">
        <f>SUMPRODUCT('施設別点灯時間内訳（計算用１）（非表示）'!$G$4:$G$14,'施設別点灯時間内訳（計算用１）（非表示）'!Q4:Q14)/1000</f>
        <v>0</v>
      </c>
      <c r="N8" s="96">
        <f>SUMPRODUCT('施設別点灯時間内訳（計算用１）（非表示）'!$G$4:$G$14,'施設別点灯時間内訳（計算用１）（非表示）'!R4:R14)/1000</f>
        <v>0</v>
      </c>
      <c r="O8" s="96">
        <f>SUMPRODUCT('施設別点灯時間内訳（計算用１）（非表示）'!$G$4:$G$14,'施設別点灯時間内訳（計算用１）（非表示）'!S4:S14)/1000</f>
        <v>0</v>
      </c>
      <c r="P8" s="96">
        <f>SUMPRODUCT('施設別点灯時間内訳（計算用１）（非表示）'!$G$4:$G$14,'施設別点灯時間内訳（計算用１）（非表示）'!T4:T14)/1000</f>
        <v>0</v>
      </c>
      <c r="Q8" s="96">
        <f>SUMPRODUCT('施設別点灯時間内訳（計算用１）（非表示）'!$G$4:$G$14,'施設別点灯時間内訳（計算用１）（非表示）'!U4:U14)/1000</f>
        <v>0</v>
      </c>
      <c r="R8" s="96">
        <f>SUMPRODUCT('施設別点灯時間内訳（計算用１）（非表示）'!$G$4:$G$14,'施設別点灯時間内訳（計算用１）（非表示）'!V4:V14)/1000</f>
        <v>0</v>
      </c>
      <c r="S8" s="96">
        <f>SUMPRODUCT('施設別点灯時間内訳（計算用１）（非表示）'!$G$4:$G$14,'施設別点灯時間内訳（計算用１）（非表示）'!W4:W14)/1000</f>
        <v>0</v>
      </c>
      <c r="T8" s="96">
        <f>SUMPRODUCT('施設別点灯時間内訳（計算用１）（非表示）'!$G$4:$G$14,'施設別点灯時間内訳（計算用１）（非表示）'!X4:X14)/1000</f>
        <v>0</v>
      </c>
      <c r="U8" s="96">
        <f>SUMPRODUCT('施設別点灯時間内訳（計算用１）（非表示）'!$G$4:$G$14,'施設別点灯時間内訳（計算用１）（非表示）'!Y4:Y14)/1000</f>
        <v>0</v>
      </c>
      <c r="V8" s="96">
        <f>SUMPRODUCT('施設別点灯時間内訳（計算用１）（非表示）'!$G$4:$G$14,'施設別点灯時間内訳（計算用１）（非表示）'!Z4:Z14)/1000</f>
        <v>0</v>
      </c>
      <c r="W8" s="96">
        <f>SUMPRODUCT('施設別点灯時間内訳（計算用１）（非表示）'!$G$4:$G$14,'施設別点灯時間内訳（計算用１）（非表示）'!AA4:AA14)/1000</f>
        <v>0</v>
      </c>
      <c r="X8" s="96">
        <f>SUMPRODUCT('施設別点灯時間内訳（計算用１）（非表示）'!$G$4:$G$14,'施設別点灯時間内訳（計算用１）（非表示）'!AB4:AB14)/1000</f>
        <v>0</v>
      </c>
      <c r="Y8" s="96">
        <f>SUMPRODUCT('施設別点灯時間内訳（計算用１）（非表示）'!$G$4:$G$14,'施設別点灯時間内訳（計算用１）（非表示）'!AC4:AC14)/1000</f>
        <v>0</v>
      </c>
      <c r="Z8" s="96">
        <f>SUMPRODUCT('施設別点灯時間内訳（計算用１）（非表示）'!$G$4:$G$14,'施設別点灯時間内訳（計算用１）（非表示）'!AD4:AD14)/1000</f>
        <v>0</v>
      </c>
    </row>
    <row r="9" spans="1:26" ht="36" customHeight="1" thickBot="1">
      <c r="B9" s="165" t="s">
        <v>83</v>
      </c>
      <c r="C9" s="106" t="s">
        <v>72</v>
      </c>
      <c r="D9" s="99">
        <f>SUM(E9:Z9)</f>
        <v>0</v>
      </c>
      <c r="E9" s="105">
        <f>E8</f>
        <v>0</v>
      </c>
      <c r="F9" s="105">
        <f>F8</f>
        <v>0</v>
      </c>
      <c r="G9" s="105">
        <f t="shared" ref="G9:Y9" si="4">G8</f>
        <v>0</v>
      </c>
      <c r="H9" s="105">
        <f t="shared" si="4"/>
        <v>0</v>
      </c>
      <c r="I9" s="105">
        <f t="shared" si="4"/>
        <v>0</v>
      </c>
      <c r="J9" s="105">
        <f t="shared" si="4"/>
        <v>0</v>
      </c>
      <c r="K9" s="105">
        <f t="shared" si="4"/>
        <v>0</v>
      </c>
      <c r="L9" s="105">
        <f t="shared" si="4"/>
        <v>0</v>
      </c>
      <c r="M9" s="105">
        <f t="shared" si="4"/>
        <v>0</v>
      </c>
      <c r="N9" s="105">
        <f t="shared" si="4"/>
        <v>0</v>
      </c>
      <c r="O9" s="107">
        <f t="shared" si="4"/>
        <v>0</v>
      </c>
      <c r="P9" s="107">
        <f t="shared" si="4"/>
        <v>0</v>
      </c>
      <c r="Q9" s="107">
        <f t="shared" si="4"/>
        <v>0</v>
      </c>
      <c r="R9" s="107">
        <f t="shared" si="4"/>
        <v>0</v>
      </c>
      <c r="S9" s="107">
        <f t="shared" si="4"/>
        <v>0</v>
      </c>
      <c r="T9" s="239">
        <f>T8</f>
        <v>0</v>
      </c>
      <c r="U9" s="226">
        <f t="shared" si="4"/>
        <v>0</v>
      </c>
      <c r="V9" s="226">
        <f t="shared" si="4"/>
        <v>0</v>
      </c>
      <c r="W9" s="226">
        <f t="shared" si="4"/>
        <v>0</v>
      </c>
      <c r="X9" s="226">
        <f t="shared" si="4"/>
        <v>0</v>
      </c>
      <c r="Y9" s="226">
        <f t="shared" si="4"/>
        <v>0</v>
      </c>
      <c r="Z9" s="226">
        <f t="shared" ref="Z9" si="5">Z8</f>
        <v>0</v>
      </c>
    </row>
    <row r="10" spans="1:26" ht="36" customHeight="1">
      <c r="B10" s="162"/>
      <c r="C10" s="110" t="s">
        <v>73</v>
      </c>
      <c r="D10" s="93">
        <f>SUM(E10:Z10)</f>
        <v>932059.1</v>
      </c>
      <c r="E10" s="96">
        <f t="shared" ref="E10:S11" si="6">E6-E8</f>
        <v>50634.18</v>
      </c>
      <c r="F10" s="96">
        <f t="shared" si="6"/>
        <v>44935.72</v>
      </c>
      <c r="G10" s="96">
        <f t="shared" si="6"/>
        <v>29867.48</v>
      </c>
      <c r="H10" s="96">
        <f t="shared" si="6"/>
        <v>33405.1</v>
      </c>
      <c r="I10" s="96">
        <f t="shared" si="6"/>
        <v>87040.52</v>
      </c>
      <c r="J10" s="96">
        <f t="shared" si="6"/>
        <v>40330.839999999997</v>
      </c>
      <c r="K10" s="96">
        <f t="shared" si="6"/>
        <v>36638.379999999997</v>
      </c>
      <c r="L10" s="96">
        <f t="shared" si="6"/>
        <v>42707</v>
      </c>
      <c r="M10" s="96">
        <f t="shared" si="6"/>
        <v>54868.62</v>
      </c>
      <c r="N10" s="96">
        <f t="shared" si="6"/>
        <v>44315.64</v>
      </c>
      <c r="O10" s="96">
        <f t="shared" si="6"/>
        <v>54787.32</v>
      </c>
      <c r="P10" s="96">
        <f t="shared" si="6"/>
        <v>61135.92</v>
      </c>
      <c r="Q10" s="96">
        <f t="shared" si="6"/>
        <v>34212.44</v>
      </c>
      <c r="R10" s="96">
        <f t="shared" si="6"/>
        <v>69831.820000000007</v>
      </c>
      <c r="S10" s="97">
        <f t="shared" si="6"/>
        <v>114515.02</v>
      </c>
      <c r="T10" s="238">
        <f>T6-T8</f>
        <v>75886.48</v>
      </c>
      <c r="U10" s="226">
        <f t="shared" ref="U10:Z11" si="7">U6-U8</f>
        <v>13036.5</v>
      </c>
      <c r="V10" s="226">
        <f t="shared" si="7"/>
        <v>2577.12</v>
      </c>
      <c r="W10" s="226">
        <f t="shared" si="7"/>
        <v>13291.64</v>
      </c>
      <c r="X10" s="226">
        <f t="shared" si="7"/>
        <v>13790.88</v>
      </c>
      <c r="Y10" s="226">
        <f t="shared" si="7"/>
        <v>10782.96</v>
      </c>
      <c r="Z10" s="226">
        <f t="shared" si="7"/>
        <v>3467.52</v>
      </c>
    </row>
    <row r="11" spans="1:26" ht="36" customHeight="1" thickBot="1">
      <c r="A11" s="175"/>
      <c r="B11" s="162" t="s">
        <v>84</v>
      </c>
      <c r="C11" s="108" t="s">
        <v>74</v>
      </c>
      <c r="D11" s="109">
        <f>SUM(E11:Z11)</f>
        <v>932059.1</v>
      </c>
      <c r="E11" s="105">
        <f t="shared" si="6"/>
        <v>50634.18</v>
      </c>
      <c r="F11" s="105">
        <f t="shared" si="6"/>
        <v>44935.72</v>
      </c>
      <c r="G11" s="105">
        <f t="shared" si="6"/>
        <v>29867.48</v>
      </c>
      <c r="H11" s="105">
        <f t="shared" si="6"/>
        <v>33405.1</v>
      </c>
      <c r="I11" s="105">
        <f t="shared" si="6"/>
        <v>87040.52</v>
      </c>
      <c r="J11" s="105">
        <f t="shared" si="6"/>
        <v>40330.839999999997</v>
      </c>
      <c r="K11" s="105">
        <f t="shared" si="6"/>
        <v>36638.379999999997</v>
      </c>
      <c r="L11" s="105">
        <f t="shared" si="6"/>
        <v>42707</v>
      </c>
      <c r="M11" s="105">
        <f t="shared" si="6"/>
        <v>54868.62</v>
      </c>
      <c r="N11" s="105">
        <f t="shared" si="6"/>
        <v>44315.64</v>
      </c>
      <c r="O11" s="105">
        <f t="shared" si="6"/>
        <v>54787.32</v>
      </c>
      <c r="P11" s="105">
        <f t="shared" si="6"/>
        <v>61135.92</v>
      </c>
      <c r="Q11" s="105">
        <f t="shared" si="6"/>
        <v>34212.44</v>
      </c>
      <c r="R11" s="105">
        <f t="shared" si="6"/>
        <v>69831.820000000007</v>
      </c>
      <c r="S11" s="104">
        <f t="shared" si="6"/>
        <v>114515.02</v>
      </c>
      <c r="T11" s="237">
        <f>T7-T9</f>
        <v>75886.48</v>
      </c>
      <c r="U11" s="226">
        <f t="shared" si="7"/>
        <v>13036.5</v>
      </c>
      <c r="V11" s="226">
        <f t="shared" si="7"/>
        <v>2577.12</v>
      </c>
      <c r="W11" s="226">
        <f t="shared" si="7"/>
        <v>13291.64</v>
      </c>
      <c r="X11" s="226">
        <f t="shared" si="7"/>
        <v>13790.88</v>
      </c>
      <c r="Y11" s="226">
        <f t="shared" si="7"/>
        <v>10782.96</v>
      </c>
      <c r="Z11" s="226">
        <f t="shared" si="7"/>
        <v>3467.52</v>
      </c>
    </row>
    <row r="12" spans="1:26" ht="36" customHeight="1" thickBot="1">
      <c r="A12" s="175"/>
      <c r="B12" s="164"/>
      <c r="C12" s="111" t="s">
        <v>75</v>
      </c>
      <c r="D12" s="89">
        <f>SUMIF(E12:Z12,"&gt;0")</f>
        <v>29888499.664676756</v>
      </c>
      <c r="E12" s="113">
        <f t="shared" ref="E12:Y12" si="8">E5*E11</f>
        <v>1689041.4043917523</v>
      </c>
      <c r="F12" s="113">
        <f t="shared" si="8"/>
        <v>1359814.8579173954</v>
      </c>
      <c r="G12" s="113">
        <f t="shared" si="8"/>
        <v>981529.06549982727</v>
      </c>
      <c r="H12" s="113">
        <f t="shared" si="8"/>
        <v>1074242.1552120398</v>
      </c>
      <c r="I12" s="113">
        <f t="shared" si="8"/>
        <v>2746778.6298884396</v>
      </c>
      <c r="J12" s="113">
        <f t="shared" si="8"/>
        <v>1380848.0278417321</v>
      </c>
      <c r="K12" s="114">
        <f t="shared" si="8"/>
        <v>1095394.5289615088</v>
      </c>
      <c r="L12" s="113">
        <f t="shared" si="8"/>
        <v>1294789.5403528868</v>
      </c>
      <c r="M12" s="113">
        <f t="shared" si="8"/>
        <v>1648530.0762845858</v>
      </c>
      <c r="N12" s="113">
        <f t="shared" si="8"/>
        <v>1580350.6673173402</v>
      </c>
      <c r="O12" s="220">
        <f t="shared" si="8"/>
        <v>1642870.8499021945</v>
      </c>
      <c r="P12" s="219">
        <f t="shared" si="8"/>
        <v>1908398.4557539581</v>
      </c>
      <c r="Q12" s="220">
        <f t="shared" si="8"/>
        <v>1058991.2205773301</v>
      </c>
      <c r="R12" s="220">
        <f t="shared" si="8"/>
        <v>2520007.6750808842</v>
      </c>
      <c r="S12" s="112">
        <f t="shared" si="8"/>
        <v>3105185.587240993</v>
      </c>
      <c r="T12" s="236">
        <f>T5*T11</f>
        <v>2793342.1339511913</v>
      </c>
      <c r="U12" s="228">
        <f t="shared" si="8"/>
        <v>459769.31195065536</v>
      </c>
      <c r="V12" s="228">
        <f t="shared" si="8"/>
        <v>90889.478710871233</v>
      </c>
      <c r="W12" s="228">
        <f t="shared" si="8"/>
        <v>468767.55091441784</v>
      </c>
      <c r="X12" s="228">
        <f t="shared" si="8"/>
        <v>486374.67179028521</v>
      </c>
      <c r="Y12" s="228">
        <f t="shared" si="8"/>
        <v>380291.80378103314</v>
      </c>
      <c r="Z12" s="228">
        <f t="shared" ref="Z12" si="9">Z5*Z11</f>
        <v>122291.97135543561</v>
      </c>
    </row>
    <row r="13" spans="1:26" ht="36" customHeight="1">
      <c r="B13" s="162"/>
      <c r="C13" s="106" t="s">
        <v>76</v>
      </c>
      <c r="D13" s="115">
        <f>D11*0.000357</f>
        <v>332.74509869999997</v>
      </c>
      <c r="E13" s="107">
        <f t="shared" ref="E13:S13" si="10">E11*0.000357</f>
        <v>18.076402260000002</v>
      </c>
      <c r="F13" s="107">
        <f t="shared" si="10"/>
        <v>16.042052040000002</v>
      </c>
      <c r="G13" s="107">
        <f t="shared" si="10"/>
        <v>10.662690359999999</v>
      </c>
      <c r="H13" s="107">
        <f t="shared" si="10"/>
        <v>11.9256207</v>
      </c>
      <c r="I13" s="117">
        <f t="shared" si="10"/>
        <v>31.073465640000002</v>
      </c>
      <c r="J13" s="117">
        <f t="shared" si="10"/>
        <v>14.398109879999998</v>
      </c>
      <c r="K13" s="117">
        <f t="shared" si="10"/>
        <v>13.079901659999999</v>
      </c>
      <c r="L13" s="117">
        <f t="shared" si="10"/>
        <v>15.246399</v>
      </c>
      <c r="M13" s="117">
        <f t="shared" si="10"/>
        <v>19.588097340000001</v>
      </c>
      <c r="N13" s="117">
        <f t="shared" si="10"/>
        <v>15.82068348</v>
      </c>
      <c r="O13" s="117">
        <f t="shared" si="10"/>
        <v>19.55907324</v>
      </c>
      <c r="P13" s="117">
        <f t="shared" si="10"/>
        <v>21.825523440000001</v>
      </c>
      <c r="Q13" s="117">
        <f t="shared" si="10"/>
        <v>12.213841080000002</v>
      </c>
      <c r="R13" s="117">
        <f t="shared" si="10"/>
        <v>24.929959740000001</v>
      </c>
      <c r="S13" s="116">
        <f t="shared" si="10"/>
        <v>40.881862140000003</v>
      </c>
      <c r="T13" s="235">
        <f>T11*0.000357</f>
        <v>27.091473359999998</v>
      </c>
      <c r="U13" s="227">
        <f t="shared" ref="U13:Z13" si="11">U11*0.000357</f>
        <v>4.6540305000000002</v>
      </c>
      <c r="V13" s="227">
        <f t="shared" si="11"/>
        <v>0.92003183999999993</v>
      </c>
      <c r="W13" s="227">
        <f t="shared" si="11"/>
        <v>4.7451154799999999</v>
      </c>
      <c r="X13" s="227">
        <f t="shared" si="11"/>
        <v>4.9233441600000001</v>
      </c>
      <c r="Y13" s="227">
        <f t="shared" si="11"/>
        <v>3.8495167199999996</v>
      </c>
      <c r="Z13" s="227">
        <f t="shared" si="11"/>
        <v>1.23790464</v>
      </c>
    </row>
    <row r="14" spans="1:26" ht="36" customHeight="1">
      <c r="B14" s="162"/>
      <c r="C14" s="106" t="s">
        <v>77</v>
      </c>
      <c r="D14" s="118">
        <f t="shared" ref="D14:H14" si="12">D12/D4</f>
        <v>0.32953678126754032</v>
      </c>
      <c r="E14" s="120">
        <f t="shared" si="12"/>
        <v>0.43500154639175254</v>
      </c>
      <c r="F14" s="120">
        <f t="shared" si="12"/>
        <v>0.50378626844253105</v>
      </c>
      <c r="G14" s="120">
        <f t="shared" si="12"/>
        <v>0.41279082302536108</v>
      </c>
      <c r="H14" s="120">
        <f t="shared" si="12"/>
        <v>0.37378426765133715</v>
      </c>
      <c r="I14" s="120">
        <f t="shared" ref="I14:N14" si="13">I12/I4</f>
        <v>0.76218953046463167</v>
      </c>
      <c r="J14" s="120">
        <f t="shared" si="13"/>
        <v>0.3823118340727259</v>
      </c>
      <c r="K14" s="120">
        <f t="shared" si="13"/>
        <v>0.3554949885021782</v>
      </c>
      <c r="L14" s="120">
        <f t="shared" si="13"/>
        <v>0.42912119933281084</v>
      </c>
      <c r="M14" s="120">
        <f t="shared" si="13"/>
        <v>0.40140917404345605</v>
      </c>
      <c r="N14" s="120">
        <f t="shared" si="13"/>
        <v>0.25822406871114162</v>
      </c>
      <c r="O14" s="120">
        <f t="shared" ref="O14:Z14" si="14">O12/O4</f>
        <v>0.342834293866977</v>
      </c>
      <c r="P14" s="120">
        <f t="shared" si="14"/>
        <v>0.38656431787141482</v>
      </c>
      <c r="Q14" s="120">
        <f t="shared" si="14"/>
        <v>0.34303343861232272</v>
      </c>
      <c r="R14" s="120">
        <f t="shared" si="14"/>
        <v>0.48462347756688295</v>
      </c>
      <c r="S14" s="119">
        <f t="shared" si="14"/>
        <v>0.18530988000938567</v>
      </c>
      <c r="T14" s="234">
        <f>T12/T4</f>
        <v>0.40908933105481904</v>
      </c>
      <c r="U14" s="229">
        <f t="shared" si="14"/>
        <v>0.2010254433307633</v>
      </c>
      <c r="V14" s="229">
        <f t="shared" si="14"/>
        <v>3.9739707016191207E-2</v>
      </c>
      <c r="W14" s="229">
        <f t="shared" si="14"/>
        <v>0.20495975327679258</v>
      </c>
      <c r="X14" s="229">
        <f t="shared" si="14"/>
        <v>0.212658134155744</v>
      </c>
      <c r="Y14" s="229">
        <f t="shared" si="14"/>
        <v>0.16627540478026215</v>
      </c>
      <c r="Z14" s="229">
        <f t="shared" si="14"/>
        <v>5.3469853508095605E-2</v>
      </c>
    </row>
    <row r="15" spans="1:26" ht="36" customHeight="1" thickBot="1">
      <c r="B15" s="162"/>
      <c r="C15" s="108" t="s">
        <v>78</v>
      </c>
      <c r="D15" s="121">
        <f t="shared" ref="D15:Y15" si="15">D11/D7</f>
        <v>1</v>
      </c>
      <c r="E15" s="123">
        <f t="shared" si="15"/>
        <v>1</v>
      </c>
      <c r="F15" s="123">
        <f t="shared" si="15"/>
        <v>1</v>
      </c>
      <c r="G15" s="123">
        <f t="shared" si="15"/>
        <v>1</v>
      </c>
      <c r="H15" s="123">
        <f t="shared" si="15"/>
        <v>1</v>
      </c>
      <c r="I15" s="123">
        <f t="shared" si="15"/>
        <v>1</v>
      </c>
      <c r="J15" s="123">
        <f t="shared" si="15"/>
        <v>1</v>
      </c>
      <c r="K15" s="123">
        <f t="shared" si="15"/>
        <v>1</v>
      </c>
      <c r="L15" s="123">
        <f t="shared" si="15"/>
        <v>1</v>
      </c>
      <c r="M15" s="123">
        <f t="shared" si="15"/>
        <v>1</v>
      </c>
      <c r="N15" s="123">
        <f t="shared" si="15"/>
        <v>1</v>
      </c>
      <c r="O15" s="123">
        <f t="shared" si="15"/>
        <v>1</v>
      </c>
      <c r="P15" s="123">
        <f t="shared" si="15"/>
        <v>1</v>
      </c>
      <c r="Q15" s="123">
        <f t="shared" si="15"/>
        <v>1</v>
      </c>
      <c r="R15" s="123">
        <f t="shared" si="15"/>
        <v>1</v>
      </c>
      <c r="S15" s="122">
        <f t="shared" si="15"/>
        <v>1</v>
      </c>
      <c r="T15" s="233">
        <f>T11/T7</f>
        <v>1</v>
      </c>
      <c r="U15" s="229">
        <f t="shared" si="15"/>
        <v>1</v>
      </c>
      <c r="V15" s="229">
        <f t="shared" si="15"/>
        <v>1</v>
      </c>
      <c r="W15" s="229">
        <f t="shared" si="15"/>
        <v>1</v>
      </c>
      <c r="X15" s="229">
        <f t="shared" si="15"/>
        <v>1</v>
      </c>
      <c r="Y15" s="229">
        <f t="shared" si="15"/>
        <v>1</v>
      </c>
      <c r="Z15" s="229">
        <f t="shared" ref="Z15" si="16">Z11/Z7</f>
        <v>1</v>
      </c>
    </row>
    <row r="16" spans="1:26" s="124" customFormat="1" ht="36" customHeight="1" thickBot="1">
      <c r="B16" s="163"/>
      <c r="C16" s="131" t="s">
        <v>89</v>
      </c>
      <c r="D16" s="132"/>
      <c r="E16" s="133" t="s">
        <v>68</v>
      </c>
      <c r="F16" s="133" t="s">
        <v>68</v>
      </c>
      <c r="G16" s="133" t="s">
        <v>68</v>
      </c>
      <c r="H16" s="133" t="s">
        <v>68</v>
      </c>
      <c r="I16" s="133"/>
      <c r="J16" s="133"/>
      <c r="K16" s="133"/>
      <c r="L16" s="133"/>
      <c r="M16" s="133"/>
      <c r="N16" s="133"/>
      <c r="O16" s="133"/>
      <c r="P16" s="133"/>
      <c r="Q16" s="133"/>
      <c r="R16" s="133"/>
      <c r="S16" s="135"/>
      <c r="T16" s="134"/>
      <c r="U16" s="134"/>
      <c r="V16" s="134"/>
      <c r="W16" s="134"/>
      <c r="X16" s="134"/>
      <c r="Y16" s="134"/>
      <c r="Z16" s="134"/>
    </row>
    <row r="17" spans="3:20" s="124" customFormat="1" ht="36" customHeight="1">
      <c r="C17" s="86"/>
      <c r="D17" s="86"/>
      <c r="E17" s="86"/>
      <c r="F17" s="86"/>
      <c r="G17" s="86"/>
      <c r="H17" s="86"/>
      <c r="I17" s="86"/>
      <c r="J17" s="86"/>
      <c r="K17" s="86"/>
      <c r="L17" s="86"/>
      <c r="M17" s="86"/>
      <c r="N17" s="86"/>
      <c r="O17" s="86"/>
      <c r="P17" s="86"/>
      <c r="Q17" s="86"/>
      <c r="R17" s="86"/>
      <c r="S17" s="86"/>
      <c r="T17" s="86"/>
    </row>
  </sheetData>
  <phoneticPr fontId="5"/>
  <conditionalFormatting sqref="D3:S4">
    <cfRule type="cellIs" dxfId="1" priority="2" operator="lessThan">
      <formula>0</formula>
    </cfRule>
  </conditionalFormatting>
  <conditionalFormatting sqref="T3:T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1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第13号（指定器具、提案要）</vt:lpstr>
      <vt:lpstr>第16号（事業費算出表）</vt:lpstr>
      <vt:lpstr>第17号（事業効果算出表）</vt:lpstr>
      <vt:lpstr>台数内訳（参考数量）</vt:lpstr>
      <vt:lpstr>施設別点灯時間内訳（計算用１）（非表示）</vt:lpstr>
      <vt:lpstr>施設別事業効果（計算用２）（非表示）</vt:lpstr>
      <vt:lpstr>'施設別事業効果（計算用２）（非表示）'!_FilterDatabase</vt:lpstr>
      <vt:lpstr>'施設別事業効果（計算用２）（非表示）'!Print_Area</vt:lpstr>
      <vt:lpstr>'台数内訳（参考数量）'!Print_Area</vt:lpstr>
      <vt:lpstr>'第13号（指定器具、提案要）'!Print_Area</vt:lpstr>
      <vt:lpstr>'第16号（事業費算出表）'!Print_Area</vt:lpstr>
      <vt:lpstr>'第17号（事業効果算出表）'!Print_Area</vt:lpstr>
      <vt:lpstr>'施設別事業効果（計算用２）（非表示）'!Print_Titles</vt:lpstr>
      <vt:lpstr>'台数内訳（参考数量）'!Print_Titles</vt:lpstr>
      <vt:lpstr>'第13号（指定器具、提案要）'!Print_Titles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2023-02-16T01:27:00Z</dcterms:created>
  <dcterms:modified xsi:type="dcterms:W3CDTF">2025-03-31T00:18:18Z</dcterms:modified>
</cp:coreProperties>
</file>