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1F96A9CF-1D0D-41F9-8A76-1CC9D4974FBE}" xr6:coauthVersionLast="47" xr6:coauthVersionMax="47" xr10:uidLastSave="{00000000-0000-0000-0000-000000000000}"/>
  <workbookProtection workbookAlgorithmName="SHA-512" workbookHashValue="RuiZEZb3tekLiJD977J7D4gZBqalXWD7Xzlz/jAnWritDglVN6gYF4+vxpVQ7I1nOq1lKwRQOUzikARbT2hIzA==" workbookSaltValue="EpW+mRqMZRaRmAJZzX6WwA==" workbookSpinCount="100000" lockStructure="1"/>
  <bookViews>
    <workbookView xWindow="1485" yWindow="240" windowWidth="15375" windowHeight="10680" xr2:uid="{00000000-000D-0000-FFFF-FFFF00000000}"/>
  </bookViews>
  <sheets>
    <sheet name="第13号（指定器具、提案要）" sheetId="3" r:id="rId1"/>
    <sheet name="第16号（事業費算出表）" sheetId="6" r:id="rId2"/>
    <sheet name="第17号（事業効果算出表）" sheetId="13" r:id="rId3"/>
    <sheet name="台数内訳（参考数量）" sheetId="2" state="hidden" r:id="rId4"/>
    <sheet name="施設別点灯時間内訳（計算用１）（非表示）" sheetId="8" state="hidden" r:id="rId5"/>
    <sheet name="施設別事業効果（計算用２）（非表示）" sheetId="12" state="hidden" r:id="rId6"/>
  </sheets>
  <externalReferences>
    <externalReference r:id="rId7"/>
  </externalReferences>
  <definedNames>
    <definedName name="_xlnm._FilterDatabase" localSheetId="5">'施設別事業効果（計算用２）（非表示）'!$C$3:$BA$4</definedName>
    <definedName name="_xlnm._FilterDatabase" localSheetId="4" hidden="1">'施設別点灯時間内訳（計算用１）（非表示）'!$B$1:$AE$14</definedName>
    <definedName name="_xlnm._FilterDatabase" localSheetId="3" hidden="1">'台数内訳（参考数量）'!$B$2:$BD$14</definedName>
    <definedName name="_xlnm._FilterDatabase" localSheetId="0" hidden="1">'第13号（指定器具、提案要）'!$A$5:$J$20</definedName>
    <definedName name="_xlnm._FilterDatabase" localSheetId="1" hidden="1">'第16号（事業費算出表）'!$A$5:$I$27</definedName>
    <definedName name="_Hlk58402164" localSheetId="0">'第13号（指定器具、提案要）'!#REF!</definedName>
    <definedName name="_Hlk58402164" localSheetId="1">'第16号（事業費算出表）'!#REF!</definedName>
    <definedName name="_Hlk58403057" localSheetId="0">'第13号（指定器具、提案要）'!#REF!</definedName>
    <definedName name="_Hlk58403057" localSheetId="1">'第16号（事業費算出表）'!#REF!</definedName>
    <definedName name="_Hlk58403074" localSheetId="0">'第13号（指定器具、提案要）'!#REF!</definedName>
    <definedName name="_Hlk58403074" localSheetId="1">'第16号（事業費算出表）'!#REF!</definedName>
    <definedName name="_xlnm.Print_Area" localSheetId="5">'施設別事業効果（計算用２）（非表示）'!$C$1:$BA$4</definedName>
    <definedName name="_xlnm.Print_Area" localSheetId="3">'台数内訳（参考数量）'!$A$2:$BD$14</definedName>
    <definedName name="_xlnm.Print_Area" localSheetId="0">'第13号（指定器具、提案要）'!$B$2:$J$24</definedName>
    <definedName name="_xlnm.Print_Area" localSheetId="1">'第16号（事業費算出表）'!$B$2:$I$27</definedName>
    <definedName name="_xlnm.Print_Area" localSheetId="2">'第17号（事業効果算出表）'!$B$2:$H$26</definedName>
    <definedName name="_xlnm.Print_Titles" localSheetId="5">'施設別事業効果（計算用２）（非表示）'!$2:$4</definedName>
    <definedName name="_xlnm.Print_Titles" localSheetId="3">'台数内訳（参考数量）'!$C:$E,'台数内訳（参考数量）'!$2:$3</definedName>
    <definedName name="_xlnm.Print_Titles" localSheetId="0">'第13号（指定器具、提案要）'!$2:$6</definedName>
    <definedName name="既存器具型式等">#REF!</definedName>
    <definedName name="新器具型番">#REF!</definedName>
    <definedName name="新旧">#REF!</definedName>
    <definedName name="新設">[1]!テーブル6[新設]</definedName>
    <definedName name="新設撤去選択">'[1]隠し　照明器具まとめ'!$C$2:$D$2</definedName>
    <definedName name="撤去">[1]!テーブル7[撤去]</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2" l="1"/>
  <c r="E5" i="12"/>
  <c r="AE3" i="2"/>
  <c r="AF3" i="2"/>
  <c r="D8" i="6"/>
  <c r="D9" i="6"/>
  <c r="D10" i="6"/>
  <c r="D11" i="6"/>
  <c r="D12" i="6"/>
  <c r="D13" i="6"/>
  <c r="D14" i="6"/>
  <c r="D15" i="6"/>
  <c r="D16" i="6"/>
  <c r="D17" i="6"/>
  <c r="D7" i="6"/>
  <c r="F4" i="2"/>
  <c r="G4" i="2"/>
  <c r="E4" i="2"/>
  <c r="E7" i="3"/>
  <c r="G8" i="8"/>
  <c r="G9" i="8"/>
  <c r="G10" i="8"/>
  <c r="G11" i="8"/>
  <c r="G12" i="8"/>
  <c r="G13" i="8"/>
  <c r="G4" i="8"/>
  <c r="J3" i="2"/>
  <c r="K3" i="2"/>
  <c r="L3" i="2"/>
  <c r="M3" i="2"/>
  <c r="N3" i="2"/>
  <c r="O3" i="2"/>
  <c r="P3" i="2"/>
  <c r="Q3" i="2"/>
  <c r="R3" i="2"/>
  <c r="S3" i="2"/>
  <c r="T3" i="2"/>
  <c r="U3" i="2"/>
  <c r="V3" i="2"/>
  <c r="W3" i="2"/>
  <c r="X3" i="2"/>
  <c r="Y3" i="2"/>
  <c r="Z3" i="2"/>
  <c r="AA3" i="2"/>
  <c r="AB3" i="2"/>
  <c r="AC3" i="2"/>
  <c r="AD3" i="2"/>
  <c r="AG3" i="2"/>
  <c r="AH3" i="2"/>
  <c r="AI3" i="2"/>
  <c r="AJ3" i="2"/>
  <c r="AK3" i="2"/>
  <c r="AL3" i="2"/>
  <c r="AM3" i="2"/>
  <c r="AN3" i="2"/>
  <c r="AO3" i="2"/>
  <c r="AP3" i="2"/>
  <c r="AQ3" i="2"/>
  <c r="AR3" i="2"/>
  <c r="AS3" i="2"/>
  <c r="AT3" i="2"/>
  <c r="AU3" i="2"/>
  <c r="AV3" i="2"/>
  <c r="AW3" i="2"/>
  <c r="AX3" i="2"/>
  <c r="AY3" i="2"/>
  <c r="AZ3" i="2"/>
  <c r="BA3" i="2"/>
  <c r="BB3" i="2"/>
  <c r="BC3" i="2"/>
  <c r="BD3" i="2"/>
  <c r="I3" i="2"/>
  <c r="L5" i="12"/>
  <c r="M5" i="12"/>
  <c r="N5" i="12"/>
  <c r="O5" i="12"/>
  <c r="P5" i="12"/>
  <c r="Q5" i="12"/>
  <c r="R5" i="12"/>
  <c r="S5" i="12"/>
  <c r="T5" i="12"/>
  <c r="U5" i="12"/>
  <c r="V5" i="12"/>
  <c r="W5" i="12"/>
  <c r="Y5" i="12"/>
  <c r="Z5" i="12"/>
  <c r="AA5" i="12"/>
  <c r="F5" i="12"/>
  <c r="G5" i="12"/>
  <c r="H5" i="12"/>
  <c r="I5" i="12"/>
  <c r="J5" i="12"/>
  <c r="K5" i="12"/>
  <c r="F7" i="8"/>
  <c r="F5" i="8"/>
  <c r="F14" i="8"/>
  <c r="F13" i="8"/>
  <c r="F12" i="8"/>
  <c r="F11" i="8"/>
  <c r="F10" i="8"/>
  <c r="F9" i="8"/>
  <c r="F8" i="8"/>
  <c r="F6" i="8"/>
  <c r="F4" i="8"/>
  <c r="G14" i="8"/>
  <c r="G7" i="8"/>
  <c r="G6" i="8"/>
  <c r="G5" i="8"/>
  <c r="E6" i="12"/>
  <c r="E7" i="12"/>
  <c r="L6" i="12"/>
  <c r="I6" i="12"/>
  <c r="I7" i="12"/>
  <c r="J6" i="12"/>
  <c r="J7" i="12"/>
  <c r="G6" i="12"/>
  <c r="G7" i="12"/>
  <c r="H6" i="12"/>
  <c r="H7" i="12"/>
  <c r="F6" i="12"/>
  <c r="F7" i="12"/>
  <c r="K6" i="12"/>
  <c r="K7" i="12"/>
  <c r="E8" i="12"/>
  <c r="F8" i="12"/>
  <c r="F9" i="12"/>
  <c r="V8" i="12"/>
  <c r="V9" i="12"/>
  <c r="O8" i="12"/>
  <c r="O9" i="12"/>
  <c r="H8" i="12"/>
  <c r="H9" i="12"/>
  <c r="X8" i="12"/>
  <c r="X9" i="12"/>
  <c r="Q8" i="12"/>
  <c r="Q9" i="12"/>
  <c r="K8" i="12"/>
  <c r="K9" i="12"/>
  <c r="M8" i="12"/>
  <c r="M9" i="12"/>
  <c r="J8" i="12"/>
  <c r="J9" i="12"/>
  <c r="Z8" i="12"/>
  <c r="Z9" i="12"/>
  <c r="S8" i="12"/>
  <c r="S9" i="12"/>
  <c r="L8" i="12"/>
  <c r="L9" i="12"/>
  <c r="U8" i="12"/>
  <c r="U9" i="12"/>
  <c r="AA8" i="12"/>
  <c r="AA9" i="12"/>
  <c r="N8" i="12"/>
  <c r="N9" i="12"/>
  <c r="G8" i="12"/>
  <c r="G9" i="12"/>
  <c r="W8" i="12"/>
  <c r="W9" i="12"/>
  <c r="P8" i="12"/>
  <c r="P9" i="12"/>
  <c r="I8" i="12"/>
  <c r="I9" i="12"/>
  <c r="Y8" i="12"/>
  <c r="Y9" i="12"/>
  <c r="R8" i="12"/>
  <c r="R9" i="12"/>
  <c r="T8" i="12"/>
  <c r="T9" i="12"/>
  <c r="L7" i="12"/>
  <c r="O6" i="12"/>
  <c r="O7" i="12"/>
  <c r="P6" i="12"/>
  <c r="P7" i="12"/>
  <c r="R6" i="12"/>
  <c r="R7" i="12"/>
  <c r="S6" i="12"/>
  <c r="S7" i="12"/>
  <c r="U6" i="12"/>
  <c r="U7" i="12"/>
  <c r="Z6" i="12"/>
  <c r="Z7" i="12"/>
  <c r="M6" i="12"/>
  <c r="M7" i="12"/>
  <c r="N6" i="12"/>
  <c r="N7" i="12"/>
  <c r="Q6" i="12"/>
  <c r="Q7" i="12"/>
  <c r="T6" i="12"/>
  <c r="T7" i="12"/>
  <c r="V6" i="12"/>
  <c r="V7" i="12"/>
  <c r="W6" i="12"/>
  <c r="W7" i="12"/>
  <c r="X6" i="12"/>
  <c r="X7" i="12"/>
  <c r="Y6" i="12"/>
  <c r="Y7" i="12"/>
  <c r="AA6" i="12"/>
  <c r="AA7" i="12"/>
  <c r="E9" i="12"/>
  <c r="E11" i="12"/>
  <c r="E10" i="12"/>
  <c r="G7" i="13"/>
  <c r="H17" i="6"/>
  <c r="I17" i="6"/>
  <c r="H16" i="6"/>
  <c r="I16" i="6"/>
  <c r="H15" i="6"/>
  <c r="I15" i="6"/>
  <c r="H14" i="6"/>
  <c r="I14" i="6"/>
  <c r="H13" i="6"/>
  <c r="I13" i="6"/>
  <c r="H12" i="6"/>
  <c r="I12" i="6"/>
  <c r="H11" i="6"/>
  <c r="I11" i="6"/>
  <c r="H10" i="6"/>
  <c r="I10" i="6"/>
  <c r="H9" i="6"/>
  <c r="I9" i="6"/>
  <c r="H8" i="6"/>
  <c r="I8" i="6"/>
  <c r="E12" i="12"/>
  <c r="E14" i="12"/>
  <c r="E15" i="12"/>
  <c r="E13" i="12"/>
  <c r="G14" i="2"/>
  <c r="F14" i="2"/>
  <c r="G13" i="2"/>
  <c r="F13" i="2"/>
  <c r="G12" i="2"/>
  <c r="F12" i="2"/>
  <c r="G11" i="2"/>
  <c r="F11" i="2"/>
  <c r="G10" i="2"/>
  <c r="F10" i="2"/>
  <c r="G9" i="2"/>
  <c r="F9" i="2"/>
  <c r="G8" i="2"/>
  <c r="F8" i="2"/>
  <c r="G7" i="2"/>
  <c r="F7" i="2"/>
  <c r="G6" i="2"/>
  <c r="F6" i="2"/>
  <c r="G5" i="2"/>
  <c r="F5" i="2"/>
  <c r="E6" i="2"/>
  <c r="E9" i="3"/>
  <c r="E14" i="2"/>
  <c r="E17" i="3"/>
  <c r="E10" i="2"/>
  <c r="E13" i="3"/>
  <c r="E13" i="2"/>
  <c r="E16" i="3"/>
  <c r="E12" i="2"/>
  <c r="E15" i="3"/>
  <c r="E11" i="2"/>
  <c r="E14" i="3"/>
  <c r="E8" i="2"/>
  <c r="E11" i="3"/>
  <c r="E7" i="2"/>
  <c r="E10" i="3"/>
  <c r="E5" i="2"/>
  <c r="E8" i="3"/>
  <c r="E9" i="2"/>
  <c r="E12" i="3"/>
  <c r="E18" i="3"/>
  <c r="D4" i="12"/>
  <c r="G6" i="13"/>
  <c r="D3" i="12"/>
  <c r="C6" i="13"/>
  <c r="D5" i="12"/>
  <c r="D6" i="12"/>
  <c r="D7" i="12"/>
  <c r="C7" i="13"/>
  <c r="H7" i="6"/>
  <c r="I7" i="6"/>
  <c r="D18" i="6"/>
  <c r="K10" i="12"/>
  <c r="J10" i="12"/>
  <c r="I10" i="12"/>
  <c r="F10" i="12"/>
  <c r="H10" i="12"/>
  <c r="G10" i="12"/>
  <c r="I18" i="6"/>
  <c r="I23" i="6"/>
  <c r="I25" i="6"/>
  <c r="I26" i="6"/>
  <c r="I27" i="6"/>
  <c r="C16" i="13"/>
  <c r="Y10" i="12"/>
  <c r="Y11" i="12"/>
  <c r="AA11" i="12"/>
  <c r="AA12" i="12"/>
  <c r="AA10" i="12"/>
  <c r="W10" i="12"/>
  <c r="W11" i="12"/>
  <c r="W12" i="12"/>
  <c r="W14" i="12"/>
  <c r="T11" i="12"/>
  <c r="T12" i="12"/>
  <c r="T10" i="12"/>
  <c r="M11" i="12"/>
  <c r="M12" i="12"/>
  <c r="M10" i="12"/>
  <c r="X11" i="12"/>
  <c r="X10" i="12"/>
  <c r="Z11" i="12"/>
  <c r="Z10" i="12"/>
  <c r="S11" i="12"/>
  <c r="S12" i="12"/>
  <c r="S14" i="12"/>
  <c r="S10" i="12"/>
  <c r="V11" i="12"/>
  <c r="V12" i="12"/>
  <c r="V10" i="12"/>
  <c r="Q11" i="12"/>
  <c r="Q12" i="12"/>
  <c r="Q10" i="12"/>
  <c r="L11" i="12"/>
  <c r="L12" i="12"/>
  <c r="L10" i="12"/>
  <c r="U11" i="12"/>
  <c r="U12" i="12"/>
  <c r="U14" i="12"/>
  <c r="U10" i="12"/>
  <c r="N10" i="12"/>
  <c r="N11" i="12"/>
  <c r="N12" i="12"/>
  <c r="R11" i="12"/>
  <c r="R12" i="12"/>
  <c r="R14" i="12"/>
  <c r="R10" i="12"/>
  <c r="P11" i="12"/>
  <c r="P12" i="12"/>
  <c r="P14" i="12"/>
  <c r="P10" i="12"/>
  <c r="O11" i="12"/>
  <c r="O12" i="12"/>
  <c r="O14" i="12"/>
  <c r="O10" i="12"/>
  <c r="I11" i="12"/>
  <c r="H11" i="12"/>
  <c r="J11" i="12"/>
  <c r="J12" i="12"/>
  <c r="G11" i="12"/>
  <c r="F11" i="12"/>
  <c r="K11" i="12"/>
  <c r="D8" i="12"/>
  <c r="G3" i="2"/>
  <c r="E3" i="2"/>
  <c r="F3" i="2"/>
  <c r="X12" i="12"/>
  <c r="Y15" i="12"/>
  <c r="Y12" i="12"/>
  <c r="Y14" i="12"/>
  <c r="AA15" i="12"/>
  <c r="L14" i="12"/>
  <c r="Z13" i="12"/>
  <c r="Z15" i="12"/>
  <c r="Z12" i="12"/>
  <c r="Z14" i="12"/>
  <c r="T14" i="12"/>
  <c r="T15" i="12"/>
  <c r="T13" i="12"/>
  <c r="U13" i="12"/>
  <c r="U15" i="12"/>
  <c r="S15" i="12"/>
  <c r="S13" i="12"/>
  <c r="M13" i="12"/>
  <c r="M15" i="12"/>
  <c r="M14" i="12"/>
  <c r="R15" i="12"/>
  <c r="R13" i="12"/>
  <c r="L13" i="12"/>
  <c r="L15" i="12"/>
  <c r="X13" i="12"/>
  <c r="AA14" i="12"/>
  <c r="AA13" i="12"/>
  <c r="P15" i="12"/>
  <c r="P13" i="12"/>
  <c r="V13" i="12"/>
  <c r="V15" i="12"/>
  <c r="V14" i="12"/>
  <c r="W15" i="12"/>
  <c r="W13" i="12"/>
  <c r="O13" i="12"/>
  <c r="O15" i="12"/>
  <c r="N13" i="12"/>
  <c r="N15" i="12"/>
  <c r="N14" i="12"/>
  <c r="Q13" i="12"/>
  <c r="Q15" i="12"/>
  <c r="Q14" i="12"/>
  <c r="Y13" i="12"/>
  <c r="D9" i="12"/>
  <c r="C8" i="13"/>
  <c r="C9" i="13"/>
  <c r="C10" i="13"/>
  <c r="G12" i="12"/>
  <c r="G14" i="12"/>
  <c r="G13" i="12"/>
  <c r="G15" i="12"/>
  <c r="D10" i="12"/>
  <c r="F12" i="12"/>
  <c r="F14" i="12"/>
  <c r="F15" i="12"/>
  <c r="F13" i="12"/>
  <c r="I13" i="12"/>
  <c r="I12" i="12"/>
  <c r="I14" i="12"/>
  <c r="I15" i="12"/>
  <c r="H13" i="12"/>
  <c r="H12" i="12"/>
  <c r="H14" i="12"/>
  <c r="H15" i="12"/>
  <c r="J13" i="12"/>
  <c r="J15" i="12"/>
  <c r="J14" i="12"/>
  <c r="K12" i="12"/>
  <c r="K14" i="12"/>
  <c r="K15" i="12"/>
  <c r="K13" i="12"/>
  <c r="C11" i="13"/>
  <c r="D11" i="12"/>
  <c r="D15" i="12"/>
  <c r="D13" i="12"/>
  <c r="D12" i="12"/>
  <c r="G9" i="13"/>
  <c r="G8" i="13"/>
  <c r="G10" i="13"/>
  <c r="C14" i="13"/>
  <c r="G11" i="13"/>
  <c r="D14" i="12"/>
  <c r="C15" i="13"/>
  <c r="C17" i="13"/>
</calcChain>
</file>

<file path=xl/sharedStrings.xml><?xml version="1.0" encoding="utf-8"?>
<sst xmlns="http://schemas.openxmlformats.org/spreadsheetml/2006/main" count="296" uniqueCount="173">
  <si>
    <t>（様式第13号）</t>
  </si>
  <si>
    <t>40形2灯
天井埋込み
タイプ（FL）</t>
    <rPh sb="6" eb="8">
      <t>テンジョウ</t>
    </rPh>
    <rPh sb="8" eb="10">
      <t>ウメコミ</t>
    </rPh>
    <phoneticPr fontId="7"/>
  </si>
  <si>
    <t>40形2灯
天井直付け
タイプ（FL）</t>
    <rPh sb="6" eb="8">
      <t>テンジョウ</t>
    </rPh>
    <rPh sb="8" eb="10">
      <t>ジカヅ</t>
    </rPh>
    <phoneticPr fontId="7"/>
  </si>
  <si>
    <t>40形1灯
天井埋込み
タイプ（FL）</t>
    <rPh sb="6" eb="8">
      <t>テンジョウ</t>
    </rPh>
    <rPh sb="8" eb="10">
      <t>ウメコミ</t>
    </rPh>
    <phoneticPr fontId="7"/>
  </si>
  <si>
    <t>40形1灯
天井直付け
タイプ（FL）</t>
    <rPh sb="6" eb="8">
      <t>テンジョウ</t>
    </rPh>
    <rPh sb="8" eb="10">
      <t>ジカヅ</t>
    </rPh>
    <phoneticPr fontId="7"/>
  </si>
  <si>
    <t>ダウンライト
（白熱球）</t>
    <rPh sb="8" eb="10">
      <t>ハクネツ</t>
    </rPh>
    <rPh sb="10" eb="11">
      <t>キュウ</t>
    </rPh>
    <phoneticPr fontId="5"/>
  </si>
  <si>
    <t>ダウンライト
（蛍光灯）</t>
    <rPh sb="8" eb="10">
      <t>ケイコウ</t>
    </rPh>
    <rPh sb="10" eb="11">
      <t>トウ</t>
    </rPh>
    <phoneticPr fontId="5"/>
  </si>
  <si>
    <t>埋込天井灯
（450mm角）</t>
    <rPh sb="12" eb="13">
      <t>カク</t>
    </rPh>
    <phoneticPr fontId="5"/>
  </si>
  <si>
    <t>埋込天井灯
（600mm角）</t>
    <rPh sb="12" eb="13">
      <t>カク</t>
    </rPh>
    <phoneticPr fontId="5"/>
  </si>
  <si>
    <t>01</t>
  </si>
  <si>
    <t>01</t>
    <phoneticPr fontId="5"/>
  </si>
  <si>
    <t>02</t>
  </si>
  <si>
    <t>03</t>
  </si>
  <si>
    <t>04</t>
  </si>
  <si>
    <t>05</t>
  </si>
  <si>
    <t>06</t>
  </si>
  <si>
    <t>07</t>
  </si>
  <si>
    <t>08</t>
  </si>
  <si>
    <t>09</t>
  </si>
  <si>
    <t>10</t>
  </si>
  <si>
    <t>11</t>
  </si>
  <si>
    <t>通し番号</t>
    <rPh sb="0" eb="1">
      <t>トオ</t>
    </rPh>
    <rPh sb="2" eb="4">
      <t>バンゴウ</t>
    </rPh>
    <phoneticPr fontId="5"/>
  </si>
  <si>
    <t>指定器具</t>
    <rPh sb="0" eb="2">
      <t>シテイ</t>
    </rPh>
    <rPh sb="2" eb="4">
      <t>キグ</t>
    </rPh>
    <phoneticPr fontId="6"/>
  </si>
  <si>
    <t>指定外器具</t>
    <rPh sb="0" eb="2">
      <t>シテイ</t>
    </rPh>
    <rPh sb="2" eb="3">
      <t>ガイ</t>
    </rPh>
    <rPh sb="3" eb="5">
      <t>キグ</t>
    </rPh>
    <phoneticPr fontId="5"/>
  </si>
  <si>
    <t>簡易仕様</t>
    <rPh sb="0" eb="2">
      <t>カンイ</t>
    </rPh>
    <rPh sb="2" eb="4">
      <t>シヨウ</t>
    </rPh>
    <phoneticPr fontId="5"/>
  </si>
  <si>
    <t>指定外</t>
    <rPh sb="0" eb="2">
      <t>シテイ</t>
    </rPh>
    <rPh sb="2" eb="3">
      <t>ガイ</t>
    </rPh>
    <phoneticPr fontId="5"/>
  </si>
  <si>
    <t>合計台数</t>
    <rPh sb="0" eb="2">
      <t>ゴウケイ</t>
    </rPh>
    <rPh sb="2" eb="4">
      <t>ダイスウ</t>
    </rPh>
    <phoneticPr fontId="5"/>
  </si>
  <si>
    <t>使用照明器具提案書 </t>
    <phoneticPr fontId="5"/>
  </si>
  <si>
    <t>提案する照明器具</t>
    <rPh sb="0" eb="2">
      <t>テイアン</t>
    </rPh>
    <rPh sb="4" eb="6">
      <t>ショウメイ</t>
    </rPh>
    <rPh sb="6" eb="8">
      <t>キグ</t>
    </rPh>
    <phoneticPr fontId="5"/>
  </si>
  <si>
    <t>メーカー名</t>
    <rPh sb="4" eb="5">
      <t>メイ</t>
    </rPh>
    <phoneticPr fontId="5"/>
  </si>
  <si>
    <t>品番</t>
    <rPh sb="0" eb="2">
      <t>ヒンバン</t>
    </rPh>
    <phoneticPr fontId="5"/>
  </si>
  <si>
    <t>消費電力（W)</t>
    <rPh sb="0" eb="2">
      <t>ショウヒ</t>
    </rPh>
    <rPh sb="2" eb="4">
      <t>デンリョク</t>
    </rPh>
    <phoneticPr fontId="5"/>
  </si>
  <si>
    <t>希望小売価格（税抜、円）</t>
    <rPh sb="0" eb="2">
      <t>キボウ</t>
    </rPh>
    <rPh sb="2" eb="4">
      <t>コウリ</t>
    </rPh>
    <rPh sb="4" eb="6">
      <t>カカク</t>
    </rPh>
    <rPh sb="7" eb="9">
      <t>ゼイヌキ</t>
    </rPh>
    <rPh sb="10" eb="11">
      <t>エン</t>
    </rPh>
    <phoneticPr fontId="5"/>
  </si>
  <si>
    <t>工事費</t>
    <rPh sb="0" eb="3">
      <t>コウジヒ</t>
    </rPh>
    <phoneticPr fontId="5"/>
  </si>
  <si>
    <t>照明器具代</t>
    <rPh sb="0" eb="2">
      <t>ショウメイ</t>
    </rPh>
    <rPh sb="2" eb="4">
      <t>キグ</t>
    </rPh>
    <rPh sb="4" eb="5">
      <t>ダイ</t>
    </rPh>
    <phoneticPr fontId="5"/>
  </si>
  <si>
    <t>取付費</t>
    <rPh sb="0" eb="1">
      <t>ト</t>
    </rPh>
    <rPh sb="1" eb="2">
      <t>ツ</t>
    </rPh>
    <rPh sb="2" eb="3">
      <t>ヒ</t>
    </rPh>
    <phoneticPr fontId="5"/>
  </si>
  <si>
    <t>撤去処分費</t>
    <rPh sb="0" eb="2">
      <t>テッキョ</t>
    </rPh>
    <rPh sb="2" eb="4">
      <t>ショブン</t>
    </rPh>
    <rPh sb="4" eb="5">
      <t>ヒ</t>
    </rPh>
    <phoneticPr fontId="5"/>
  </si>
  <si>
    <t>計（単価）</t>
    <rPh sb="0" eb="1">
      <t>ケイ</t>
    </rPh>
    <rPh sb="2" eb="4">
      <t>タンカ</t>
    </rPh>
    <phoneticPr fontId="5"/>
  </si>
  <si>
    <t>詳細設計費</t>
    <rPh sb="0" eb="2">
      <t>ショウサイ</t>
    </rPh>
    <rPh sb="2" eb="4">
      <t>セッケイ</t>
    </rPh>
    <rPh sb="4" eb="5">
      <t>ヒ</t>
    </rPh>
    <phoneticPr fontId="5"/>
  </si>
  <si>
    <t>工事管理費</t>
    <rPh sb="0" eb="2">
      <t>コウジ</t>
    </rPh>
    <rPh sb="2" eb="4">
      <t>カンリ</t>
    </rPh>
    <rPh sb="4" eb="5">
      <t>ヒ</t>
    </rPh>
    <phoneticPr fontId="5"/>
  </si>
  <si>
    <t>現地調査費</t>
    <rPh sb="0" eb="2">
      <t>ゲンチ</t>
    </rPh>
    <rPh sb="2" eb="4">
      <t>チョウサ</t>
    </rPh>
    <rPh sb="4" eb="5">
      <t>ヒ</t>
    </rPh>
    <phoneticPr fontId="5"/>
  </si>
  <si>
    <t>その他経費</t>
    <rPh sb="2" eb="3">
      <t>タ</t>
    </rPh>
    <rPh sb="3" eb="5">
      <t>ケイヒ</t>
    </rPh>
    <phoneticPr fontId="5"/>
  </si>
  <si>
    <t>小計</t>
    <rPh sb="0" eb="2">
      <t>ショウケイ</t>
    </rPh>
    <phoneticPr fontId="5"/>
  </si>
  <si>
    <t>一般管理費</t>
    <rPh sb="0" eb="2">
      <t>イッパン</t>
    </rPh>
    <rPh sb="2" eb="5">
      <t>カンリヒ</t>
    </rPh>
    <phoneticPr fontId="5"/>
  </si>
  <si>
    <t>合計</t>
    <rPh sb="0" eb="2">
      <t>ゴウケイ</t>
    </rPh>
    <phoneticPr fontId="5"/>
  </si>
  <si>
    <t>消費税及び地方消費税相当額</t>
    <rPh sb="0" eb="3">
      <t>ショウヒゼイ</t>
    </rPh>
    <rPh sb="3" eb="4">
      <t>オヨ</t>
    </rPh>
    <rPh sb="5" eb="7">
      <t>チホウ</t>
    </rPh>
    <rPh sb="7" eb="10">
      <t>ショウヒゼイ</t>
    </rPh>
    <rPh sb="10" eb="12">
      <t>ソウトウ</t>
    </rPh>
    <rPh sb="12" eb="13">
      <t>ガク</t>
    </rPh>
    <phoneticPr fontId="5"/>
  </si>
  <si>
    <t>総計</t>
    <rPh sb="0" eb="2">
      <t>ソウケイ</t>
    </rPh>
    <phoneticPr fontId="5"/>
  </si>
  <si>
    <t>計</t>
    <rPh sb="0" eb="1">
      <t>ケイ</t>
    </rPh>
    <phoneticPr fontId="5"/>
  </si>
  <si>
    <t>事業費</t>
    <rPh sb="0" eb="3">
      <t>ジギョウヒ</t>
    </rPh>
    <phoneticPr fontId="5"/>
  </si>
  <si>
    <t>番号</t>
    <rPh sb="0" eb="2">
      <t>バンゴウ</t>
    </rPh>
    <phoneticPr fontId="5"/>
  </si>
  <si>
    <t>簡易名称</t>
    <rPh sb="0" eb="2">
      <t>カンイ</t>
    </rPh>
    <rPh sb="2" eb="4">
      <t>メイショウ</t>
    </rPh>
    <phoneticPr fontId="5"/>
  </si>
  <si>
    <t>天井埋込型 一体型LED スクエアタイプ 下面開放型 コンパクト形蛍光灯FHP32形3灯器具相当/4400 lmタイプ、450mm角埋込</t>
  </si>
  <si>
    <t>天井埋込型 一体型LED スクエアタイプ 下面開放型 コンパクト形蛍光灯FHP45形3灯器具相当/5800～6300 lm、600mm角埋込</t>
  </si>
  <si>
    <t>天井埋込型 LED（昼白色） ダウンライト 拡散(広角)タイプ/埋込穴φ125/白熱電球60形1灯器具相当</t>
  </si>
  <si>
    <t>天井直付型・壁直付型・天井直付吊下型 LED誘導灯 片面型・一般型（20分間） リモコン自己点検機能付/C級（10形）</t>
  </si>
  <si>
    <t>※２　各製品のカタログ等から仕様が分かるページを添付すること。</t>
  </si>
  <si>
    <t>※１　寸法指定のない照明器具については、可能な限り安価な汎用製品を提案すること。</t>
  </si>
  <si>
    <t>直接工事費計</t>
    <rPh sb="0" eb="2">
      <t>チョクセツ</t>
    </rPh>
    <rPh sb="2" eb="5">
      <t>コウジヒ</t>
    </rPh>
    <rPh sb="5" eb="6">
      <t>ケイ</t>
    </rPh>
    <phoneticPr fontId="5"/>
  </si>
  <si>
    <t>台数</t>
    <rPh sb="0" eb="2">
      <t>ダイスウ</t>
    </rPh>
    <phoneticPr fontId="5"/>
  </si>
  <si>
    <t>事業費算出表</t>
    <rPh sb="0" eb="3">
      <t>ジギョウヒ</t>
    </rPh>
    <rPh sb="3" eb="5">
      <t>サンシュツ</t>
    </rPh>
    <rPh sb="5" eb="6">
      <t>ヒョウ</t>
    </rPh>
    <phoneticPr fontId="5"/>
  </si>
  <si>
    <t>（単位：円）</t>
    <rPh sb="1" eb="3">
      <t>タンイ</t>
    </rPh>
    <rPh sb="4" eb="5">
      <t>エン</t>
    </rPh>
    <phoneticPr fontId="5"/>
  </si>
  <si>
    <t>※２　使用する照明器具は、使用照明器具提案書（様式第13号）で提案した照明器具とする。</t>
  </si>
  <si>
    <t>40形2灯天井埋込みタイプ（FL）</t>
    <rPh sb="5" eb="7">
      <t>テンジョウ</t>
    </rPh>
    <rPh sb="7" eb="9">
      <t>ウメコミ</t>
    </rPh>
    <phoneticPr fontId="7"/>
  </si>
  <si>
    <t>様式13号から</t>
    <rPh sb="0" eb="2">
      <t>ヨウシキ</t>
    </rPh>
    <rPh sb="4" eb="5">
      <t>ゴウ</t>
    </rPh>
    <phoneticPr fontId="5"/>
  </si>
  <si>
    <t>※１　「照明器具代」から「撤去処分費」の欄については、１台当たりの単価を記載する。</t>
    <phoneticPr fontId="5"/>
  </si>
  <si>
    <t>20形2灯
天井直付け
タイプ（FL）</t>
  </si>
  <si>
    <t>20形1灯
天井直付け
タイプ（FL）</t>
  </si>
  <si>
    <t>提案LEDの消費電力</t>
    <rPh sb="0" eb="2">
      <t>テイアン</t>
    </rPh>
    <rPh sb="6" eb="8">
      <t>ショウヒ</t>
    </rPh>
    <rPh sb="8" eb="10">
      <t>デンリョク</t>
    </rPh>
    <phoneticPr fontId="5"/>
  </si>
  <si>
    <t/>
  </si>
  <si>
    <t>想定LEDの消費電力</t>
    <rPh sb="0" eb="2">
      <t>ソウテイ</t>
    </rPh>
    <rPh sb="6" eb="8">
      <t>ショウヒ</t>
    </rPh>
    <rPh sb="8" eb="10">
      <t>デンリョク</t>
    </rPh>
    <phoneticPr fontId="5"/>
  </si>
  <si>
    <t>全体</t>
    <rPh sb="0" eb="2">
      <t>ゼンタイ</t>
    </rPh>
    <phoneticPr fontId="15"/>
  </si>
  <si>
    <t>一般照明による電力使用量（kWh/年）</t>
    <phoneticPr fontId="15"/>
  </si>
  <si>
    <t>照明全体の電力使用量(kWh/年)</t>
  </si>
  <si>
    <t>一般照明LED化による節電電力量（kWh/年）</t>
    <phoneticPr fontId="15"/>
  </si>
  <si>
    <t>照明全体の節電電力量（kWh/年）</t>
  </si>
  <si>
    <t>年間節電額（円/年）</t>
  </si>
  <si>
    <t>削減CO2（t-CO2）</t>
    <rPh sb="0" eb="2">
      <t>サクゲン</t>
    </rPh>
    <phoneticPr fontId="15"/>
  </si>
  <si>
    <t>節電額比率（％）</t>
  </si>
  <si>
    <t>照明器具に対する節電比率（％）</t>
  </si>
  <si>
    <t>施設の電力使用量（kWh/年）</t>
  </si>
  <si>
    <t>施設の電気料金（円/年）</t>
  </si>
  <si>
    <t>電力単価（円/kWh）</t>
    <phoneticPr fontId="5"/>
  </si>
  <si>
    <t>現状</t>
    <rPh sb="0" eb="2">
      <t>ゲンジョウ</t>
    </rPh>
    <phoneticPr fontId="5"/>
  </si>
  <si>
    <t>LED化後</t>
    <rPh sb="3" eb="4">
      <t>カ</t>
    </rPh>
    <rPh sb="4" eb="5">
      <t>ゴ</t>
    </rPh>
    <phoneticPr fontId="5"/>
  </si>
  <si>
    <t>節電電力量</t>
    <rPh sb="0" eb="2">
      <t>セツデン</t>
    </rPh>
    <rPh sb="2" eb="4">
      <t>デンリョク</t>
    </rPh>
    <rPh sb="4" eb="5">
      <t>リョウ</t>
    </rPh>
    <phoneticPr fontId="5"/>
  </si>
  <si>
    <t>一般照明による電力使用量（kWh/年）</t>
  </si>
  <si>
    <t>照明全体の電力使用量(kWh/年)</t>
    <phoneticPr fontId="5"/>
  </si>
  <si>
    <t>蛍光灯の消費電力（指定外込み）</t>
    <rPh sb="0" eb="3">
      <t>ケイコウトウ</t>
    </rPh>
    <rPh sb="4" eb="6">
      <t>ショウヒ</t>
    </rPh>
    <rPh sb="6" eb="8">
      <t>デンリョク</t>
    </rPh>
    <rPh sb="9" eb="11">
      <t>シテイ</t>
    </rPh>
    <rPh sb="11" eb="12">
      <t>ガイ</t>
    </rPh>
    <rPh sb="12" eb="13">
      <t>コ</t>
    </rPh>
    <phoneticPr fontId="5"/>
  </si>
  <si>
    <t>蛍光灯の消費電力（指定外無視）</t>
    <rPh sb="0" eb="3">
      <t>ケイコウトウ</t>
    </rPh>
    <rPh sb="4" eb="6">
      <t>ショウヒ</t>
    </rPh>
    <rPh sb="6" eb="8">
      <t>デンリョク</t>
    </rPh>
    <rPh sb="9" eb="11">
      <t>シテイ</t>
    </rPh>
    <rPh sb="11" eb="12">
      <t>ガイ</t>
    </rPh>
    <rPh sb="12" eb="14">
      <t>ムシ</t>
    </rPh>
    <phoneticPr fontId="5"/>
  </si>
  <si>
    <t>備考</t>
    <rPh sb="0" eb="2">
      <t>ビコウ</t>
    </rPh>
    <phoneticPr fontId="15"/>
  </si>
  <si>
    <t>（様式第17号）</t>
    <rPh sb="1" eb="3">
      <t>ヨウシキ</t>
    </rPh>
    <rPh sb="3" eb="4">
      <t>ダイ</t>
    </rPh>
    <rPh sb="6" eb="7">
      <t>ゴウ</t>
    </rPh>
    <phoneticPr fontId="15"/>
  </si>
  <si>
    <t>施設全体の電気使用量</t>
    <rPh sb="0" eb="2">
      <t>シセツ</t>
    </rPh>
    <rPh sb="2" eb="4">
      <t>ゼンタイ</t>
    </rPh>
    <rPh sb="5" eb="7">
      <t>デンキ</t>
    </rPh>
    <rPh sb="7" eb="10">
      <t>シヨウリョウ</t>
    </rPh>
    <phoneticPr fontId="15"/>
  </si>
  <si>
    <t>kWh/年</t>
    <phoneticPr fontId="15"/>
  </si>
  <si>
    <t>施設全体の電気使用料金</t>
    <rPh sb="0" eb="2">
      <t>シセツ</t>
    </rPh>
    <rPh sb="2" eb="4">
      <t>ゼンタイ</t>
    </rPh>
    <rPh sb="5" eb="7">
      <t>デンキ</t>
    </rPh>
    <rPh sb="7" eb="10">
      <t>シヨウリョウ</t>
    </rPh>
    <rPh sb="10" eb="11">
      <t>キン</t>
    </rPh>
    <phoneticPr fontId="15"/>
  </si>
  <si>
    <t>千円／年</t>
    <rPh sb="0" eb="1">
      <t>セン</t>
    </rPh>
    <rPh sb="1" eb="2">
      <t>エン</t>
    </rPh>
    <rPh sb="3" eb="4">
      <t>ネン</t>
    </rPh>
    <phoneticPr fontId="15"/>
  </si>
  <si>
    <t>千円</t>
    <rPh sb="0" eb="2">
      <t>センエン</t>
    </rPh>
    <phoneticPr fontId="3"/>
  </si>
  <si>
    <t>事業費</t>
    <rPh sb="0" eb="3">
      <t>ジギョウヒ</t>
    </rPh>
    <phoneticPr fontId="15"/>
  </si>
  <si>
    <t>電気料金削減金額
（15年間）</t>
    <rPh sb="0" eb="2">
      <t>デンキ</t>
    </rPh>
    <rPh sb="2" eb="4">
      <t>リョウキン</t>
    </rPh>
    <rPh sb="4" eb="6">
      <t>サクゲン</t>
    </rPh>
    <rPh sb="6" eb="8">
      <t>キンガク</t>
    </rPh>
    <rPh sb="12" eb="14">
      <t>ネンカン</t>
    </rPh>
    <phoneticPr fontId="15"/>
  </si>
  <si>
    <t>電気料金の
年間削減金額</t>
    <rPh sb="0" eb="2">
      <t>デンキ</t>
    </rPh>
    <rPh sb="2" eb="4">
      <t>リョウキン</t>
    </rPh>
    <rPh sb="6" eb="8">
      <t>ネンカン</t>
    </rPh>
    <rPh sb="8" eb="10">
      <t>サクゲン</t>
    </rPh>
    <rPh sb="10" eb="12">
      <t>キンガク</t>
    </rPh>
    <phoneticPr fontId="15"/>
  </si>
  <si>
    <t>事業効果額
（15年間）</t>
    <rPh sb="0" eb="2">
      <t>ジギョウ</t>
    </rPh>
    <rPh sb="2" eb="4">
      <t>コウカ</t>
    </rPh>
    <rPh sb="4" eb="5">
      <t>ガク</t>
    </rPh>
    <rPh sb="9" eb="11">
      <t>ネンカン</t>
    </rPh>
    <phoneticPr fontId="15"/>
  </si>
  <si>
    <t>様式第16号から転記される</t>
    <rPh sb="0" eb="2">
      <t>ヨウシキ</t>
    </rPh>
    <rPh sb="2" eb="3">
      <t>ダイ</t>
    </rPh>
    <rPh sb="5" eb="6">
      <t>ゴウ</t>
    </rPh>
    <rPh sb="8" eb="10">
      <t>テンキ</t>
    </rPh>
    <phoneticPr fontId="5"/>
  </si>
  <si>
    <t>％</t>
    <phoneticPr fontId="5"/>
  </si>
  <si>
    <t>事業効果算出表（自動計算）</t>
    <rPh sb="0" eb="2">
      <t>ジギョウ</t>
    </rPh>
    <rPh sb="2" eb="4">
      <t>コウカ</t>
    </rPh>
    <rPh sb="4" eb="6">
      <t>サンシュツ</t>
    </rPh>
    <rPh sb="6" eb="7">
      <t>ヒョウ</t>
    </rPh>
    <rPh sb="8" eb="10">
      <t>ジドウ</t>
    </rPh>
    <rPh sb="10" eb="12">
      <t>ケイサン</t>
    </rPh>
    <phoneticPr fontId="15"/>
  </si>
  <si>
    <t>うち、照明による
電気使用量</t>
    <rPh sb="3" eb="5">
      <t>ショウメイ</t>
    </rPh>
    <rPh sb="9" eb="11">
      <t>デンキ</t>
    </rPh>
    <rPh sb="11" eb="14">
      <t>シヨウリョウ</t>
    </rPh>
    <phoneticPr fontId="15"/>
  </si>
  <si>
    <t>うち、照明による
電気使用料金</t>
    <rPh sb="3" eb="5">
      <t>ショウメイ</t>
    </rPh>
    <rPh sb="9" eb="11">
      <t>デンキ</t>
    </rPh>
    <rPh sb="11" eb="14">
      <t>シヨウリョウ</t>
    </rPh>
    <rPh sb="14" eb="15">
      <t>キン</t>
    </rPh>
    <phoneticPr fontId="15"/>
  </si>
  <si>
    <t>LED化後の、照明による
電気使用量</t>
    <rPh sb="3" eb="4">
      <t>カ</t>
    </rPh>
    <rPh sb="4" eb="5">
      <t>ゴ</t>
    </rPh>
    <rPh sb="7" eb="9">
      <t>ショウメイ</t>
    </rPh>
    <rPh sb="13" eb="15">
      <t>デンキ</t>
    </rPh>
    <rPh sb="15" eb="18">
      <t>シヨウリョウ</t>
    </rPh>
    <phoneticPr fontId="15"/>
  </si>
  <si>
    <t>LED化後の、照明による
電気使用料金</t>
    <rPh sb="3" eb="4">
      <t>カ</t>
    </rPh>
    <rPh sb="4" eb="5">
      <t>ゴ</t>
    </rPh>
    <rPh sb="7" eb="9">
      <t>ショウメイ</t>
    </rPh>
    <rPh sb="13" eb="15">
      <t>デンキ</t>
    </rPh>
    <rPh sb="15" eb="18">
      <t>シヨウリョウ</t>
    </rPh>
    <rPh sb="18" eb="19">
      <t>キン</t>
    </rPh>
    <phoneticPr fontId="15"/>
  </si>
  <si>
    <t>施設全体に対する
電気使用量削減割合</t>
    <rPh sb="0" eb="2">
      <t>シセツ</t>
    </rPh>
    <rPh sb="2" eb="4">
      <t>ゼンタイ</t>
    </rPh>
    <rPh sb="5" eb="6">
      <t>タイ</t>
    </rPh>
    <rPh sb="9" eb="11">
      <t>デンキ</t>
    </rPh>
    <rPh sb="11" eb="14">
      <t>シヨウリョウ</t>
    </rPh>
    <rPh sb="14" eb="16">
      <t>サクゲン</t>
    </rPh>
    <rPh sb="16" eb="18">
      <t>ワリアイ</t>
    </rPh>
    <phoneticPr fontId="15"/>
  </si>
  <si>
    <t>施設全体に対する
電気使用料金削減割合</t>
    <rPh sb="0" eb="2">
      <t>シセツ</t>
    </rPh>
    <rPh sb="2" eb="4">
      <t>ゼンタイ</t>
    </rPh>
    <rPh sb="5" eb="6">
      <t>タイ</t>
    </rPh>
    <rPh sb="9" eb="11">
      <t>デンキ</t>
    </rPh>
    <rPh sb="11" eb="13">
      <t>シヨウ</t>
    </rPh>
    <rPh sb="13" eb="15">
      <t>リョウキン</t>
    </rPh>
    <rPh sb="15" eb="17">
      <t>サクゲン</t>
    </rPh>
    <rPh sb="17" eb="19">
      <t>ワリアイ</t>
    </rPh>
    <phoneticPr fontId="15"/>
  </si>
  <si>
    <t>２　15年間の事業効果</t>
    <rPh sb="4" eb="6">
      <t>ネンカン</t>
    </rPh>
    <rPh sb="7" eb="9">
      <t>ジギョウ</t>
    </rPh>
    <rPh sb="9" eb="11">
      <t>コウカ</t>
    </rPh>
    <phoneticPr fontId="5"/>
  </si>
  <si>
    <t>１　単年の事業効果</t>
    <rPh sb="2" eb="3">
      <t>タン</t>
    </rPh>
    <rPh sb="3" eb="4">
      <t>ネン</t>
    </rPh>
    <rPh sb="5" eb="7">
      <t>ジギョウ</t>
    </rPh>
    <rPh sb="7" eb="9">
      <t>コウカ</t>
    </rPh>
    <phoneticPr fontId="5"/>
  </si>
  <si>
    <t>年間電気使用料金
削減金額</t>
    <rPh sb="0" eb="2">
      <t>ネンカン</t>
    </rPh>
    <rPh sb="2" eb="4">
      <t>デンキ</t>
    </rPh>
    <rPh sb="4" eb="6">
      <t>シヨウ</t>
    </rPh>
    <rPh sb="6" eb="8">
      <t>リョウキン</t>
    </rPh>
    <rPh sb="9" eb="11">
      <t>サクゲン</t>
    </rPh>
    <rPh sb="11" eb="13">
      <t>キンガク</t>
    </rPh>
    <phoneticPr fontId="15"/>
  </si>
  <si>
    <t>年間電気使用量
削減量</t>
    <rPh sb="0" eb="2">
      <t>ネンカン</t>
    </rPh>
    <rPh sb="2" eb="4">
      <t>デンキ</t>
    </rPh>
    <rPh sb="4" eb="7">
      <t>シヨウリョウ</t>
    </rPh>
    <rPh sb="6" eb="7">
      <t>リョウ</t>
    </rPh>
    <rPh sb="8" eb="10">
      <t>サクゲン</t>
    </rPh>
    <rPh sb="10" eb="11">
      <t>リョウ</t>
    </rPh>
    <phoneticPr fontId="15"/>
  </si>
  <si>
    <t>（様式第16号）</t>
    <phoneticPr fontId="5"/>
  </si>
  <si>
    <t>光束値（lm）</t>
    <rPh sb="0" eb="2">
      <t>コウソク</t>
    </rPh>
    <rPh sb="2" eb="3">
      <t>チ</t>
    </rPh>
    <phoneticPr fontId="5"/>
  </si>
  <si>
    <t>G9セルから転記される</t>
    <rPh sb="6" eb="8">
      <t>テンキ</t>
    </rPh>
    <phoneticPr fontId="3"/>
  </si>
  <si>
    <t>%</t>
    <phoneticPr fontId="5"/>
  </si>
  <si>
    <t>照明による電気使用料金
に対する削減割合</t>
    <rPh sb="0" eb="2">
      <t>ショウメイ</t>
    </rPh>
    <rPh sb="5" eb="7">
      <t>デンキ</t>
    </rPh>
    <rPh sb="7" eb="9">
      <t>シヨウ</t>
    </rPh>
    <rPh sb="9" eb="11">
      <t>リョウキン</t>
    </rPh>
    <rPh sb="13" eb="14">
      <t>タイ</t>
    </rPh>
    <rPh sb="16" eb="18">
      <t>サクゲン</t>
    </rPh>
    <rPh sb="18" eb="20">
      <t>ワリアイ</t>
    </rPh>
    <phoneticPr fontId="5"/>
  </si>
  <si>
    <t>照明による電気使用量
に対する削減割合</t>
    <rPh sb="0" eb="2">
      <t>ショウメイ</t>
    </rPh>
    <rPh sb="5" eb="7">
      <t>デンキ</t>
    </rPh>
    <rPh sb="7" eb="10">
      <t>シヨウリョウ</t>
    </rPh>
    <rPh sb="12" eb="13">
      <t>タイ</t>
    </rPh>
    <rPh sb="15" eb="17">
      <t>サクゲン</t>
    </rPh>
    <rPh sb="17" eb="19">
      <t>ワリアイ</t>
    </rPh>
    <phoneticPr fontId="5"/>
  </si>
  <si>
    <t>　※　自動計算の中で端数処理を行っているため、下一桁にずれが生じる場合があるが</t>
    <rPh sb="3" eb="5">
      <t>ジドウ</t>
    </rPh>
    <rPh sb="5" eb="7">
      <t>ケイサン</t>
    </rPh>
    <rPh sb="8" eb="9">
      <t>ナカ</t>
    </rPh>
    <rPh sb="10" eb="12">
      <t>ハスウ</t>
    </rPh>
    <rPh sb="12" eb="14">
      <t>ショリ</t>
    </rPh>
    <rPh sb="15" eb="16">
      <t>オコナ</t>
    </rPh>
    <rPh sb="23" eb="24">
      <t>シモ</t>
    </rPh>
    <rPh sb="24" eb="26">
      <t>ヒトケタ</t>
    </rPh>
    <rPh sb="30" eb="31">
      <t>ショウ</t>
    </rPh>
    <rPh sb="33" eb="35">
      <t>バアイ</t>
    </rPh>
    <phoneticPr fontId="5"/>
  </si>
  <si>
    <t>　　訂正等は不要である。</t>
    <rPh sb="2" eb="4">
      <t>テイセイ</t>
    </rPh>
    <rPh sb="4" eb="5">
      <t>トウ</t>
    </rPh>
    <rPh sb="6" eb="8">
      <t>フヨウ</t>
    </rPh>
    <phoneticPr fontId="5"/>
  </si>
  <si>
    <t>C14セル×15</t>
    <phoneticPr fontId="5"/>
  </si>
  <si>
    <t>C15セル－C16セル</t>
    <phoneticPr fontId="5"/>
  </si>
  <si>
    <t>　※　定額料金メニューで契約している施設の事業効果については、本市において仮算出し、</t>
    <rPh sb="3" eb="5">
      <t>テイガク</t>
    </rPh>
    <rPh sb="5" eb="7">
      <t>リョウキン</t>
    </rPh>
    <rPh sb="12" eb="14">
      <t>ケイヤク</t>
    </rPh>
    <rPh sb="18" eb="20">
      <t>シセツ</t>
    </rPh>
    <rPh sb="21" eb="23">
      <t>ジギョウ</t>
    </rPh>
    <rPh sb="23" eb="25">
      <t>コウカ</t>
    </rPh>
    <rPh sb="31" eb="33">
      <t>ホンシ</t>
    </rPh>
    <rPh sb="37" eb="38">
      <t>カリ</t>
    </rPh>
    <rPh sb="38" eb="40">
      <t>サンシュツ</t>
    </rPh>
    <phoneticPr fontId="5"/>
  </si>
  <si>
    <t>　　上表に計上済みであるため、提案における考慮は不要である。</t>
    <rPh sb="2" eb="4">
      <t>ジョウヒョウ</t>
    </rPh>
    <rPh sb="5" eb="7">
      <t>ケイジョウ</t>
    </rPh>
    <rPh sb="7" eb="8">
      <t>ズ</t>
    </rPh>
    <rPh sb="15" eb="17">
      <t>テイアン</t>
    </rPh>
    <rPh sb="21" eb="23">
      <t>コウリョ</t>
    </rPh>
    <rPh sb="24" eb="26">
      <t>フヨウ</t>
    </rPh>
    <phoneticPr fontId="5"/>
  </si>
  <si>
    <t>誘導灯
非常灯</t>
  </si>
  <si>
    <t>40形2灯天井直付けタイプ（FL）</t>
    <rPh sb="5" eb="7">
      <t>テンジョウ</t>
    </rPh>
    <rPh sb="7" eb="9">
      <t>ジカヅ</t>
    </rPh>
    <phoneticPr fontId="7"/>
  </si>
  <si>
    <t>40形1灯天井埋込みタイプ（FL）</t>
    <rPh sb="5" eb="7">
      <t>テンジョウ</t>
    </rPh>
    <rPh sb="7" eb="9">
      <t>ウメコミ</t>
    </rPh>
    <phoneticPr fontId="7"/>
  </si>
  <si>
    <t>40形1灯天井直付けタイプ（FL）</t>
    <rPh sb="5" eb="7">
      <t>テンジョウ</t>
    </rPh>
    <rPh sb="7" eb="9">
      <t>ジカヅ</t>
    </rPh>
    <phoneticPr fontId="7"/>
  </si>
  <si>
    <t>20形2灯タイプ</t>
  </si>
  <si>
    <t>20形1灯タイプ</t>
  </si>
  <si>
    <t>埋込天井灯（450mm角）</t>
    <rPh sb="11" eb="12">
      <t>カク</t>
    </rPh>
    <phoneticPr fontId="5"/>
  </si>
  <si>
    <t>埋込天井灯（600mm角）</t>
    <rPh sb="11" eb="12">
      <t>カク</t>
    </rPh>
    <phoneticPr fontId="5"/>
  </si>
  <si>
    <t>ダウンライト（白熱球）</t>
    <rPh sb="7" eb="9">
      <t>ハクネツ</t>
    </rPh>
    <rPh sb="9" eb="10">
      <t>キュウ</t>
    </rPh>
    <phoneticPr fontId="5"/>
  </si>
  <si>
    <t>ダウンライト（蛍光灯）</t>
    <rPh sb="7" eb="9">
      <t>ケイコウ</t>
    </rPh>
    <rPh sb="9" eb="10">
      <t>トウ</t>
    </rPh>
    <phoneticPr fontId="5"/>
  </si>
  <si>
    <t>非常灯・誘導灯</t>
    <rPh sb="0" eb="3">
      <t>ヒジョウトウ</t>
    </rPh>
    <rPh sb="4" eb="7">
      <t>ユウドウトウ</t>
    </rPh>
    <phoneticPr fontId="5"/>
  </si>
  <si>
    <t>一般照明の点灯時間</t>
    <rPh sb="0" eb="2">
      <t>イッパン</t>
    </rPh>
    <rPh sb="2" eb="4">
      <t>ショウメイ</t>
    </rPh>
    <rPh sb="5" eb="7">
      <t>テントウ</t>
    </rPh>
    <rPh sb="7" eb="9">
      <t>ジカン</t>
    </rPh>
    <phoneticPr fontId="15"/>
  </si>
  <si>
    <t>　　　  40形器具：Hf32形高出力2灯相当6900lmタイプ（普通教室・特別教室用）</t>
    <rPh sb="7" eb="8">
      <t>カタ</t>
    </rPh>
    <rPh sb="8" eb="10">
      <t>キグ</t>
    </rPh>
    <rPh sb="15" eb="16">
      <t>カタ</t>
    </rPh>
    <rPh sb="16" eb="19">
      <t>コウシュツリョク</t>
    </rPh>
    <rPh sb="20" eb="21">
      <t>トウ</t>
    </rPh>
    <rPh sb="21" eb="23">
      <t>ソウトウ</t>
    </rPh>
    <rPh sb="33" eb="35">
      <t>フツウ</t>
    </rPh>
    <rPh sb="35" eb="37">
      <t>キョウシツ</t>
    </rPh>
    <rPh sb="38" eb="40">
      <t>トクベツ</t>
    </rPh>
    <rPh sb="40" eb="42">
      <t>キョウシツ</t>
    </rPh>
    <rPh sb="42" eb="43">
      <t>ヨウ</t>
    </rPh>
    <phoneticPr fontId="5"/>
  </si>
  <si>
    <t>　　　  20形器具：Hf16形高出力1灯相当1600lmタイプ</t>
    <rPh sb="7" eb="8">
      <t>カタ</t>
    </rPh>
    <rPh sb="8" eb="10">
      <t>キグ</t>
    </rPh>
    <rPh sb="15" eb="16">
      <t>カタ</t>
    </rPh>
    <rPh sb="16" eb="19">
      <t>コウシュツリョク</t>
    </rPh>
    <rPh sb="20" eb="21">
      <t>トウ</t>
    </rPh>
    <rPh sb="21" eb="23">
      <t>ソウトウ</t>
    </rPh>
    <phoneticPr fontId="5"/>
  </si>
  <si>
    <t>既存機器仕様</t>
    <rPh sb="0" eb="2">
      <t>キソン</t>
    </rPh>
    <rPh sb="2" eb="4">
      <t>キキ</t>
    </rPh>
    <rPh sb="4" eb="6">
      <t>シヨウ</t>
    </rPh>
    <phoneticPr fontId="5"/>
  </si>
  <si>
    <r>
      <t>天井埋込型 一体型LED 下面開放型 直管形蛍光灯 FLR40形2灯器具相当
/4000 lmタイプ、300幅</t>
    </r>
    <r>
      <rPr>
        <b/>
        <sz val="10"/>
        <color theme="1"/>
        <rFont val="ＭＳ Ｐゴシック"/>
        <family val="3"/>
        <charset val="128"/>
      </rPr>
      <t>（提案機器は6900 lmタイプを記載すること）</t>
    </r>
    <rPh sb="56" eb="58">
      <t>テイアン</t>
    </rPh>
    <rPh sb="58" eb="60">
      <t>キキ</t>
    </rPh>
    <rPh sb="72" eb="74">
      <t>キサイ</t>
    </rPh>
    <phoneticPr fontId="5"/>
  </si>
  <si>
    <r>
      <t>天井直付型 一体型LED 富士型 直管形蛍光灯 FLR40形2灯器具相当
/4000 lmタイプ、230幅</t>
    </r>
    <r>
      <rPr>
        <b/>
        <sz val="10"/>
        <color theme="1"/>
        <rFont val="ＭＳ Ｐゴシック"/>
        <family val="3"/>
        <charset val="128"/>
      </rPr>
      <t>（提案機器は6900 lmタイプを記載すること）</t>
    </r>
    <phoneticPr fontId="5"/>
  </si>
  <si>
    <r>
      <t>天井埋込型 一体型LED 下面開放型 直管形蛍光灯FLR40形1灯器具相当
/2000 lmタイプ、190～230幅</t>
    </r>
    <r>
      <rPr>
        <b/>
        <sz val="10"/>
        <color theme="1"/>
        <rFont val="ＭＳ Ｐゴシック"/>
        <family val="3"/>
        <charset val="128"/>
      </rPr>
      <t>（提案機器は3200 lmタイプを記載すること）</t>
    </r>
    <phoneticPr fontId="5"/>
  </si>
  <si>
    <r>
      <t>天井直付型 一体型LED 富士型 直管形蛍光灯FLR40形1灯器具相当
/2000 lmタイプ、150～230幅</t>
    </r>
    <r>
      <rPr>
        <b/>
        <sz val="10"/>
        <color theme="1"/>
        <rFont val="ＭＳ Ｐゴシック"/>
        <family val="3"/>
        <charset val="128"/>
      </rPr>
      <t>（提案機器は3200 lmタイプを記載すること）</t>
    </r>
    <phoneticPr fontId="5"/>
  </si>
  <si>
    <r>
      <t>天井直付型 一体型LED 富士型 直管形蛍光灯FL20形2灯器具相当
/1600 lmタイプ、230幅</t>
    </r>
    <r>
      <rPr>
        <b/>
        <sz val="10"/>
        <color theme="1"/>
        <rFont val="ＭＳ Ｐゴシック"/>
        <family val="3"/>
        <charset val="128"/>
      </rPr>
      <t>（提案機器は3200 lmタイプを記載すること）</t>
    </r>
    <phoneticPr fontId="5"/>
  </si>
  <si>
    <r>
      <t>天井直付型 一体型LED 富士型 直管形蛍光灯FL20形1灯器具相当
/800 lmタイプ、230幅</t>
    </r>
    <r>
      <rPr>
        <b/>
        <sz val="10"/>
        <color theme="1"/>
        <rFont val="ＭＳ Ｐゴシック"/>
        <family val="3"/>
        <charset val="128"/>
      </rPr>
      <t>（提案機器は1600 lmタイプを記載すること）</t>
    </r>
    <phoneticPr fontId="5"/>
  </si>
  <si>
    <t>※４　40形・20形器具については、照明器具・工事仕様書に基づき以下のとおり提案すること。その他の蛍光灯、ダウンライト等については現状と同等の光束を有する器具を提案すること。</t>
    <rPh sb="5" eb="6">
      <t>カタ</t>
    </rPh>
    <rPh sb="9" eb="10">
      <t>ガタ</t>
    </rPh>
    <rPh sb="10" eb="12">
      <t>キグ</t>
    </rPh>
    <rPh sb="18" eb="20">
      <t>ショウメイ</t>
    </rPh>
    <rPh sb="20" eb="22">
      <t>キグ</t>
    </rPh>
    <rPh sb="23" eb="25">
      <t>コウジ</t>
    </rPh>
    <rPh sb="25" eb="28">
      <t>シヨウショ</t>
    </rPh>
    <rPh sb="29" eb="30">
      <t>モト</t>
    </rPh>
    <rPh sb="32" eb="34">
      <t>イカ</t>
    </rPh>
    <rPh sb="38" eb="40">
      <t>テイアン</t>
    </rPh>
    <rPh sb="47" eb="48">
      <t>タ</t>
    </rPh>
    <rPh sb="49" eb="52">
      <t>ケイコウトウ</t>
    </rPh>
    <rPh sb="59" eb="60">
      <t>トウ</t>
    </rPh>
    <rPh sb="65" eb="67">
      <t>ゲンジョウ</t>
    </rPh>
    <rPh sb="68" eb="70">
      <t>ドウトウ</t>
    </rPh>
    <rPh sb="71" eb="73">
      <t>コウソク</t>
    </rPh>
    <rPh sb="74" eb="75">
      <t>ユウ</t>
    </rPh>
    <rPh sb="77" eb="79">
      <t>キグ</t>
    </rPh>
    <rPh sb="80" eb="82">
      <t>テイアン</t>
    </rPh>
    <phoneticPr fontId="5"/>
  </si>
  <si>
    <t>大籔小学校</t>
  </si>
  <si>
    <t>祥豊小学校</t>
  </si>
  <si>
    <t>山ノ内小学校</t>
  </si>
  <si>
    <t>花園小学校</t>
  </si>
  <si>
    <t>西京極小学校</t>
  </si>
  <si>
    <t>広沢小学校</t>
  </si>
  <si>
    <t>南太秦小学校</t>
  </si>
  <si>
    <t>西院小学校</t>
  </si>
  <si>
    <t>御室小学校</t>
  </si>
  <si>
    <t>桂小学校</t>
  </si>
  <si>
    <t>大原野小学校</t>
  </si>
  <si>
    <t>川岡東小学校</t>
  </si>
  <si>
    <t>九条中学校</t>
  </si>
  <si>
    <t>凌風小中学校</t>
  </si>
  <si>
    <t>嵯峨中学校</t>
  </si>
  <si>
    <t>梅津中学校</t>
  </si>
  <si>
    <t>大枝中学校</t>
  </si>
  <si>
    <t>松尾中学校</t>
  </si>
  <si>
    <t>鳴滝総合支援学校</t>
  </si>
  <si>
    <t>中央図書館</t>
    <rPh sb="0" eb="5">
      <t>チュウオウトショカン</t>
    </rPh>
    <phoneticPr fontId="2"/>
  </si>
  <si>
    <t>元有済小学校</t>
    <rPh sb="0" eb="1">
      <t>モト</t>
    </rPh>
    <rPh sb="1" eb="4">
      <t>ユウサイショウ</t>
    </rPh>
    <rPh sb="4" eb="6">
      <t>ガッコウ</t>
    </rPh>
    <phoneticPr fontId="2"/>
  </si>
  <si>
    <t>学校給食協会（事務棟）</t>
    <rPh sb="0" eb="2">
      <t>ガッコウ</t>
    </rPh>
    <rPh sb="2" eb="4">
      <t>キュウショク</t>
    </rPh>
    <rPh sb="4" eb="6">
      <t>キョウカイ</t>
    </rPh>
    <rPh sb="7" eb="9">
      <t>ジム</t>
    </rPh>
    <rPh sb="9" eb="10">
      <t>トウ</t>
    </rPh>
    <phoneticPr fontId="2"/>
  </si>
  <si>
    <t>生涯学習総合センター（京都アスニー）</t>
    <rPh sb="0" eb="6">
      <t>ショウガイガクシュウソウゴウ</t>
    </rPh>
    <rPh sb="11" eb="13">
      <t>キョウト</t>
    </rPh>
    <phoneticPr fontId="2"/>
  </si>
  <si>
    <t>※３　本様式は、「京都市立学校及び教育施設照明設備LED化簡易型ESCO事業（その９）」のものである。</t>
    <rPh sb="3" eb="4">
      <t>ホン</t>
    </rPh>
    <rPh sb="4" eb="6">
      <t>ヨウシキ</t>
    </rPh>
    <rPh sb="12" eb="13">
      <t>リツ</t>
    </rPh>
    <rPh sb="13" eb="15">
      <t>ガッコウ</t>
    </rPh>
    <rPh sb="15" eb="16">
      <t>オヨ</t>
    </rPh>
    <rPh sb="17" eb="19">
      <t>キョウイク</t>
    </rPh>
    <rPh sb="19" eb="21">
      <t>シセツ</t>
    </rPh>
    <rPh sb="21" eb="23">
      <t>ショウメイ</t>
    </rPh>
    <rPh sb="23" eb="25">
      <t>セツビ</t>
    </rPh>
    <phoneticPr fontId="5"/>
  </si>
  <si>
    <t>※３　本様式は、「京都市立学校及び教育施設照明設備LED化簡易型ESCO事業（その９）」のものである。</t>
    <rPh sb="3" eb="4">
      <t>ホン</t>
    </rPh>
    <rPh sb="4" eb="6">
      <t>ヨウシキ</t>
    </rPh>
    <rPh sb="9" eb="12">
      <t>キョウトシ</t>
    </rPh>
    <rPh sb="12" eb="13">
      <t>リツ</t>
    </rPh>
    <rPh sb="13" eb="15">
      <t>ガッコウ</t>
    </rPh>
    <rPh sb="15" eb="16">
      <t>オヨ</t>
    </rPh>
    <rPh sb="17" eb="19">
      <t>キョウイク</t>
    </rPh>
    <rPh sb="19" eb="21">
      <t>シセツ</t>
    </rPh>
    <rPh sb="21" eb="23">
      <t>ショウメイ</t>
    </rPh>
    <rPh sb="23" eb="25">
      <t>セツビ</t>
    </rPh>
    <rPh sb="28" eb="29">
      <t>カ</t>
    </rPh>
    <rPh sb="29" eb="32">
      <t>カンイガタ</t>
    </rPh>
    <rPh sb="36" eb="38">
      <t>ジギョウ</t>
    </rPh>
    <phoneticPr fontId="5"/>
  </si>
  <si>
    <t>　※　本様式は、「京都市立学校及び教育施設照明設備LED化簡易型ESCO事業（その９）」のものである。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</si>
</sst>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22">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明朝"/>
      <family val="1"/>
      <charset val="128"/>
    </font>
    <font>
      <sz val="9"/>
      <color theme="1"/>
      <name val="ＭＳ 明朝"/>
      <family val="1"/>
      <charset val="128"/>
    </font>
    <font>
      <sz val="6"/>
      <name val="Yu Gothic"/>
      <family val="3"/>
      <charset val="128"/>
      <scheme val="minor"/>
    </font>
    <font>
      <sz val="11"/>
      <color theme="1"/>
      <name val="Yu Gothic"/>
      <family val="2"/>
      <scheme val="minor"/>
    </font>
    <font>
      <b/>
      <sz val="15"/>
      <color theme="3"/>
      <name val="ＭＳ Ｐゴシック"/>
      <family val="2"/>
      <charset val="128"/>
    </font>
    <font>
      <sz val="10"/>
      <color theme="1"/>
      <name val="ＭＳ 明朝"/>
      <family val="1"/>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明朝"/>
      <family val="1"/>
      <charset val="128"/>
    </font>
    <font>
      <sz val="12"/>
      <color theme="1"/>
      <name val="ＭＳ 明朝"/>
      <family val="1"/>
      <charset val="128"/>
    </font>
    <font>
      <b/>
      <sz val="12"/>
      <color theme="1"/>
      <name val="ＭＳ 明朝"/>
      <family val="1"/>
      <charset val="128"/>
    </font>
    <font>
      <sz val="6"/>
      <name val="ＭＳ Ｐゴシック"/>
      <family val="2"/>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2"/>
      <color theme="1"/>
      <name val="ＭＳ ゴシック"/>
      <family val="3"/>
      <charset val="128"/>
    </font>
    <font>
      <sz val="9"/>
      <color theme="1"/>
      <name val="ＭＳ ゴシック"/>
      <family val="3"/>
      <charset val="128"/>
    </font>
    <font>
      <b/>
      <sz val="10"/>
      <color theme="1"/>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C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6">
    <xf numFmtId="0" fontId="0" fillId="0" borderId="0" xfId="0"/>
    <xf numFmtId="38" fontId="3" fillId="0" borderId="0" xfId="1" applyFont="1" applyAlignment="1">
      <alignment wrapText="1"/>
    </xf>
    <xf numFmtId="38" fontId="4" fillId="0" borderId="0" xfId="1" applyFont="1" applyAlignment="1">
      <alignment horizontal="center" vertical="center" wrapText="1"/>
    </xf>
    <xf numFmtId="38" fontId="4" fillId="0" borderId="0" xfId="1" applyFont="1" applyAlignment="1">
      <alignment horizontal="left" vertical="center" wrapText="1"/>
    </xf>
    <xf numFmtId="38" fontId="3" fillId="0" borderId="1" xfId="1" applyFont="1" applyBorder="1" applyAlignment="1">
      <alignment horizontal="right" wrapText="1"/>
    </xf>
    <xf numFmtId="38" fontId="3" fillId="0" borderId="0" xfId="1" applyFont="1" applyAlignment="1">
      <alignment horizontal="right" wrapText="1"/>
    </xf>
    <xf numFmtId="0" fontId="8" fillId="0" borderId="0" xfId="0" applyFont="1" applyAlignment="1">
      <alignment wrapText="1"/>
    </xf>
    <xf numFmtId="0" fontId="8" fillId="0" borderId="0" xfId="0" applyFont="1" applyAlignment="1">
      <alignment horizontal="center" wrapText="1"/>
    </xf>
    <xf numFmtId="38" fontId="8" fillId="0" borderId="0" xfId="1" applyFont="1" applyAlignment="1">
      <alignment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Alignment="1">
      <alignment vertical="center" wrapText="1"/>
    </xf>
    <xf numFmtId="0" fontId="9" fillId="0" borderId="0" xfId="0" applyFont="1" applyAlignment="1">
      <alignment wrapText="1"/>
    </xf>
    <xf numFmtId="0" fontId="9" fillId="0" borderId="0" xfId="0" applyFont="1" applyAlignment="1"/>
    <xf numFmtId="38" fontId="9" fillId="0" borderId="0" xfId="1" applyFont="1" applyAlignment="1">
      <alignment wrapText="1"/>
    </xf>
    <xf numFmtId="0" fontId="9" fillId="0" borderId="0" xfId="0" applyFont="1" applyAlignment="1">
      <alignment horizont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38" fontId="11" fillId="2" borderId="6" xfId="1" applyFont="1" applyFill="1" applyBorder="1" applyAlignment="1">
      <alignment horizontal="center" vertical="center" wrapText="1"/>
    </xf>
    <xf numFmtId="38" fontId="11" fillId="3" borderId="4" xfId="1" applyFont="1" applyFill="1" applyBorder="1" applyAlignment="1">
      <alignment horizontal="center" vertical="center" wrapText="1"/>
    </xf>
    <xf numFmtId="38" fontId="11" fillId="3" borderId="5" xfId="1" applyFont="1" applyFill="1" applyBorder="1" applyAlignment="1">
      <alignment horizontal="center" vertical="center"/>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38" fontId="11" fillId="4" borderId="5" xfId="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8" fontId="9" fillId="4" borderId="10" xfId="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9" fillId="2" borderId="10"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3" borderId="9" xfId="1" applyFont="1" applyFill="1" applyBorder="1" applyAlignment="1">
      <alignment horizontal="center" vertical="center" wrapText="1"/>
    </xf>
    <xf numFmtId="38" fontId="9" fillId="3" borderId="10" xfId="1" applyFont="1" applyFill="1" applyBorder="1" applyAlignment="1">
      <alignment horizontal="center" vertical="center" wrapText="1"/>
    </xf>
    <xf numFmtId="38" fontId="9" fillId="3" borderId="11" xfId="1"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centerContinuous"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38" fontId="9" fillId="0" borderId="23" xfId="1" applyFont="1" applyBorder="1" applyAlignment="1">
      <alignment horizontal="center" vertical="center" wrapText="1"/>
    </xf>
    <xf numFmtId="38" fontId="9" fillId="0" borderId="22" xfId="1" applyFont="1" applyBorder="1" applyAlignment="1">
      <alignment horizontal="center" vertical="center" wrapText="1"/>
    </xf>
    <xf numFmtId="0" fontId="8" fillId="0" borderId="0" xfId="0" applyFont="1" applyAlignment="1">
      <alignment horizontal="centerContinuous" vertical="center"/>
    </xf>
    <xf numFmtId="38" fontId="9" fillId="0" borderId="0" xfId="1" applyFont="1" applyAlignment="1">
      <alignment horizontal="center" wrapText="1"/>
    </xf>
    <xf numFmtId="0" fontId="9" fillId="0" borderId="0" xfId="0" applyFont="1" applyAlignment="1">
      <alignment horizontal="left"/>
    </xf>
    <xf numFmtId="38" fontId="10" fillId="0" borderId="22" xfId="1" applyFont="1" applyBorder="1" applyAlignment="1">
      <alignment horizontal="left" vertical="center"/>
    </xf>
    <xf numFmtId="38" fontId="10" fillId="0" borderId="4" xfId="1" applyFont="1" applyBorder="1" applyAlignment="1">
      <alignment horizontal="left"/>
    </xf>
    <xf numFmtId="38" fontId="10" fillId="0" borderId="27" xfId="1" applyFont="1" applyBorder="1" applyAlignment="1">
      <alignment horizontal="left"/>
    </xf>
    <xf numFmtId="38" fontId="10" fillId="0" borderId="28" xfId="1" applyFont="1" applyBorder="1" applyAlignment="1">
      <alignment horizontal="left"/>
    </xf>
    <xf numFmtId="38" fontId="10" fillId="0" borderId="30" xfId="1" applyFont="1" applyBorder="1" applyAlignment="1">
      <alignment horizontal="right" vertical="center"/>
    </xf>
    <xf numFmtId="38" fontId="10" fillId="0" borderId="29" xfId="1" applyFont="1" applyBorder="1" applyAlignment="1">
      <alignment horizontal="right" vertical="center"/>
    </xf>
    <xf numFmtId="38" fontId="10" fillId="0" borderId="3" xfId="1" applyFont="1" applyBorder="1" applyAlignment="1">
      <alignment horizontal="right" vertical="center"/>
    </xf>
    <xf numFmtId="38" fontId="10" fillId="0" borderId="31" xfId="1" applyFont="1" applyBorder="1" applyAlignment="1">
      <alignment horizontal="right" vertical="center"/>
    </xf>
    <xf numFmtId="38" fontId="14" fillId="0" borderId="12" xfId="1" applyFont="1" applyBorder="1" applyAlignment="1">
      <alignment horizontal="right" vertical="center" wrapText="1"/>
    </xf>
    <xf numFmtId="38" fontId="14" fillId="0" borderId="16" xfId="1" applyFont="1" applyBorder="1" applyAlignment="1">
      <alignment horizontal="right" vertical="center" wrapText="1"/>
    </xf>
    <xf numFmtId="38" fontId="14" fillId="0" borderId="1" xfId="1" applyFont="1" applyBorder="1" applyAlignment="1">
      <alignment horizontal="right" vertical="center" wrapText="1"/>
    </xf>
    <xf numFmtId="38" fontId="14" fillId="0" borderId="8" xfId="1" applyFont="1" applyBorder="1" applyAlignment="1">
      <alignment horizontal="right" vertical="center" wrapText="1"/>
    </xf>
    <xf numFmtId="38" fontId="14" fillId="0" borderId="24" xfId="1" applyFont="1" applyBorder="1" applyAlignment="1">
      <alignment horizontal="right" vertical="center" wrapText="1"/>
    </xf>
    <xf numFmtId="38" fontId="14" fillId="0" borderId="25" xfId="1" applyFont="1" applyBorder="1" applyAlignment="1">
      <alignment horizontal="right" vertical="center" wrapText="1"/>
    </xf>
    <xf numFmtId="38" fontId="14" fillId="0" borderId="26" xfId="1" applyFont="1" applyBorder="1" applyAlignment="1">
      <alignment horizontal="right" vertical="center" wrapText="1"/>
    </xf>
    <xf numFmtId="0" fontId="9" fillId="0" borderId="0" xfId="0" applyFont="1" applyAlignment="1">
      <alignment horizontal="left" vertical="top"/>
    </xf>
    <xf numFmtId="38" fontId="4" fillId="0" borderId="0" xfId="3" applyFont="1" applyAlignment="1">
      <alignment horizontal="center" vertical="center"/>
    </xf>
    <xf numFmtId="38" fontId="3" fillId="0" borderId="0" xfId="3" applyFont="1" applyAlignment="1"/>
    <xf numFmtId="38" fontId="3" fillId="5" borderId="0" xfId="3" applyFont="1" applyFill="1" applyAlignment="1"/>
    <xf numFmtId="38" fontId="4" fillId="0" borderId="1" xfId="3" applyFont="1" applyBorder="1" applyAlignment="1">
      <alignment horizontal="left" vertical="center" wrapText="1"/>
    </xf>
    <xf numFmtId="38" fontId="4" fillId="5" borderId="1" xfId="3" applyFont="1" applyFill="1" applyBorder="1" applyAlignment="1">
      <alignment horizontal="left" vertical="center" wrapText="1"/>
    </xf>
    <xf numFmtId="38" fontId="4" fillId="0" borderId="0" xfId="3" applyFont="1" applyAlignment="1">
      <alignment horizontal="left" vertical="center" wrapText="1"/>
    </xf>
    <xf numFmtId="38" fontId="4" fillId="0" borderId="1" xfId="3" applyFont="1" applyBorder="1" applyAlignment="1">
      <alignment horizontal="center" vertical="center" wrapText="1"/>
    </xf>
    <xf numFmtId="38" fontId="3" fillId="0" borderId="1" xfId="3" applyFont="1" applyBorder="1" applyAlignment="1">
      <alignment horizontal="right" wrapText="1"/>
    </xf>
    <xf numFmtId="38" fontId="3" fillId="5" borderId="1" xfId="3" applyFont="1" applyFill="1" applyBorder="1" applyAlignment="1">
      <alignment horizontal="right" wrapText="1"/>
    </xf>
    <xf numFmtId="38" fontId="3" fillId="0" borderId="0" xfId="3" applyFont="1" applyAlignment="1">
      <alignment wrapText="1"/>
    </xf>
    <xf numFmtId="38" fontId="4" fillId="0" borderId="1" xfId="3" quotePrefix="1" applyFont="1" applyBorder="1" applyAlignment="1">
      <alignment horizontal="center" vertical="center" wrapText="1"/>
    </xf>
    <xf numFmtId="38" fontId="4" fillId="0" borderId="0" xfId="3" applyFont="1" applyAlignment="1">
      <alignment horizontal="center" vertical="center" wrapText="1"/>
    </xf>
    <xf numFmtId="38" fontId="3" fillId="0" borderId="0" xfId="3" applyFont="1" applyAlignment="1">
      <alignment horizontal="right" wrapText="1"/>
    </xf>
    <xf numFmtId="38" fontId="3" fillId="5" borderId="1" xfId="3" applyFont="1" applyFill="1" applyBorder="1" applyAlignment="1"/>
    <xf numFmtId="0" fontId="16" fillId="0" borderId="0" xfId="2" applyFont="1" applyAlignment="1">
      <alignment horizontal="center" vertical="center"/>
    </xf>
    <xf numFmtId="38" fontId="16" fillId="0" borderId="0" xfId="2" applyNumberFormat="1" applyFont="1" applyAlignment="1">
      <alignment horizontal="center" vertical="center"/>
    </xf>
    <xf numFmtId="0" fontId="16" fillId="0" borderId="22" xfId="2" applyFont="1" applyBorder="1" applyAlignment="1">
      <alignment horizontal="center" vertical="center" wrapText="1"/>
    </xf>
    <xf numFmtId="38" fontId="16" fillId="0" borderId="38" xfId="4" applyFont="1" applyBorder="1" applyAlignment="1">
      <alignment horizontal="center" vertical="center"/>
    </xf>
    <xf numFmtId="38" fontId="16" fillId="0" borderId="17" xfId="4" applyFont="1" applyBorder="1" applyAlignment="1">
      <alignment vertical="center" wrapText="1"/>
    </xf>
    <xf numFmtId="38" fontId="16" fillId="0" borderId="18" xfId="4" applyFont="1" applyBorder="1" applyAlignment="1">
      <alignment vertical="center" wrapText="1"/>
    </xf>
    <xf numFmtId="38" fontId="16" fillId="0" borderId="20" xfId="4" applyFont="1" applyBorder="1" applyAlignment="1">
      <alignment vertical="center" wrapText="1"/>
    </xf>
    <xf numFmtId="38" fontId="16" fillId="0" borderId="19" xfId="4" applyFont="1" applyBorder="1" applyAlignment="1">
      <alignment vertical="center" wrapText="1"/>
    </xf>
    <xf numFmtId="0" fontId="16" fillId="0" borderId="32" xfId="2" applyFont="1" applyBorder="1" applyAlignment="1">
      <alignment horizontal="center" vertical="center" wrapText="1"/>
    </xf>
    <xf numFmtId="38" fontId="16" fillId="0" borderId="39" xfId="4" applyFont="1" applyBorder="1" applyAlignment="1">
      <alignment horizontal="center" vertical="center"/>
    </xf>
    <xf numFmtId="176" fontId="16" fillId="0" borderId="33" xfId="4" applyNumberFormat="1" applyFont="1" applyBorder="1" applyAlignment="1">
      <alignment horizontal="center" vertical="center" wrapText="1"/>
    </xf>
    <xf numFmtId="176" fontId="16" fillId="0" borderId="40" xfId="4" applyNumberFormat="1" applyFont="1" applyBorder="1" applyAlignment="1">
      <alignment horizontal="center" vertical="center" wrapText="1"/>
    </xf>
    <xf numFmtId="176" fontId="16" fillId="0" borderId="34" xfId="4" applyNumberFormat="1" applyFont="1" applyBorder="1" applyAlignment="1">
      <alignment horizontal="center" vertical="center" wrapText="1"/>
    </xf>
    <xf numFmtId="176" fontId="16" fillId="0" borderId="40" xfId="4" applyNumberFormat="1" applyFont="1" applyBorder="1" applyAlignment="1">
      <alignment horizontal="center" vertical="center"/>
    </xf>
    <xf numFmtId="176" fontId="16" fillId="0" borderId="34" xfId="4" applyNumberFormat="1" applyFont="1" applyBorder="1" applyAlignment="1">
      <alignment horizontal="center" vertical="center"/>
    </xf>
    <xf numFmtId="176" fontId="16" fillId="0" borderId="33" xfId="4" applyNumberFormat="1" applyFont="1" applyBorder="1" applyAlignment="1">
      <alignment horizontal="center" vertical="center"/>
    </xf>
    <xf numFmtId="176" fontId="16" fillId="0" borderId="41" xfId="4" applyNumberFormat="1" applyFont="1" applyBorder="1" applyAlignment="1">
      <alignment horizontal="center" vertical="center"/>
    </xf>
    <xf numFmtId="0" fontId="16" fillId="0" borderId="42" xfId="2" applyFont="1" applyBorder="1" applyAlignment="1">
      <alignment horizontal="center" vertical="center" wrapText="1"/>
    </xf>
    <xf numFmtId="38" fontId="16" fillId="0" borderId="43" xfId="4" applyFont="1" applyBorder="1" applyAlignment="1">
      <alignment horizontal="center" vertical="center"/>
    </xf>
    <xf numFmtId="38" fontId="16" fillId="0" borderId="44" xfId="4" applyFont="1" applyBorder="1" applyAlignment="1">
      <alignment horizontal="center" vertical="center" wrapText="1"/>
    </xf>
    <xf numFmtId="38" fontId="16" fillId="0" borderId="45" xfId="4" applyFont="1" applyBorder="1" applyAlignment="1">
      <alignment horizontal="center" vertical="center" wrapText="1"/>
    </xf>
    <xf numFmtId="38" fontId="16" fillId="0" borderId="46" xfId="4" applyFont="1" applyBorder="1" applyAlignment="1">
      <alignment horizontal="center" vertical="center" wrapText="1"/>
    </xf>
    <xf numFmtId="38" fontId="16" fillId="0" borderId="47" xfId="4" applyFont="1" applyBorder="1" applyAlignment="1">
      <alignment horizontal="center" vertical="center" wrapText="1"/>
    </xf>
    <xf numFmtId="0" fontId="16" fillId="0" borderId="35" xfId="2" applyFont="1" applyBorder="1" applyAlignment="1">
      <alignment horizontal="center" vertical="center" wrapText="1"/>
    </xf>
    <xf numFmtId="176" fontId="16" fillId="0" borderId="48" xfId="4" applyNumberFormat="1" applyFont="1" applyBorder="1" applyAlignment="1">
      <alignment horizontal="center" vertical="center"/>
    </xf>
    <xf numFmtId="176" fontId="16" fillId="0" borderId="49" xfId="4" applyNumberFormat="1" applyFont="1" applyBorder="1" applyAlignment="1">
      <alignment horizontal="center" vertical="center"/>
    </xf>
    <xf numFmtId="176" fontId="16" fillId="0" borderId="36" xfId="4" applyNumberFormat="1" applyFont="1" applyBorder="1" applyAlignment="1">
      <alignment horizontal="center" vertical="center"/>
    </xf>
    <xf numFmtId="176" fontId="16" fillId="0" borderId="37" xfId="4" applyNumberFormat="1" applyFont="1" applyBorder="1" applyAlignment="1">
      <alignment horizontal="center" vertical="center"/>
    </xf>
    <xf numFmtId="176" fontId="16" fillId="0" borderId="50" xfId="4" applyNumberFormat="1" applyFont="1" applyBorder="1" applyAlignment="1">
      <alignment horizontal="center" vertical="center"/>
    </xf>
    <xf numFmtId="38" fontId="16" fillId="0" borderId="42" xfId="4" applyFont="1" applyBorder="1" applyAlignment="1">
      <alignment horizontal="center" vertical="center" wrapText="1"/>
    </xf>
    <xf numFmtId="176" fontId="16" fillId="0" borderId="44" xfId="4" applyNumberFormat="1" applyFont="1" applyBorder="1" applyAlignment="1">
      <alignment horizontal="center" vertical="center"/>
    </xf>
    <xf numFmtId="176" fontId="16" fillId="0" borderId="45" xfId="4" applyNumberFormat="1" applyFont="1" applyBorder="1" applyAlignment="1">
      <alignment horizontal="center" vertical="center"/>
    </xf>
    <xf numFmtId="176" fontId="16" fillId="0" borderId="46" xfId="4" applyNumberFormat="1" applyFont="1" applyBorder="1" applyAlignment="1">
      <alignment horizontal="center" vertical="center"/>
    </xf>
    <xf numFmtId="176" fontId="16" fillId="0" borderId="47" xfId="4" applyNumberFormat="1" applyFont="1" applyBorder="1" applyAlignment="1">
      <alignment horizontal="center" vertical="center"/>
    </xf>
    <xf numFmtId="38" fontId="16" fillId="0" borderId="35" xfId="4" applyFont="1" applyBorder="1" applyAlignment="1">
      <alignment horizontal="center" vertical="center" wrapText="1"/>
    </xf>
    <xf numFmtId="38" fontId="16" fillId="0" borderId="48" xfId="4" applyFont="1" applyBorder="1" applyAlignment="1">
      <alignment horizontal="center" vertical="center"/>
    </xf>
    <xf numFmtId="38" fontId="16" fillId="0" borderId="32" xfId="4" applyFont="1" applyBorder="1" applyAlignment="1">
      <alignment horizontal="center" vertical="center" wrapText="1"/>
    </xf>
    <xf numFmtId="38" fontId="16" fillId="0" borderId="22" xfId="4" applyFont="1" applyBorder="1" applyAlignment="1">
      <alignment horizontal="center" vertical="center" wrapText="1"/>
    </xf>
    <xf numFmtId="38" fontId="16" fillId="0" borderId="17" xfId="4" applyFont="1" applyBorder="1" applyAlignment="1">
      <alignment horizontal="center" vertical="center"/>
    </xf>
    <xf numFmtId="38" fontId="16" fillId="0" borderId="18" xfId="4" applyFont="1" applyBorder="1" applyAlignment="1">
      <alignment horizontal="center" vertical="center"/>
    </xf>
    <xf numFmtId="38" fontId="16" fillId="0" borderId="20" xfId="4" applyFont="1" applyBorder="1" applyAlignment="1">
      <alignment horizontal="center" vertical="center"/>
    </xf>
    <xf numFmtId="38" fontId="16" fillId="0" borderId="19" xfId="4" applyFont="1" applyBorder="1" applyAlignment="1">
      <alignment horizontal="center" vertical="center"/>
    </xf>
    <xf numFmtId="176" fontId="16" fillId="0" borderId="43" xfId="4" applyNumberFormat="1" applyFont="1" applyBorder="1" applyAlignment="1">
      <alignment horizontal="center" vertical="center"/>
    </xf>
    <xf numFmtId="176" fontId="16" fillId="0" borderId="44" xfId="4" applyNumberFormat="1" applyFont="1" applyFill="1" applyBorder="1" applyAlignment="1">
      <alignment horizontal="center" vertical="center"/>
    </xf>
    <xf numFmtId="176" fontId="16" fillId="0" borderId="45" xfId="4" applyNumberFormat="1" applyFont="1" applyFill="1" applyBorder="1" applyAlignment="1">
      <alignment horizontal="center" vertical="center"/>
    </xf>
    <xf numFmtId="176" fontId="16" fillId="0" borderId="46" xfId="4" applyNumberFormat="1" applyFont="1" applyFill="1" applyBorder="1" applyAlignment="1">
      <alignment horizontal="center" vertical="center"/>
    </xf>
    <xf numFmtId="176" fontId="16" fillId="0" borderId="47" xfId="4" applyNumberFormat="1" applyFont="1" applyFill="1" applyBorder="1" applyAlignment="1">
      <alignment horizontal="center" vertical="center"/>
    </xf>
    <xf numFmtId="177" fontId="16" fillId="0" borderId="43" xfId="6" applyNumberFormat="1" applyFont="1" applyBorder="1" applyAlignment="1">
      <alignment horizontal="center" vertical="center"/>
    </xf>
    <xf numFmtId="177" fontId="16" fillId="0" borderId="44" xfId="6" applyNumberFormat="1" applyFont="1" applyBorder="1" applyAlignment="1">
      <alignment horizontal="center" vertical="center"/>
    </xf>
    <xf numFmtId="177" fontId="16" fillId="0" borderId="45" xfId="6" applyNumberFormat="1" applyFont="1" applyBorder="1" applyAlignment="1">
      <alignment horizontal="center" vertical="center"/>
    </xf>
    <xf numFmtId="177" fontId="16" fillId="0" borderId="46" xfId="6" applyNumberFormat="1" applyFont="1" applyBorder="1" applyAlignment="1">
      <alignment horizontal="center" vertical="center"/>
    </xf>
    <xf numFmtId="177" fontId="16" fillId="0" borderId="47" xfId="6" applyNumberFormat="1" applyFont="1" applyBorder="1" applyAlignment="1">
      <alignment horizontal="center" vertical="center"/>
    </xf>
    <xf numFmtId="177" fontId="16" fillId="0" borderId="48" xfId="6" applyNumberFormat="1" applyFont="1" applyBorder="1" applyAlignment="1">
      <alignment horizontal="center" vertical="center"/>
    </xf>
    <xf numFmtId="177" fontId="16" fillId="0" borderId="49" xfId="6" applyNumberFormat="1" applyFont="1" applyBorder="1" applyAlignment="1">
      <alignment horizontal="center" vertical="center"/>
    </xf>
    <xf numFmtId="177" fontId="16" fillId="0" borderId="36" xfId="6" applyNumberFormat="1" applyFont="1" applyBorder="1" applyAlignment="1">
      <alignment horizontal="center" vertical="center"/>
    </xf>
    <xf numFmtId="177" fontId="16" fillId="0" borderId="37" xfId="6" applyNumberFormat="1" applyFont="1" applyBorder="1" applyAlignment="1">
      <alignment horizontal="center" vertical="center"/>
    </xf>
    <xf numFmtId="177" fontId="16" fillId="0" borderId="50" xfId="6" applyNumberFormat="1" applyFont="1" applyBorder="1" applyAlignment="1">
      <alignment horizontal="center" vertical="center"/>
    </xf>
    <xf numFmtId="0" fontId="16" fillId="0" borderId="0" xfId="2" applyFont="1" applyAlignment="1">
      <alignment horizontal="center" vertical="center" wrapText="1"/>
    </xf>
    <xf numFmtId="0" fontId="18" fillId="0" borderId="0" xfId="2" applyFont="1" applyAlignment="1">
      <alignment horizontal="left" vertical="center"/>
    </xf>
    <xf numFmtId="176" fontId="8" fillId="0" borderId="0" xfId="1" applyNumberFormat="1" applyFont="1" applyAlignment="1">
      <alignment wrapText="1"/>
    </xf>
    <xf numFmtId="176" fontId="12" fillId="0" borderId="0" xfId="0" applyNumberFormat="1" applyFont="1" applyAlignment="1">
      <alignment horizontal="centerContinuous" vertical="center"/>
    </xf>
    <xf numFmtId="176" fontId="8" fillId="0" borderId="0" xfId="0" applyNumberFormat="1" applyFont="1" applyAlignment="1">
      <alignment horizontal="centerContinuous" vertical="center"/>
    </xf>
    <xf numFmtId="176" fontId="11" fillId="2" borderId="5" xfId="1" applyNumberFormat="1" applyFont="1" applyFill="1" applyBorder="1" applyAlignment="1">
      <alignment horizontal="center" vertical="center" wrapText="1"/>
    </xf>
    <xf numFmtId="176" fontId="9" fillId="2" borderId="10" xfId="1" applyNumberFormat="1" applyFont="1" applyFill="1" applyBorder="1" applyAlignment="1">
      <alignment horizontal="center" vertical="center" wrapText="1"/>
    </xf>
    <xf numFmtId="176" fontId="9" fillId="0" borderId="0" xfId="1" applyNumberFormat="1" applyFont="1" applyAlignment="1">
      <alignment wrapText="1"/>
    </xf>
    <xf numFmtId="0" fontId="16" fillId="0" borderId="22" xfId="4" applyNumberFormat="1" applyFont="1" applyBorder="1" applyAlignment="1">
      <alignment horizontal="center" vertical="center" wrapText="1"/>
    </xf>
    <xf numFmtId="0" fontId="16" fillId="0" borderId="38" xfId="4" applyNumberFormat="1" applyFont="1" applyBorder="1" applyAlignment="1">
      <alignment horizontal="center" vertical="center" wrapText="1"/>
    </xf>
    <xf numFmtId="0" fontId="16" fillId="0" borderId="18" xfId="6" applyNumberFormat="1" applyFont="1" applyBorder="1" applyAlignment="1">
      <alignment horizontal="center" vertical="center" wrapText="1"/>
    </xf>
    <xf numFmtId="0" fontId="16" fillId="0" borderId="20" xfId="6" applyNumberFormat="1" applyFont="1" applyBorder="1" applyAlignment="1">
      <alignment horizontal="center" vertical="center" wrapText="1"/>
    </xf>
    <xf numFmtId="0" fontId="16" fillId="0" borderId="17" xfId="6" applyNumberFormat="1" applyFont="1" applyBorder="1" applyAlignment="1">
      <alignment horizontal="center" vertical="center" wrapText="1"/>
    </xf>
    <xf numFmtId="0" fontId="16" fillId="0" borderId="19" xfId="6" applyNumberFormat="1" applyFont="1" applyBorder="1" applyAlignment="1">
      <alignment horizontal="center" vertical="center" wrapText="1"/>
    </xf>
    <xf numFmtId="0" fontId="8" fillId="0" borderId="0" xfId="7" applyFont="1">
      <alignment vertical="center"/>
    </xf>
    <xf numFmtId="0" fontId="8" fillId="0" borderId="1" xfId="7" applyFont="1" applyBorder="1" applyAlignment="1">
      <alignment horizontal="center" vertical="center" wrapText="1"/>
    </xf>
    <xf numFmtId="38" fontId="8" fillId="0" borderId="1" xfId="7" applyNumberFormat="1" applyFont="1" applyBorder="1" applyAlignment="1">
      <alignment horizontal="right" vertical="center"/>
    </xf>
    <xf numFmtId="38" fontId="8" fillId="0" borderId="1" xfId="7" applyNumberFormat="1" applyFont="1" applyBorder="1">
      <alignment vertical="center"/>
    </xf>
    <xf numFmtId="0" fontId="8" fillId="0" borderId="51" xfId="7" applyFont="1" applyBorder="1">
      <alignment vertical="center"/>
    </xf>
    <xf numFmtId="0" fontId="8" fillId="0" borderId="52" xfId="7" applyFont="1" applyBorder="1">
      <alignment vertical="center"/>
    </xf>
    <xf numFmtId="0" fontId="8" fillId="0" borderId="3" xfId="7" applyFont="1" applyBorder="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38" fontId="8" fillId="0" borderId="51" xfId="1" applyFont="1" applyBorder="1">
      <alignment vertical="center"/>
    </xf>
    <xf numFmtId="38" fontId="8" fillId="0" borderId="3" xfId="1" applyFont="1" applyBorder="1">
      <alignment vertical="center"/>
    </xf>
    <xf numFmtId="38" fontId="8" fillId="0" borderId="52" xfId="1" applyFont="1" applyBorder="1">
      <alignment vertical="center"/>
    </xf>
    <xf numFmtId="0" fontId="8" fillId="0" borderId="1" xfId="7" applyFont="1" applyBorder="1" applyAlignment="1">
      <alignment horizontal="left" vertical="center"/>
    </xf>
    <xf numFmtId="0" fontId="8" fillId="0" borderId="1" xfId="7" applyFont="1" applyBorder="1" applyAlignment="1">
      <alignment horizontal="center" vertical="center"/>
    </xf>
    <xf numFmtId="0" fontId="8" fillId="0" borderId="1" xfId="7" applyFont="1" applyBorder="1">
      <alignment vertical="center"/>
    </xf>
    <xf numFmtId="0" fontId="8" fillId="0" borderId="53" xfId="7" applyFont="1" applyBorder="1">
      <alignment vertical="center"/>
    </xf>
    <xf numFmtId="0" fontId="8" fillId="0" borderId="54" xfId="7" applyFont="1" applyBorder="1">
      <alignment vertical="center"/>
    </xf>
    <xf numFmtId="0" fontId="8" fillId="0" borderId="55" xfId="7" applyFont="1" applyBorder="1">
      <alignment vertical="center"/>
    </xf>
    <xf numFmtId="40" fontId="8" fillId="0" borderId="1" xfId="1" applyNumberFormat="1" applyFont="1" applyBorder="1">
      <alignment vertical="center"/>
    </xf>
    <xf numFmtId="0" fontId="8" fillId="0" borderId="14" xfId="7" applyFont="1" applyBorder="1" applyAlignment="1">
      <alignment horizontal="left" vertical="center" indent="1"/>
    </xf>
    <xf numFmtId="0" fontId="8" fillId="0" borderId="2" xfId="7" applyFont="1" applyBorder="1" applyAlignment="1">
      <alignment horizontal="left" vertical="center" indent="1"/>
    </xf>
    <xf numFmtId="0" fontId="8" fillId="0" borderId="21" xfId="7" applyFont="1" applyBorder="1" applyAlignment="1">
      <alignment horizontal="left" vertical="center" indent="1"/>
    </xf>
    <xf numFmtId="0" fontId="19" fillId="0" borderId="0" xfId="7" applyFont="1">
      <alignment vertical="center"/>
    </xf>
    <xf numFmtId="0" fontId="16" fillId="0" borderId="39" xfId="2" applyFont="1" applyBorder="1" applyAlignment="1">
      <alignment horizontal="center" vertical="center"/>
    </xf>
    <xf numFmtId="0" fontId="16" fillId="0" borderId="43" xfId="2" applyFont="1" applyBorder="1" applyAlignment="1">
      <alignment horizontal="center" vertical="center"/>
    </xf>
    <xf numFmtId="0" fontId="16" fillId="0" borderId="38" xfId="2" applyFont="1" applyBorder="1" applyAlignment="1">
      <alignment horizontal="center" vertical="center" wrapText="1"/>
    </xf>
    <xf numFmtId="0" fontId="16" fillId="0" borderId="38" xfId="2" applyFont="1" applyBorder="1" applyAlignment="1">
      <alignment horizontal="center" vertical="center"/>
    </xf>
    <xf numFmtId="0" fontId="16" fillId="0" borderId="48" xfId="2" applyFont="1" applyBorder="1" applyAlignment="1">
      <alignment horizontal="center" vertical="center"/>
    </xf>
    <xf numFmtId="38" fontId="16" fillId="0" borderId="39" xfId="2" applyNumberFormat="1" applyFont="1" applyBorder="1" applyAlignment="1">
      <alignment horizontal="center" vertical="center"/>
    </xf>
    <xf numFmtId="38" fontId="10" fillId="2" borderId="5" xfId="1" applyFont="1" applyFill="1" applyBorder="1" applyAlignment="1">
      <alignment horizontal="center" vertical="center"/>
    </xf>
    <xf numFmtId="38" fontId="3" fillId="0" borderId="0" xfId="1" applyFont="1" applyFill="1" applyAlignment="1">
      <alignment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center" vertical="center" wrapText="1"/>
    </xf>
    <xf numFmtId="38" fontId="3" fillId="0" borderId="1" xfId="1" applyFont="1" applyFill="1" applyBorder="1" applyAlignment="1">
      <alignment horizontal="right"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38" fontId="16" fillId="0" borderId="0" xfId="1" applyFont="1" applyAlignment="1">
      <alignment horizontal="center" vertical="center"/>
    </xf>
    <xf numFmtId="0" fontId="13" fillId="0" borderId="0" xfId="0" applyFont="1" applyAlignment="1">
      <alignment horizontal="left" vertical="top"/>
    </xf>
    <xf numFmtId="0" fontId="13" fillId="0" borderId="0" xfId="7" applyFont="1" applyAlignment="1">
      <alignment vertical="top"/>
    </xf>
    <xf numFmtId="0" fontId="9" fillId="0" borderId="0" xfId="7" applyFont="1">
      <alignment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76" fontId="9" fillId="0" borderId="23" xfId="1" applyNumberFormat="1" applyFont="1" applyBorder="1" applyAlignment="1">
      <alignment horizontal="center" vertical="center" wrapText="1"/>
    </xf>
    <xf numFmtId="38" fontId="9" fillId="0" borderId="24" xfId="1" applyFont="1" applyBorder="1" applyAlignment="1">
      <alignment horizontal="center" vertical="center" wrapText="1"/>
    </xf>
    <xf numFmtId="38" fontId="20" fillId="6" borderId="56" xfId="1" applyFont="1" applyFill="1" applyBorder="1" applyAlignment="1">
      <alignment horizontal="left" vertical="center" wrapText="1"/>
    </xf>
    <xf numFmtId="38" fontId="20" fillId="6" borderId="57" xfId="1" applyFont="1" applyFill="1" applyBorder="1" applyAlignment="1">
      <alignment horizontal="left" vertical="center" wrapText="1"/>
    </xf>
    <xf numFmtId="38" fontId="20" fillId="6" borderId="58" xfId="1" applyFont="1" applyFill="1" applyBorder="1" applyAlignment="1">
      <alignment horizontal="left" vertical="center" wrapText="1"/>
    </xf>
    <xf numFmtId="38" fontId="4" fillId="0" borderId="7" xfId="1" applyFont="1" applyBorder="1" applyAlignment="1">
      <alignment horizontal="center" vertical="center" wrapText="1"/>
    </xf>
    <xf numFmtId="38" fontId="3" fillId="0" borderId="8" xfId="1" applyFont="1" applyBorder="1" applyAlignment="1">
      <alignment horizontal="right" wrapText="1"/>
    </xf>
    <xf numFmtId="38" fontId="4" fillId="0" borderId="7" xfId="1" applyFont="1" applyFill="1" applyBorder="1" applyAlignment="1">
      <alignment horizontal="center" vertical="center" wrapText="1"/>
    </xf>
    <xf numFmtId="38" fontId="3" fillId="0" borderId="8" xfId="1" applyFont="1" applyFill="1" applyBorder="1" applyAlignment="1">
      <alignment horizontal="right" wrapText="1"/>
    </xf>
    <xf numFmtId="38" fontId="3" fillId="0" borderId="7" xfId="1" applyFont="1" applyFill="1" applyBorder="1" applyAlignment="1">
      <alignment horizontal="right" wrapText="1"/>
    </xf>
    <xf numFmtId="178" fontId="4" fillId="0" borderId="0" xfId="1" applyNumberFormat="1" applyFont="1" applyFill="1" applyAlignment="1">
      <alignment horizontal="left" vertical="center" wrapText="1"/>
    </xf>
    <xf numFmtId="178" fontId="3" fillId="0" borderId="0" xfId="1" applyNumberFormat="1" applyFont="1" applyFill="1" applyAlignment="1">
      <alignment wrapText="1"/>
    </xf>
    <xf numFmtId="178" fontId="4" fillId="0" borderId="0" xfId="1" applyNumberFormat="1" applyFont="1" applyAlignment="1">
      <alignment horizontal="center" vertical="center" wrapText="1"/>
    </xf>
    <xf numFmtId="178" fontId="3" fillId="0" borderId="0" xfId="1" applyNumberFormat="1" applyFont="1" applyAlignment="1">
      <alignment horizontal="right" wrapText="1"/>
    </xf>
    <xf numFmtId="178" fontId="20" fillId="7" borderId="57" xfId="1" applyNumberFormat="1" applyFont="1" applyFill="1" applyBorder="1" applyAlignment="1" applyProtection="1">
      <alignment horizontal="left" vertical="center" wrapText="1"/>
      <protection hidden="1"/>
    </xf>
    <xf numFmtId="178" fontId="4" fillId="7" borderId="1" xfId="1" applyNumberFormat="1" applyFont="1" applyFill="1" applyBorder="1" applyAlignment="1" applyProtection="1">
      <alignment horizontal="center" vertical="center" wrapText="1"/>
      <protection hidden="1"/>
    </xf>
    <xf numFmtId="178" fontId="3" fillId="7" borderId="1" xfId="1" applyNumberFormat="1" applyFont="1" applyFill="1" applyBorder="1" applyAlignment="1" applyProtection="1">
      <alignment horizontal="right"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178" fontId="3" fillId="0" borderId="1" xfId="1" applyNumberFormat="1" applyFont="1" applyBorder="1" applyAlignment="1" applyProtection="1">
      <alignment horizontal="right" wrapText="1"/>
      <protection hidden="1"/>
    </xf>
    <xf numFmtId="178" fontId="20" fillId="7" borderId="56" xfId="1" applyNumberFormat="1" applyFont="1" applyFill="1" applyBorder="1" applyAlignment="1" applyProtection="1">
      <alignment horizontal="left" vertical="center" wrapText="1"/>
      <protection hidden="1"/>
    </xf>
    <xf numFmtId="178" fontId="3" fillId="7" borderId="7" xfId="1" applyNumberFormat="1" applyFont="1" applyFill="1" applyBorder="1" applyAlignment="1" applyProtection="1">
      <alignment horizontal="right" wrapText="1"/>
      <protection hidden="1"/>
    </xf>
    <xf numFmtId="178" fontId="3" fillId="0" borderId="7" xfId="1" applyNumberFormat="1" applyFont="1" applyBorder="1" applyAlignment="1" applyProtection="1">
      <alignment horizontal="right" wrapText="1"/>
      <protection hidden="1"/>
    </xf>
    <xf numFmtId="178" fontId="20" fillId="7" borderId="58" xfId="1" applyNumberFormat="1" applyFont="1" applyFill="1" applyBorder="1" applyAlignment="1" applyProtection="1">
      <alignment horizontal="left" vertical="center" wrapText="1"/>
      <protection hidden="1"/>
    </xf>
    <xf numFmtId="178" fontId="3" fillId="0" borderId="8" xfId="1" applyNumberFormat="1" applyFont="1" applyBorder="1" applyAlignment="1" applyProtection="1">
      <alignment horizontal="right" wrapText="1"/>
      <protection hidden="1"/>
    </xf>
    <xf numFmtId="38" fontId="14" fillId="5" borderId="15" xfId="1" applyFont="1" applyFill="1" applyBorder="1" applyAlignment="1" applyProtection="1">
      <alignment horizontal="right" vertical="center" wrapText="1"/>
      <protection locked="0"/>
    </xf>
    <xf numFmtId="38" fontId="14" fillId="5" borderId="12" xfId="1" applyFont="1" applyFill="1" applyBorder="1" applyAlignment="1" applyProtection="1">
      <alignment horizontal="right" vertical="center" wrapText="1"/>
      <protection locked="0"/>
    </xf>
    <xf numFmtId="38" fontId="14" fillId="5" borderId="7" xfId="1" applyFont="1" applyFill="1" applyBorder="1" applyAlignment="1" applyProtection="1">
      <alignment horizontal="right" vertical="center" wrapText="1"/>
      <protection locked="0"/>
    </xf>
    <xf numFmtId="38" fontId="14" fillId="5" borderId="1" xfId="1" applyFont="1" applyFill="1" applyBorder="1" applyAlignment="1" applyProtection="1">
      <alignment horizontal="right" vertical="center" wrapText="1"/>
      <protection locked="0"/>
    </xf>
    <xf numFmtId="38" fontId="14" fillId="5" borderId="25" xfId="1" applyFont="1" applyFill="1" applyBorder="1" applyAlignment="1" applyProtection="1">
      <alignment horizontal="right" vertical="center" wrapText="1"/>
      <protection locked="0"/>
    </xf>
    <xf numFmtId="0" fontId="10" fillId="5" borderId="15"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38" fontId="10" fillId="5" borderId="12" xfId="1" applyFont="1" applyFill="1" applyBorder="1" applyAlignment="1" applyProtection="1">
      <alignment horizontal="right" vertical="center" wrapText="1"/>
      <protection locked="0"/>
    </xf>
    <xf numFmtId="176" fontId="10" fillId="5" borderId="12" xfId="1" applyNumberFormat="1" applyFont="1" applyFill="1" applyBorder="1" applyAlignment="1" applyProtection="1">
      <alignment horizontal="right" vertical="center" wrapText="1"/>
      <protection locked="0"/>
    </xf>
    <xf numFmtId="38" fontId="10" fillId="5" borderId="16" xfId="1" applyFont="1" applyFill="1" applyBorder="1" applyAlignment="1" applyProtection="1">
      <alignment horizontal="right" vertical="center" wrapText="1"/>
      <protection locked="0"/>
    </xf>
    <xf numFmtId="0" fontId="10" fillId="5" borderId="7"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38" fontId="10" fillId="5" borderId="1" xfId="1" applyFont="1" applyFill="1" applyBorder="1" applyAlignment="1" applyProtection="1">
      <alignment horizontal="right" vertical="center" wrapText="1"/>
      <protection locked="0"/>
    </xf>
    <xf numFmtId="176" fontId="10" fillId="5" borderId="1" xfId="1" applyNumberFormat="1" applyFont="1" applyFill="1" applyBorder="1" applyAlignment="1" applyProtection="1">
      <alignment horizontal="right" vertical="center" wrapText="1"/>
      <protection locked="0"/>
    </xf>
    <xf numFmtId="38" fontId="10" fillId="5" borderId="8" xfId="1" applyFont="1" applyFill="1" applyBorder="1" applyAlignment="1" applyProtection="1">
      <alignment horizontal="right" vertical="center" wrapText="1"/>
      <protection locked="0"/>
    </xf>
    <xf numFmtId="176" fontId="16" fillId="8" borderId="40" xfId="4" applyNumberFormat="1" applyFont="1" applyFill="1" applyBorder="1" applyAlignment="1">
      <alignment horizontal="center" vertical="center"/>
    </xf>
    <xf numFmtId="38" fontId="16" fillId="8" borderId="45" xfId="4" applyFont="1" applyFill="1" applyBorder="1" applyAlignment="1">
      <alignment horizontal="center" vertical="center" wrapText="1"/>
    </xf>
    <xf numFmtId="38" fontId="17" fillId="0" borderId="18" xfId="4" applyFont="1" applyFill="1" applyBorder="1" applyAlignment="1">
      <alignment horizontal="center" vertical="center"/>
    </xf>
    <xf numFmtId="38" fontId="16" fillId="0" borderId="18" xfId="4" applyFont="1" applyFill="1" applyBorder="1" applyAlignment="1">
      <alignment horizontal="center" vertical="center"/>
    </xf>
    <xf numFmtId="38" fontId="18" fillId="0" borderId="12" xfId="1" applyFont="1" applyBorder="1" applyAlignment="1">
      <alignment vertical="center" wrapText="1"/>
    </xf>
    <xf numFmtId="38" fontId="18" fillId="0" borderId="18" xfId="1" applyFont="1" applyBorder="1" applyAlignment="1">
      <alignment horizontal="right" vertical="center" wrapText="1"/>
    </xf>
    <xf numFmtId="0" fontId="12" fillId="0" borderId="0" xfId="7" applyFont="1" applyAlignment="1">
      <alignment horizontal="center" vertical="center"/>
    </xf>
  </cellXfs>
  <cellStyles count="9">
    <cellStyle name="パーセント 2" xfId="6" xr:uid="{4ACB0137-F6DE-442F-95DB-13E9490D4468}"/>
    <cellStyle name="パーセント 3" xfId="8" xr:uid="{E401C1E3-3C72-4FCF-B84F-C108D37CE693}"/>
    <cellStyle name="桁区切り" xfId="1" builtinId="6"/>
    <cellStyle name="桁区切り 2" xfId="3" xr:uid="{4EFF807E-0A4D-4BCE-988B-493E338B887B}"/>
    <cellStyle name="桁区切り 3" xfId="4" xr:uid="{B5338ED0-BF23-466E-A90E-7DF4BA67263B}"/>
    <cellStyle name="標準" xfId="0" builtinId="0"/>
    <cellStyle name="標準 2" xfId="7" xr:uid="{C20DA377-7326-4372-96C2-6D1709CC9089}"/>
    <cellStyle name="標準 3" xfId="2" xr:uid="{458755B5-15E6-43CB-A627-5CCED14ACA8B}"/>
    <cellStyle name="標準 3 2" xfId="5" xr:uid="{FD5CC98B-1442-4520-BA4F-508960512F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1010000000)/21_&#22320;&#29699;&#28201;&#26262;&#21270;&#23550;&#31574;&#25285;&#24403;/104_&#29575;&#20808;&#23455;&#34892;&#25285;&#24403;/01_&#20140;&#37117;&#24066;&#24441;&#25152;CO2&#21066;&#28187;&#29575;&#20808;&#23455;&#34892;&#35336;&#30011;/01_&#24193;&#20869;&#23550;&#31574;/03_&#30465;&#12456;&#12493;&#23550;&#31574;/01_LED&#25913;&#20462;/22_&#20196;&#21644;4&#24180;&#24230;ESCO&#20107;&#26989;/1_&#20196;&#21644;&#65300;&#24180;&#24230;&#12503;&#12525;&#12509;&#12540;&#12470;&#12523;/2_&#12503;&#12525;&#12509;&#36215;&#26696;/&#27770;&#23450;/3-2_&#27096;&#24335;&#31532;17&#21495;&#65288;&#20107;&#26989;&#21177;&#26524;&#31639;&#20986;&#34920;&#65289;&#12304;&#27770;&#23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削減効果算定（施設別）"/>
      <sheetName val="施設リストA-1（直営）"/>
      <sheetName val="施設リストA-2（指定管理１）"/>
      <sheetName val="施設リストA-3（指定管理２）"/>
      <sheetName val="（新設）照明器具"/>
      <sheetName val="（既設）調査結果"/>
      <sheetName val="事業費（プロポ用）"/>
      <sheetName val="直営"/>
      <sheetName val="指定管理１"/>
      <sheetName val="指定管理2"/>
      <sheetName val="その他照明提案選定"/>
      <sheetName val="単価"/>
      <sheetName val="電力単価（直）"/>
      <sheetName val="電力単価（指１）"/>
      <sheetName val="電力単価（指２）"/>
      <sheetName val="照明台数（施設別）"/>
      <sheetName val="部屋別効果（直）"/>
      <sheetName val="部屋別効果（指１）"/>
      <sheetName val="部屋別効果（指２）"/>
      <sheetName val="隠し　照明器具まとめ"/>
      <sheetName val="3-2_様式第17号（事業効果算出表）【決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新設</v>
          </cell>
          <cell r="D2" t="str">
            <v>撤去</v>
          </cell>
        </row>
      </sheetData>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BBF6-25EC-4882-9898-4711F9822F3C}">
  <sheetPr>
    <pageSetUpPr fitToPage="1"/>
  </sheetPr>
  <dimension ref="A1:J24"/>
  <sheetViews>
    <sheetView showGridLines="0" tabSelected="1" view="pageBreakPreview" zoomScale="85" zoomScaleNormal="100" zoomScaleSheetLayoutView="85" workbookViewId="0">
      <selection activeCell="B2" sqref="B2"/>
    </sheetView>
  </sheetViews>
  <sheetFormatPr defaultRowHeight="40.5" customHeight="1"/>
  <cols>
    <col min="1" max="1" width="3.875" style="6" customWidth="1"/>
    <col min="2" max="2" width="4.625" style="7" customWidth="1"/>
    <col min="3" max="3" width="13.875" style="7" bestFit="1" customWidth="1"/>
    <col min="4" max="4" width="53.625" style="6" customWidth="1"/>
    <col min="5" max="5" width="7.375" style="8" bestFit="1" customWidth="1"/>
    <col min="6" max="7" width="12.5" style="6" customWidth="1"/>
    <col min="8" max="8" width="12.5" style="8" customWidth="1"/>
    <col min="9" max="9" width="12.5" style="142" customWidth="1"/>
    <col min="10" max="10" width="12.5" style="8" customWidth="1"/>
    <col min="11" max="16384" width="9" style="6"/>
  </cols>
  <sheetData>
    <row r="1" spans="1:10" ht="16.5" customHeight="1"/>
    <row r="2" spans="1:10" ht="22.5" customHeight="1">
      <c r="B2" s="194" t="s">
        <v>0</v>
      </c>
      <c r="C2" s="44"/>
    </row>
    <row r="3" spans="1:10" ht="21">
      <c r="B3" s="45" t="s">
        <v>27</v>
      </c>
      <c r="C3" s="45"/>
      <c r="D3" s="45"/>
      <c r="E3" s="45"/>
      <c r="F3" s="45"/>
      <c r="G3" s="45"/>
      <c r="H3" s="45"/>
      <c r="I3" s="143"/>
      <c r="J3" s="45"/>
    </row>
    <row r="4" spans="1:10" ht="12.75" thickBot="1">
      <c r="B4" s="50"/>
      <c r="C4" s="50"/>
      <c r="D4" s="50"/>
      <c r="E4" s="50"/>
      <c r="F4" s="50"/>
      <c r="G4" s="50"/>
      <c r="H4" s="50"/>
      <c r="I4" s="144"/>
      <c r="J4" s="50"/>
    </row>
    <row r="5" spans="1:10" s="9" customFormat="1" ht="17.25">
      <c r="A5" s="17"/>
      <c r="B5" s="27"/>
      <c r="C5" s="28"/>
      <c r="D5" s="28"/>
      <c r="E5" s="29"/>
      <c r="F5" s="20"/>
      <c r="G5" s="21"/>
      <c r="H5" s="185" t="s">
        <v>28</v>
      </c>
      <c r="I5" s="145"/>
      <c r="J5" s="22"/>
    </row>
    <row r="6" spans="1:10" s="9" customFormat="1" ht="24.75" thickBot="1">
      <c r="A6" s="11"/>
      <c r="B6" s="34" t="s">
        <v>49</v>
      </c>
      <c r="C6" s="35" t="s">
        <v>50</v>
      </c>
      <c r="D6" s="35" t="s">
        <v>139</v>
      </c>
      <c r="E6" s="36" t="s">
        <v>58</v>
      </c>
      <c r="F6" s="37" t="s">
        <v>29</v>
      </c>
      <c r="G6" s="38" t="s">
        <v>30</v>
      </c>
      <c r="H6" s="39" t="s">
        <v>114</v>
      </c>
      <c r="I6" s="146" t="s">
        <v>31</v>
      </c>
      <c r="J6" s="40" t="s">
        <v>32</v>
      </c>
    </row>
    <row r="7" spans="1:10" ht="36" customHeight="1">
      <c r="A7" s="10"/>
      <c r="B7" s="31" t="s">
        <v>9</v>
      </c>
      <c r="C7" s="32" t="s">
        <v>1</v>
      </c>
      <c r="D7" s="33" t="s">
        <v>140</v>
      </c>
      <c r="E7" s="243">
        <f>'台数内訳（参考数量）'!E4</f>
        <v>1152</v>
      </c>
      <c r="F7" s="229"/>
      <c r="G7" s="230"/>
      <c r="H7" s="231"/>
      <c r="I7" s="232"/>
      <c r="J7" s="233"/>
    </row>
    <row r="8" spans="1:10" ht="36" customHeight="1">
      <c r="A8" s="10"/>
      <c r="B8" s="30" t="s">
        <v>11</v>
      </c>
      <c r="C8" s="18" t="s">
        <v>2</v>
      </c>
      <c r="D8" s="19" t="s">
        <v>141</v>
      </c>
      <c r="E8" s="243">
        <f>'台数内訳（参考数量）'!E5</f>
        <v>5784</v>
      </c>
      <c r="F8" s="234"/>
      <c r="G8" s="235"/>
      <c r="H8" s="236"/>
      <c r="I8" s="237"/>
      <c r="J8" s="238"/>
    </row>
    <row r="9" spans="1:10" ht="36" customHeight="1">
      <c r="A9" s="10"/>
      <c r="B9" s="30" t="s">
        <v>12</v>
      </c>
      <c r="C9" s="18" t="s">
        <v>3</v>
      </c>
      <c r="D9" s="19" t="s">
        <v>142</v>
      </c>
      <c r="E9" s="243">
        <f>'台数内訳（参考数量）'!E6</f>
        <v>150</v>
      </c>
      <c r="F9" s="234"/>
      <c r="G9" s="235"/>
      <c r="H9" s="236"/>
      <c r="I9" s="237"/>
      <c r="J9" s="238"/>
    </row>
    <row r="10" spans="1:10" ht="36" customHeight="1">
      <c r="A10" s="10"/>
      <c r="B10" s="30" t="s">
        <v>13</v>
      </c>
      <c r="C10" s="18" t="s">
        <v>4</v>
      </c>
      <c r="D10" s="19" t="s">
        <v>143</v>
      </c>
      <c r="E10" s="243">
        <f>'台数内訳（参考数量）'!E7</f>
        <v>2207</v>
      </c>
      <c r="F10" s="234"/>
      <c r="G10" s="235"/>
      <c r="H10" s="236"/>
      <c r="I10" s="237"/>
      <c r="J10" s="238"/>
    </row>
    <row r="11" spans="1:10" ht="36" customHeight="1">
      <c r="A11" s="10"/>
      <c r="B11" s="30" t="s">
        <v>14</v>
      </c>
      <c r="C11" s="18" t="s">
        <v>65</v>
      </c>
      <c r="D11" s="19" t="s">
        <v>144</v>
      </c>
      <c r="E11" s="243">
        <f>'台数内訳（参考数量）'!E8</f>
        <v>344</v>
      </c>
      <c r="F11" s="234"/>
      <c r="G11" s="235"/>
      <c r="H11" s="236"/>
      <c r="I11" s="237"/>
      <c r="J11" s="238"/>
    </row>
    <row r="12" spans="1:10" ht="36" customHeight="1">
      <c r="A12" s="10"/>
      <c r="B12" s="30" t="s">
        <v>15</v>
      </c>
      <c r="C12" s="18" t="s">
        <v>66</v>
      </c>
      <c r="D12" s="19" t="s">
        <v>145</v>
      </c>
      <c r="E12" s="243">
        <f>'台数内訳（参考数量）'!E9</f>
        <v>355</v>
      </c>
      <c r="F12" s="234"/>
      <c r="G12" s="235"/>
      <c r="H12" s="236"/>
      <c r="I12" s="237"/>
      <c r="J12" s="238"/>
    </row>
    <row r="13" spans="1:10" ht="36" customHeight="1">
      <c r="A13" s="10"/>
      <c r="B13" s="30" t="s">
        <v>16</v>
      </c>
      <c r="C13" s="18" t="s">
        <v>7</v>
      </c>
      <c r="D13" s="19" t="s">
        <v>51</v>
      </c>
      <c r="E13" s="243">
        <f>'台数内訳（参考数量）'!E10</f>
        <v>197</v>
      </c>
      <c r="F13" s="234"/>
      <c r="G13" s="235"/>
      <c r="H13" s="236"/>
      <c r="I13" s="237"/>
      <c r="J13" s="238"/>
    </row>
    <row r="14" spans="1:10" ht="36" customHeight="1">
      <c r="A14" s="10"/>
      <c r="B14" s="30" t="s">
        <v>17</v>
      </c>
      <c r="C14" s="18" t="s">
        <v>8</v>
      </c>
      <c r="D14" s="19" t="s">
        <v>52</v>
      </c>
      <c r="E14" s="243">
        <f>'台数内訳（参考数量）'!E11</f>
        <v>228</v>
      </c>
      <c r="F14" s="234"/>
      <c r="G14" s="235"/>
      <c r="H14" s="236"/>
      <c r="I14" s="237"/>
      <c r="J14" s="238"/>
    </row>
    <row r="15" spans="1:10" ht="36" customHeight="1">
      <c r="A15" s="10"/>
      <c r="B15" s="30" t="s">
        <v>18</v>
      </c>
      <c r="C15" s="18" t="s">
        <v>5</v>
      </c>
      <c r="D15" s="19" t="s">
        <v>53</v>
      </c>
      <c r="E15" s="243">
        <f>'台数内訳（参考数量）'!E12</f>
        <v>436</v>
      </c>
      <c r="F15" s="234"/>
      <c r="G15" s="235"/>
      <c r="H15" s="236"/>
      <c r="I15" s="237"/>
      <c r="J15" s="238"/>
    </row>
    <row r="16" spans="1:10" ht="36" customHeight="1">
      <c r="A16" s="10"/>
      <c r="B16" s="30" t="s">
        <v>19</v>
      </c>
      <c r="C16" s="18" t="s">
        <v>6</v>
      </c>
      <c r="D16" s="19" t="s">
        <v>53</v>
      </c>
      <c r="E16" s="243">
        <f>'台数内訳（参考数量）'!E13</f>
        <v>144</v>
      </c>
      <c r="F16" s="234"/>
      <c r="G16" s="235"/>
      <c r="H16" s="236"/>
      <c r="I16" s="237"/>
      <c r="J16" s="238"/>
    </row>
    <row r="17" spans="1:10" ht="36" customHeight="1" thickBot="1">
      <c r="A17" s="10"/>
      <c r="B17" s="30" t="s">
        <v>20</v>
      </c>
      <c r="C17" s="18" t="s">
        <v>125</v>
      </c>
      <c r="D17" s="19" t="s">
        <v>54</v>
      </c>
      <c r="E17" s="243">
        <f>'台数内訳（参考数量）'!E14</f>
        <v>64</v>
      </c>
      <c r="F17" s="234"/>
      <c r="G17" s="235"/>
      <c r="H17" s="236"/>
      <c r="I17" s="237"/>
      <c r="J17" s="238"/>
    </row>
    <row r="18" spans="1:10" ht="28.5" customHeight="1" thickBot="1">
      <c r="A18" s="13"/>
      <c r="B18" s="46"/>
      <c r="C18" s="47" t="s">
        <v>47</v>
      </c>
      <c r="D18" s="47"/>
      <c r="E18" s="244">
        <f>SUM(E7:E17)</f>
        <v>11061</v>
      </c>
      <c r="F18" s="197"/>
      <c r="G18" s="198"/>
      <c r="H18" s="48"/>
      <c r="I18" s="199"/>
      <c r="J18" s="200"/>
    </row>
    <row r="19" spans="1:10" ht="12">
      <c r="A19" s="13"/>
      <c r="B19" s="16"/>
      <c r="C19" s="192" t="s">
        <v>56</v>
      </c>
      <c r="D19" s="13"/>
      <c r="E19" s="15"/>
      <c r="F19" s="13"/>
      <c r="G19" s="13"/>
      <c r="H19" s="15"/>
      <c r="I19" s="147"/>
      <c r="J19" s="15"/>
    </row>
    <row r="20" spans="1:10" ht="12">
      <c r="A20" s="13"/>
      <c r="B20" s="16"/>
      <c r="C20" s="192" t="s">
        <v>55</v>
      </c>
      <c r="D20" s="13"/>
      <c r="E20" s="15"/>
      <c r="F20" s="13"/>
      <c r="G20" s="13"/>
      <c r="H20" s="15"/>
      <c r="I20" s="147"/>
      <c r="J20" s="15"/>
    </row>
    <row r="21" spans="1:10" ht="12">
      <c r="C21" s="192" t="s">
        <v>170</v>
      </c>
    </row>
    <row r="22" spans="1:10" ht="12">
      <c r="C22" s="192" t="s">
        <v>146</v>
      </c>
    </row>
    <row r="23" spans="1:10" ht="12">
      <c r="C23" s="192" t="s">
        <v>137</v>
      </c>
    </row>
    <row r="24" spans="1:10" ht="12" customHeight="1">
      <c r="C24" s="192" t="s">
        <v>138</v>
      </c>
    </row>
  </sheetData>
  <phoneticPr fontId="5"/>
  <printOptions horizontalCentered="1"/>
  <pageMargins left="0.43307086614173229" right="0.43307086614173229" top="0.35433070866141736" bottom="0.35433070866141736" header="0.31496062992125984" footer="0.19685039370078741"/>
  <pageSetup paperSize="9" scale="88" fitToHeight="0" orientation="landscape" r:id="rId1"/>
  <headerFooter>
    <oddFooter>&amp;C&amp;"ＭＳ 明朝,太字"&amp;P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11C9-9956-4138-9AA8-5D532C895DFC}">
  <dimension ref="A1:I27"/>
  <sheetViews>
    <sheetView showGridLines="0" view="pageBreakPreview" topLeftCell="A12" zoomScale="85" zoomScaleNormal="100" zoomScaleSheetLayoutView="85" workbookViewId="0">
      <selection activeCell="B21" sqref="B21"/>
    </sheetView>
  </sheetViews>
  <sheetFormatPr defaultRowHeight="40.5" customHeight="1"/>
  <cols>
    <col min="1" max="1" width="3.875" style="6" customWidth="1"/>
    <col min="2" max="2" width="5.75" style="7" customWidth="1"/>
    <col min="3" max="3" width="36.375" style="7" customWidth="1"/>
    <col min="4" max="4" width="7.375" style="8" bestFit="1" customWidth="1"/>
    <col min="5" max="7" width="14.5" style="8" customWidth="1"/>
    <col min="8" max="9" width="15.75" style="8" customWidth="1"/>
    <col min="10" max="11" width="9" style="6"/>
    <col min="12" max="12" width="11.25" style="6" bestFit="1" customWidth="1"/>
    <col min="13" max="16384" width="9" style="6"/>
  </cols>
  <sheetData>
    <row r="1" spans="1:9" ht="16.5" customHeight="1"/>
    <row r="2" spans="1:9" ht="22.5" customHeight="1">
      <c r="B2" s="194" t="s">
        <v>113</v>
      </c>
      <c r="C2" s="44"/>
    </row>
    <row r="3" spans="1:9" ht="21">
      <c r="B3" s="45" t="s">
        <v>59</v>
      </c>
      <c r="C3" s="45"/>
      <c r="D3" s="45"/>
      <c r="E3" s="45"/>
      <c r="F3" s="45"/>
      <c r="G3" s="45"/>
      <c r="H3" s="45"/>
      <c r="I3" s="45"/>
    </row>
    <row r="4" spans="1:9" ht="12.75" thickBot="1">
      <c r="A4" s="10"/>
      <c r="B4" s="11"/>
      <c r="C4" s="11"/>
      <c r="D4" s="12"/>
      <c r="E4" s="15"/>
      <c r="F4" s="6"/>
      <c r="G4" s="15"/>
      <c r="H4" s="15"/>
      <c r="I4" s="51" t="s">
        <v>60</v>
      </c>
    </row>
    <row r="5" spans="1:9" s="9" customFormat="1" ht="17.25">
      <c r="A5" s="17"/>
      <c r="B5" s="27"/>
      <c r="C5" s="28" t="s">
        <v>63</v>
      </c>
      <c r="D5" s="29"/>
      <c r="E5" s="23"/>
      <c r="F5" s="24"/>
      <c r="G5" s="25" t="s">
        <v>48</v>
      </c>
      <c r="H5" s="25"/>
      <c r="I5" s="26"/>
    </row>
    <row r="6" spans="1:9" s="9" customFormat="1" ht="24.75" customHeight="1" thickBot="1">
      <c r="A6" s="11"/>
      <c r="B6" s="34" t="s">
        <v>49</v>
      </c>
      <c r="C6" s="35" t="s">
        <v>50</v>
      </c>
      <c r="D6" s="36" t="s">
        <v>58</v>
      </c>
      <c r="E6" s="41" t="s">
        <v>34</v>
      </c>
      <c r="F6" s="42" t="s">
        <v>35</v>
      </c>
      <c r="G6" s="42" t="s">
        <v>36</v>
      </c>
      <c r="H6" s="42" t="s">
        <v>37</v>
      </c>
      <c r="I6" s="43" t="s">
        <v>33</v>
      </c>
    </row>
    <row r="7" spans="1:9" ht="24" customHeight="1">
      <c r="A7" s="10"/>
      <c r="B7" s="31" t="s">
        <v>9</v>
      </c>
      <c r="C7" s="191" t="s">
        <v>62</v>
      </c>
      <c r="D7" s="243">
        <f>SUM('台数内訳（参考数量）'!H4:AD4)</f>
        <v>1152</v>
      </c>
      <c r="E7" s="224"/>
      <c r="F7" s="225"/>
      <c r="G7" s="225"/>
      <c r="H7" s="61">
        <f>SUM(E7:G7)</f>
        <v>0</v>
      </c>
      <c r="I7" s="62">
        <f>D7*H7</f>
        <v>0</v>
      </c>
    </row>
    <row r="8" spans="1:9" ht="24" customHeight="1">
      <c r="A8" s="10"/>
      <c r="B8" s="30" t="s">
        <v>11</v>
      </c>
      <c r="C8" s="190" t="s">
        <v>126</v>
      </c>
      <c r="D8" s="243">
        <f>SUM('台数内訳（参考数量）'!H5:AD5)</f>
        <v>5784</v>
      </c>
      <c r="E8" s="226"/>
      <c r="F8" s="227"/>
      <c r="G8" s="227"/>
      <c r="H8" s="63">
        <f t="shared" ref="H8:H17" si="0">SUM(E8:G8)</f>
        <v>0</v>
      </c>
      <c r="I8" s="64">
        <f t="shared" ref="I8:I17" si="1">D8*H8</f>
        <v>0</v>
      </c>
    </row>
    <row r="9" spans="1:9" ht="24" customHeight="1">
      <c r="A9" s="10"/>
      <c r="B9" s="30" t="s">
        <v>12</v>
      </c>
      <c r="C9" s="190" t="s">
        <v>127</v>
      </c>
      <c r="D9" s="243">
        <f>SUM('台数内訳（参考数量）'!H6:AD6)</f>
        <v>150</v>
      </c>
      <c r="E9" s="226"/>
      <c r="F9" s="227"/>
      <c r="G9" s="227"/>
      <c r="H9" s="63">
        <f t="shared" si="0"/>
        <v>0</v>
      </c>
      <c r="I9" s="64">
        <f t="shared" si="1"/>
        <v>0</v>
      </c>
    </row>
    <row r="10" spans="1:9" ht="24" customHeight="1">
      <c r="A10" s="10"/>
      <c r="B10" s="30" t="s">
        <v>13</v>
      </c>
      <c r="C10" s="190" t="s">
        <v>128</v>
      </c>
      <c r="D10" s="243">
        <f>SUM('台数内訳（参考数量）'!H7:AD7)</f>
        <v>2207</v>
      </c>
      <c r="E10" s="226"/>
      <c r="F10" s="227"/>
      <c r="G10" s="227"/>
      <c r="H10" s="63">
        <f t="shared" si="0"/>
        <v>0</v>
      </c>
      <c r="I10" s="64">
        <f t="shared" si="1"/>
        <v>0</v>
      </c>
    </row>
    <row r="11" spans="1:9" ht="24" customHeight="1">
      <c r="A11" s="10"/>
      <c r="B11" s="30" t="s">
        <v>14</v>
      </c>
      <c r="C11" s="190" t="s">
        <v>129</v>
      </c>
      <c r="D11" s="243">
        <f>SUM('台数内訳（参考数量）'!H8:AD8)</f>
        <v>344</v>
      </c>
      <c r="E11" s="226"/>
      <c r="F11" s="227"/>
      <c r="G11" s="227"/>
      <c r="H11" s="63">
        <f t="shared" si="0"/>
        <v>0</v>
      </c>
      <c r="I11" s="64">
        <f t="shared" si="1"/>
        <v>0</v>
      </c>
    </row>
    <row r="12" spans="1:9" ht="24" customHeight="1">
      <c r="A12" s="10"/>
      <c r="B12" s="30" t="s">
        <v>15</v>
      </c>
      <c r="C12" s="190" t="s">
        <v>130</v>
      </c>
      <c r="D12" s="243">
        <f>SUM('台数内訳（参考数量）'!H9:AD9)</f>
        <v>355</v>
      </c>
      <c r="E12" s="226"/>
      <c r="F12" s="227"/>
      <c r="G12" s="227"/>
      <c r="H12" s="63">
        <f t="shared" si="0"/>
        <v>0</v>
      </c>
      <c r="I12" s="64">
        <f t="shared" si="1"/>
        <v>0</v>
      </c>
    </row>
    <row r="13" spans="1:9" ht="24" customHeight="1">
      <c r="A13" s="10"/>
      <c r="B13" s="30" t="s">
        <v>16</v>
      </c>
      <c r="C13" s="190" t="s">
        <v>131</v>
      </c>
      <c r="D13" s="243">
        <f>SUM('台数内訳（参考数量）'!H10:AD10)</f>
        <v>197</v>
      </c>
      <c r="E13" s="226"/>
      <c r="F13" s="227"/>
      <c r="G13" s="227"/>
      <c r="H13" s="63">
        <f t="shared" si="0"/>
        <v>0</v>
      </c>
      <c r="I13" s="64">
        <f t="shared" si="1"/>
        <v>0</v>
      </c>
    </row>
    <row r="14" spans="1:9" ht="24" customHeight="1">
      <c r="A14" s="10"/>
      <c r="B14" s="30" t="s">
        <v>17</v>
      </c>
      <c r="C14" s="190" t="s">
        <v>132</v>
      </c>
      <c r="D14" s="243">
        <f>SUM('台数内訳（参考数量）'!H11:AD11)</f>
        <v>228</v>
      </c>
      <c r="E14" s="226"/>
      <c r="F14" s="227"/>
      <c r="G14" s="227"/>
      <c r="H14" s="63">
        <f t="shared" si="0"/>
        <v>0</v>
      </c>
      <c r="I14" s="64">
        <f t="shared" si="1"/>
        <v>0</v>
      </c>
    </row>
    <row r="15" spans="1:9" ht="24" customHeight="1">
      <c r="A15" s="10"/>
      <c r="B15" s="30" t="s">
        <v>18</v>
      </c>
      <c r="C15" s="190" t="s">
        <v>133</v>
      </c>
      <c r="D15" s="243">
        <f>SUM('台数内訳（参考数量）'!H12:AD12)</f>
        <v>436</v>
      </c>
      <c r="E15" s="226"/>
      <c r="F15" s="227"/>
      <c r="G15" s="227"/>
      <c r="H15" s="63">
        <f t="shared" si="0"/>
        <v>0</v>
      </c>
      <c r="I15" s="64">
        <f t="shared" si="1"/>
        <v>0</v>
      </c>
    </row>
    <row r="16" spans="1:9" ht="24" customHeight="1">
      <c r="A16" s="10"/>
      <c r="B16" s="30" t="s">
        <v>19</v>
      </c>
      <c r="C16" s="190" t="s">
        <v>134</v>
      </c>
      <c r="D16" s="243">
        <f>SUM('台数内訳（参考数量）'!H13:AD13)</f>
        <v>144</v>
      </c>
      <c r="E16" s="226"/>
      <c r="F16" s="227"/>
      <c r="G16" s="227"/>
      <c r="H16" s="63">
        <f t="shared" si="0"/>
        <v>0</v>
      </c>
      <c r="I16" s="64">
        <f t="shared" si="1"/>
        <v>0</v>
      </c>
    </row>
    <row r="17" spans="1:9" ht="24" customHeight="1" thickBot="1">
      <c r="A17" s="10"/>
      <c r="B17" s="30" t="s">
        <v>20</v>
      </c>
      <c r="C17" s="190" t="s">
        <v>135</v>
      </c>
      <c r="D17" s="243">
        <f>SUM('台数内訳（参考数量）'!H14:AD14)</f>
        <v>64</v>
      </c>
      <c r="E17" s="226"/>
      <c r="F17" s="227"/>
      <c r="G17" s="227"/>
      <c r="H17" s="63">
        <f t="shared" si="0"/>
        <v>0</v>
      </c>
      <c r="I17" s="64">
        <f t="shared" si="1"/>
        <v>0</v>
      </c>
    </row>
    <row r="18" spans="1:9" ht="24" customHeight="1" thickBot="1">
      <c r="A18" s="13"/>
      <c r="B18" s="46"/>
      <c r="C18" s="47" t="s">
        <v>47</v>
      </c>
      <c r="D18" s="244">
        <f>SUM(D7:D17)</f>
        <v>11061</v>
      </c>
      <c r="E18" s="49"/>
      <c r="F18" s="48"/>
      <c r="G18" s="53"/>
      <c r="H18" s="57" t="s">
        <v>57</v>
      </c>
      <c r="I18" s="65">
        <f>SUM(I7:I17)</f>
        <v>0</v>
      </c>
    </row>
    <row r="19" spans="1:9" ht="24" customHeight="1">
      <c r="A19" s="13"/>
      <c r="B19" s="52" t="s">
        <v>64</v>
      </c>
      <c r="C19" s="16"/>
      <c r="D19" s="15"/>
      <c r="E19" s="15"/>
      <c r="F19" s="15"/>
      <c r="G19" s="54"/>
      <c r="H19" s="58" t="s">
        <v>40</v>
      </c>
      <c r="I19" s="228"/>
    </row>
    <row r="20" spans="1:9" ht="24" customHeight="1">
      <c r="A20" s="13"/>
      <c r="B20" s="52" t="s">
        <v>61</v>
      </c>
      <c r="C20" s="52"/>
      <c r="D20" s="15"/>
      <c r="E20" s="15"/>
      <c r="F20" s="15"/>
      <c r="G20" s="55"/>
      <c r="H20" s="59" t="s">
        <v>38</v>
      </c>
      <c r="I20" s="228"/>
    </row>
    <row r="21" spans="1:9" ht="24" customHeight="1">
      <c r="A21" s="13"/>
      <c r="B21" s="52" t="s">
        <v>171</v>
      </c>
      <c r="C21" s="14"/>
      <c r="D21" s="15"/>
      <c r="E21" s="15"/>
      <c r="F21" s="15"/>
      <c r="G21" s="55"/>
      <c r="H21" s="59" t="s">
        <v>39</v>
      </c>
      <c r="I21" s="228"/>
    </row>
    <row r="22" spans="1:9" ht="24" customHeight="1">
      <c r="A22" s="13"/>
      <c r="B22" s="68"/>
      <c r="C22" s="14"/>
      <c r="D22" s="15"/>
      <c r="E22" s="15"/>
      <c r="F22" s="15"/>
      <c r="G22" s="55"/>
      <c r="H22" s="59" t="s">
        <v>41</v>
      </c>
      <c r="I22" s="228"/>
    </row>
    <row r="23" spans="1:9" ht="24" customHeight="1">
      <c r="B23" s="16"/>
      <c r="C23" s="14"/>
      <c r="D23" s="15"/>
      <c r="E23" s="15"/>
      <c r="F23" s="15"/>
      <c r="G23" s="55"/>
      <c r="H23" s="59" t="s">
        <v>42</v>
      </c>
      <c r="I23" s="66">
        <f>SUM(I18:I22)</f>
        <v>0</v>
      </c>
    </row>
    <row r="24" spans="1:9" ht="24" customHeight="1">
      <c r="B24" s="16"/>
      <c r="C24" s="14"/>
      <c r="D24" s="15"/>
      <c r="E24" s="15"/>
      <c r="F24" s="15"/>
      <c r="G24" s="55"/>
      <c r="H24" s="59" t="s">
        <v>43</v>
      </c>
      <c r="I24" s="228"/>
    </row>
    <row r="25" spans="1:9" ht="24" customHeight="1">
      <c r="A25" s="13"/>
      <c r="B25" s="16"/>
      <c r="C25" s="16"/>
      <c r="D25" s="15"/>
      <c r="E25" s="15"/>
      <c r="F25" s="15"/>
      <c r="G25" s="55"/>
      <c r="H25" s="59" t="s">
        <v>44</v>
      </c>
      <c r="I25" s="66">
        <f>I23+I24</f>
        <v>0</v>
      </c>
    </row>
    <row r="26" spans="1:9" ht="24" customHeight="1">
      <c r="A26" s="13"/>
      <c r="B26" s="16"/>
      <c r="C26" s="16"/>
      <c r="D26" s="15"/>
      <c r="E26" s="15"/>
      <c r="F26" s="15"/>
      <c r="G26" s="55"/>
      <c r="H26" s="59" t="s">
        <v>45</v>
      </c>
      <c r="I26" s="66">
        <f>ROUNDDOWN(I25*0.1,0)</f>
        <v>0</v>
      </c>
    </row>
    <row r="27" spans="1:9" ht="24" customHeight="1" thickBot="1">
      <c r="A27" s="13"/>
      <c r="B27" s="16"/>
      <c r="C27" s="16"/>
      <c r="D27" s="15"/>
      <c r="E27" s="15"/>
      <c r="F27" s="15"/>
      <c r="G27" s="56"/>
      <c r="H27" s="60" t="s">
        <v>46</v>
      </c>
      <c r="I27" s="67">
        <f>I25+I26</f>
        <v>0</v>
      </c>
    </row>
  </sheetData>
  <phoneticPr fontId="5"/>
  <printOptions horizontalCentered="1"/>
  <pageMargins left="0.70866141732283472" right="0.70866141732283472" top="0.35433070866141736" bottom="0.35433070866141736"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A15-DF77-4787-9E18-40636EDA7081}">
  <dimension ref="B1:H26"/>
  <sheetViews>
    <sheetView showGridLines="0" view="pageBreakPreview" zoomScale="85" zoomScaleNormal="100" zoomScaleSheetLayoutView="85" workbookViewId="0">
      <selection activeCell="B22" sqref="B22"/>
    </sheetView>
  </sheetViews>
  <sheetFormatPr defaultColWidth="10.625" defaultRowHeight="29.25" customHeight="1"/>
  <cols>
    <col min="1" max="1" width="3.875" style="154" customWidth="1"/>
    <col min="2" max="2" width="21.25" style="154" customWidth="1"/>
    <col min="3" max="3" width="11.25" style="154" customWidth="1"/>
    <col min="4" max="4" width="6.5" style="154" customWidth="1"/>
    <col min="5" max="5" width="1" style="154" customWidth="1"/>
    <col min="6" max="6" width="21.25" style="154" customWidth="1"/>
    <col min="7" max="7" width="11.25" style="154" customWidth="1"/>
    <col min="8" max="8" width="8.75" style="154" customWidth="1"/>
    <col min="9" max="16384" width="10.625" style="154"/>
  </cols>
  <sheetData>
    <row r="1" spans="2:8" ht="16.5" customHeight="1"/>
    <row r="2" spans="2:8" ht="22.5" customHeight="1">
      <c r="B2" s="195" t="s">
        <v>90</v>
      </c>
    </row>
    <row r="3" spans="2:8" ht="21">
      <c r="B3" s="245" t="s">
        <v>102</v>
      </c>
      <c r="C3" s="245"/>
      <c r="D3" s="245"/>
      <c r="E3" s="245"/>
      <c r="F3" s="245"/>
      <c r="G3" s="245"/>
      <c r="H3" s="245"/>
    </row>
    <row r="4" spans="2:8" ht="12.75" customHeight="1"/>
    <row r="5" spans="2:8" ht="14.25">
      <c r="B5" s="178" t="s">
        <v>110</v>
      </c>
    </row>
    <row r="6" spans="2:8" ht="36.75" customHeight="1">
      <c r="B6" s="155" t="s">
        <v>91</v>
      </c>
      <c r="C6" s="156">
        <f>'施設別事業効果（計算用２）（非表示）'!D3</f>
        <v>3645901</v>
      </c>
      <c r="D6" s="168" t="s">
        <v>92</v>
      </c>
      <c r="E6" s="170"/>
      <c r="F6" s="155" t="s">
        <v>93</v>
      </c>
      <c r="G6" s="157">
        <f>'施設別事業効果（計算用２）（非表示）'!D4/1000</f>
        <v>119348.726</v>
      </c>
      <c r="H6" s="168" t="s">
        <v>94</v>
      </c>
    </row>
    <row r="7" spans="2:8" ht="36.75" customHeight="1">
      <c r="B7" s="155" t="s">
        <v>103</v>
      </c>
      <c r="C7" s="157">
        <f>'施設別事業効果（計算用２）（非表示）'!D7</f>
        <v>1130802.0399999998</v>
      </c>
      <c r="D7" s="168" t="s">
        <v>92</v>
      </c>
      <c r="E7" s="170"/>
      <c r="F7" s="155" t="s">
        <v>104</v>
      </c>
      <c r="G7" s="157">
        <f>ROUND(SUMPRODUCT('施設別事業効果（計算用２）（非表示）'!E5:BA5,'施設別事業効果（計算用２）（非表示）'!E7:BA7)/1000,0)</f>
        <v>37678</v>
      </c>
      <c r="H7" s="168" t="s">
        <v>94</v>
      </c>
    </row>
    <row r="8" spans="2:8" ht="36.75" customHeight="1">
      <c r="B8" s="155" t="s">
        <v>105</v>
      </c>
      <c r="C8" s="157">
        <f>ROUND('施設別事業効果（計算用２）（非表示）'!D9,0)</f>
        <v>0</v>
      </c>
      <c r="D8" s="168" t="s">
        <v>92</v>
      </c>
      <c r="E8" s="170"/>
      <c r="F8" s="155" t="s">
        <v>106</v>
      </c>
      <c r="G8" s="157">
        <f>ROUND(G7-G9,0)</f>
        <v>0</v>
      </c>
      <c r="H8" s="168" t="s">
        <v>94</v>
      </c>
    </row>
    <row r="9" spans="2:8" ht="36.75" customHeight="1">
      <c r="B9" s="155" t="s">
        <v>112</v>
      </c>
      <c r="C9" s="157">
        <f>ROUND(C7-C8,0)</f>
        <v>1130802</v>
      </c>
      <c r="D9" s="168" t="s">
        <v>92</v>
      </c>
      <c r="E9" s="170"/>
      <c r="F9" s="155" t="s">
        <v>111</v>
      </c>
      <c r="G9" s="157">
        <f>ROUND('施設別事業効果（計算用２）（非表示）'!D12/1000,0)</f>
        <v>37678</v>
      </c>
      <c r="H9" s="168" t="s">
        <v>94</v>
      </c>
    </row>
    <row r="10" spans="2:8" ht="36.75" customHeight="1">
      <c r="B10" s="155" t="s">
        <v>107</v>
      </c>
      <c r="C10" s="174">
        <f>(C9-'施設別事業効果（計算用２）（非表示）'!J11-'施設別事業効果（計算用２）（非表示）'!BA11)*100/C6</f>
        <v>29.837300025425815</v>
      </c>
      <c r="D10" s="169" t="s">
        <v>101</v>
      </c>
      <c r="E10" s="170"/>
      <c r="F10" s="155" t="s">
        <v>108</v>
      </c>
      <c r="G10" s="174">
        <f>(G9-('施設別事業効果（計算用２）（非表示）'!J12-'施設別事業効果（計算用２）（非表示）'!BA12)/1000)*100/G6</f>
        <v>30.357117033800677</v>
      </c>
      <c r="H10" s="169" t="s">
        <v>101</v>
      </c>
    </row>
    <row r="11" spans="2:8" ht="36.75" customHeight="1">
      <c r="B11" s="155" t="s">
        <v>118</v>
      </c>
      <c r="C11" s="174">
        <f>C9*100/C7</f>
        <v>99.99999646268769</v>
      </c>
      <c r="D11" s="169" t="s">
        <v>116</v>
      </c>
      <c r="E11" s="170"/>
      <c r="F11" s="155" t="s">
        <v>117</v>
      </c>
      <c r="G11" s="174">
        <f>G9*100/G7</f>
        <v>100</v>
      </c>
      <c r="H11" s="169" t="s">
        <v>116</v>
      </c>
    </row>
    <row r="12" spans="2:8" ht="12"/>
    <row r="13" spans="2:8" ht="14.25">
      <c r="B13" s="178" t="s">
        <v>109</v>
      </c>
    </row>
    <row r="14" spans="2:8" ht="36.75" customHeight="1">
      <c r="B14" s="161" t="s">
        <v>98</v>
      </c>
      <c r="C14" s="165">
        <f>G9</f>
        <v>37678</v>
      </c>
      <c r="D14" s="170" t="s">
        <v>95</v>
      </c>
      <c r="E14" s="170"/>
      <c r="F14" s="175" t="s">
        <v>115</v>
      </c>
      <c r="G14" s="171"/>
      <c r="H14" s="158"/>
    </row>
    <row r="15" spans="2:8" ht="36.75" customHeight="1">
      <c r="B15" s="162" t="s">
        <v>97</v>
      </c>
      <c r="C15" s="166">
        <f>C14*15</f>
        <v>565170</v>
      </c>
      <c r="D15" s="170" t="s">
        <v>95</v>
      </c>
      <c r="E15" s="170"/>
      <c r="F15" s="176" t="s">
        <v>121</v>
      </c>
      <c r="G15" s="173"/>
      <c r="H15" s="160"/>
    </row>
    <row r="16" spans="2:8" ht="36.75" customHeight="1">
      <c r="B16" s="163" t="s">
        <v>96</v>
      </c>
      <c r="C16" s="167">
        <f>'第16号（事業費算出表）'!I27/1000</f>
        <v>0</v>
      </c>
      <c r="D16" s="170" t="s">
        <v>95</v>
      </c>
      <c r="E16" s="170"/>
      <c r="F16" s="177" t="s">
        <v>100</v>
      </c>
      <c r="G16" s="172"/>
      <c r="H16" s="159"/>
    </row>
    <row r="17" spans="2:8" ht="36.75" customHeight="1">
      <c r="B17" s="164" t="s">
        <v>99</v>
      </c>
      <c r="C17" s="167">
        <f>C15-C16</f>
        <v>565170</v>
      </c>
      <c r="D17" s="170" t="s">
        <v>95</v>
      </c>
      <c r="E17" s="170"/>
      <c r="F17" s="177" t="s">
        <v>122</v>
      </c>
      <c r="G17" s="172"/>
      <c r="H17" s="159"/>
    </row>
    <row r="18" spans="2:8" ht="22.5" customHeight="1"/>
    <row r="19" spans="2:8" ht="12">
      <c r="B19" s="196" t="s">
        <v>123</v>
      </c>
      <c r="C19" s="196"/>
      <c r="D19" s="196"/>
      <c r="E19" s="196"/>
      <c r="F19" s="196"/>
      <c r="G19" s="196"/>
      <c r="H19" s="196"/>
    </row>
    <row r="20" spans="2:8" ht="12">
      <c r="B20" s="196" t="s">
        <v>124</v>
      </c>
      <c r="C20" s="196"/>
      <c r="D20" s="196"/>
      <c r="E20" s="196"/>
      <c r="F20" s="196"/>
      <c r="G20" s="196"/>
      <c r="H20" s="196"/>
    </row>
    <row r="21" spans="2:8" ht="12">
      <c r="B21" s="196" t="s">
        <v>119</v>
      </c>
      <c r="C21" s="196"/>
      <c r="D21" s="196"/>
      <c r="E21" s="196"/>
      <c r="F21" s="196"/>
      <c r="G21" s="196"/>
      <c r="H21" s="196"/>
    </row>
    <row r="22" spans="2:8" ht="12">
      <c r="B22" s="196" t="s">
        <v>120</v>
      </c>
      <c r="C22" s="196"/>
      <c r="D22" s="196"/>
      <c r="E22" s="196"/>
      <c r="F22" s="196"/>
      <c r="G22" s="196"/>
      <c r="H22" s="196"/>
    </row>
    <row r="23" spans="2:8" ht="12">
      <c r="B23" s="196" t="s">
        <v>172</v>
      </c>
      <c r="C23" s="196"/>
      <c r="D23" s="196"/>
      <c r="E23" s="196"/>
      <c r="F23" s="196"/>
      <c r="G23" s="196"/>
      <c r="H23" s="196"/>
    </row>
    <row r="24" spans="2:8" ht="12">
      <c r="B24" s="196"/>
      <c r="C24" s="196"/>
      <c r="D24" s="196"/>
      <c r="E24" s="196"/>
      <c r="F24" s="196"/>
      <c r="G24" s="196"/>
      <c r="H24" s="196"/>
    </row>
    <row r="25" spans="2:8" ht="12"/>
    <row r="26" spans="2:8" ht="12"/>
  </sheetData>
  <sheetProtection selectLockedCells="1" selectUnlockedCells="1"/>
  <mergeCells count="1">
    <mergeCell ref="B3:H3"/>
  </mergeCells>
  <phoneticPr fontId="5"/>
  <printOptions horizontalCentered="1"/>
  <pageMargins left="0.59055118110236227" right="0.59055118110236227"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65-5384-422C-8315-EC592C5A9390}">
  <dimension ref="A1:BD14"/>
  <sheetViews>
    <sheetView view="pageBreakPreview" topLeftCell="AA2" zoomScale="85" zoomScaleNormal="85" zoomScaleSheetLayoutView="85" workbookViewId="0">
      <selection activeCell="H2" sqref="H2:AD2"/>
    </sheetView>
  </sheetViews>
  <sheetFormatPr defaultRowHeight="35.25" customHeight="1"/>
  <cols>
    <col min="1" max="1" width="2.625" style="1" hidden="1" customWidth="1"/>
    <col min="2" max="2" width="9" style="2" hidden="1" customWidth="1"/>
    <col min="3" max="3" width="7.5" style="211" bestFit="1" customWidth="1"/>
    <col min="4" max="4" width="13.875" style="211" bestFit="1" customWidth="1"/>
    <col min="5" max="5" width="8.125" style="212" customWidth="1"/>
    <col min="6" max="7" width="8.125" style="5" hidden="1" customWidth="1"/>
    <col min="8" max="42" width="8.125" style="212" customWidth="1"/>
    <col min="43" max="43" width="8.125" style="5" hidden="1" customWidth="1"/>
    <col min="44" max="56" width="8.125" style="212" customWidth="1"/>
    <col min="57" max="16384" width="9" style="210"/>
  </cols>
  <sheetData>
    <row r="1" spans="1:56" s="186" customFormat="1" ht="14.25" hidden="1" thickBot="1">
      <c r="A1" s="1"/>
      <c r="B1" s="2"/>
      <c r="C1" s="2"/>
      <c r="D1" s="2"/>
      <c r="E1" s="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209" customFormat="1" ht="35.25" customHeight="1">
      <c r="A2" s="3"/>
      <c r="B2" s="201"/>
      <c r="C2" s="213"/>
      <c r="D2" s="213"/>
      <c r="E2" s="213" t="s">
        <v>26</v>
      </c>
      <c r="F2" s="202" t="s">
        <v>22</v>
      </c>
      <c r="G2" s="203" t="s">
        <v>23</v>
      </c>
      <c r="H2" s="219" t="s">
        <v>147</v>
      </c>
      <c r="I2" s="213" t="s">
        <v>148</v>
      </c>
      <c r="J2" s="213" t="s">
        <v>149</v>
      </c>
      <c r="K2" s="213" t="s">
        <v>150</v>
      </c>
      <c r="L2" s="213" t="s">
        <v>151</v>
      </c>
      <c r="M2" s="213" t="s">
        <v>152</v>
      </c>
      <c r="N2" s="213" t="s">
        <v>153</v>
      </c>
      <c r="O2" s="213" t="s">
        <v>154</v>
      </c>
      <c r="P2" s="213" t="s">
        <v>155</v>
      </c>
      <c r="Q2" s="213" t="s">
        <v>156</v>
      </c>
      <c r="R2" s="213" t="s">
        <v>157</v>
      </c>
      <c r="S2" s="213" t="s">
        <v>158</v>
      </c>
      <c r="T2" s="213" t="s">
        <v>159</v>
      </c>
      <c r="U2" s="213" t="s">
        <v>160</v>
      </c>
      <c r="V2" s="213" t="s">
        <v>161</v>
      </c>
      <c r="W2" s="213" t="s">
        <v>162</v>
      </c>
      <c r="X2" s="213" t="s">
        <v>163</v>
      </c>
      <c r="Y2" s="213" t="s">
        <v>164</v>
      </c>
      <c r="Z2" s="213" t="s">
        <v>165</v>
      </c>
      <c r="AA2" s="213" t="s">
        <v>166</v>
      </c>
      <c r="AB2" s="213" t="s">
        <v>169</v>
      </c>
      <c r="AC2" s="213" t="s">
        <v>167</v>
      </c>
      <c r="AD2" s="213" t="s">
        <v>168</v>
      </c>
      <c r="AE2" s="213"/>
      <c r="AF2" s="213"/>
      <c r="AG2" s="213"/>
      <c r="AH2" s="213"/>
      <c r="AI2" s="213"/>
      <c r="AJ2" s="213"/>
      <c r="AK2" s="213"/>
      <c r="AL2" s="213"/>
      <c r="AM2" s="213"/>
      <c r="AN2" s="213"/>
      <c r="AO2" s="213"/>
      <c r="AP2" s="213"/>
      <c r="AQ2" s="202"/>
      <c r="AR2" s="213"/>
      <c r="AS2" s="213"/>
      <c r="AT2" s="213"/>
      <c r="AU2" s="213"/>
      <c r="AV2" s="213"/>
      <c r="AW2" s="213"/>
      <c r="AX2" s="213"/>
      <c r="AY2" s="213"/>
      <c r="AZ2" s="213"/>
      <c r="BA2" s="213"/>
      <c r="BB2" s="213"/>
      <c r="BC2" s="213"/>
      <c r="BD2" s="222"/>
    </row>
    <row r="3" spans="1:56" ht="35.25" customHeight="1">
      <c r="B3" s="204" t="s">
        <v>25</v>
      </c>
      <c r="C3" s="214" t="s">
        <v>21</v>
      </c>
      <c r="D3" s="214" t="s">
        <v>24</v>
      </c>
      <c r="E3" s="215">
        <f>SUM(E4:E14)</f>
        <v>11061</v>
      </c>
      <c r="F3" s="4">
        <f>SUM(F4:F14)</f>
        <v>11061</v>
      </c>
      <c r="G3" s="205">
        <f>SUM(G4:G14)</f>
        <v>0</v>
      </c>
      <c r="H3" s="220">
        <f>SUM(H4:H14)</f>
        <v>236</v>
      </c>
      <c r="I3" s="215">
        <f>SUM(I4:I14)</f>
        <v>412</v>
      </c>
      <c r="J3" s="215">
        <f t="shared" ref="J3:BD3" si="0">SUM(J4:J14)</f>
        <v>484</v>
      </c>
      <c r="K3" s="215">
        <f t="shared" si="0"/>
        <v>192</v>
      </c>
      <c r="L3" s="215">
        <f t="shared" si="0"/>
        <v>484</v>
      </c>
      <c r="M3" s="215">
        <f t="shared" si="0"/>
        <v>410</v>
      </c>
      <c r="N3" s="215">
        <f t="shared" si="0"/>
        <v>337</v>
      </c>
      <c r="O3" s="215">
        <f t="shared" si="0"/>
        <v>97</v>
      </c>
      <c r="P3" s="215">
        <f t="shared" si="0"/>
        <v>486</v>
      </c>
      <c r="Q3" s="215">
        <f t="shared" si="0"/>
        <v>693</v>
      </c>
      <c r="R3" s="215">
        <f t="shared" si="0"/>
        <v>339</v>
      </c>
      <c r="S3" s="215">
        <f t="shared" si="0"/>
        <v>151</v>
      </c>
      <c r="T3" s="215">
        <f t="shared" si="0"/>
        <v>415</v>
      </c>
      <c r="U3" s="215">
        <f t="shared" si="0"/>
        <v>1556</v>
      </c>
      <c r="V3" s="215">
        <f t="shared" si="0"/>
        <v>552</v>
      </c>
      <c r="W3" s="215">
        <f t="shared" si="0"/>
        <v>305</v>
      </c>
      <c r="X3" s="215">
        <f t="shared" si="0"/>
        <v>647</v>
      </c>
      <c r="Y3" s="215">
        <f t="shared" si="0"/>
        <v>566</v>
      </c>
      <c r="Z3" s="215">
        <f t="shared" si="0"/>
        <v>301</v>
      </c>
      <c r="AA3" s="215">
        <f t="shared" si="0"/>
        <v>0</v>
      </c>
      <c r="AB3" s="215">
        <f t="shared" si="0"/>
        <v>2061</v>
      </c>
      <c r="AC3" s="215">
        <f t="shared" si="0"/>
        <v>294</v>
      </c>
      <c r="AD3" s="215">
        <f t="shared" si="0"/>
        <v>43</v>
      </c>
      <c r="AE3" s="215">
        <f t="shared" si="0"/>
        <v>0</v>
      </c>
      <c r="AF3" s="215">
        <f t="shared" si="0"/>
        <v>0</v>
      </c>
      <c r="AG3" s="215">
        <f t="shared" si="0"/>
        <v>0</v>
      </c>
      <c r="AH3" s="215">
        <f t="shared" si="0"/>
        <v>0</v>
      </c>
      <c r="AI3" s="215">
        <f t="shared" si="0"/>
        <v>0</v>
      </c>
      <c r="AJ3" s="215">
        <f t="shared" si="0"/>
        <v>0</v>
      </c>
      <c r="AK3" s="215">
        <f t="shared" si="0"/>
        <v>0</v>
      </c>
      <c r="AL3" s="215">
        <f t="shared" si="0"/>
        <v>0</v>
      </c>
      <c r="AM3" s="215">
        <f t="shared" si="0"/>
        <v>0</v>
      </c>
      <c r="AN3" s="215">
        <f t="shared" si="0"/>
        <v>0</v>
      </c>
      <c r="AO3" s="215">
        <f t="shared" si="0"/>
        <v>0</v>
      </c>
      <c r="AP3" s="215">
        <f t="shared" si="0"/>
        <v>0</v>
      </c>
      <c r="AQ3" s="215">
        <f t="shared" si="0"/>
        <v>0</v>
      </c>
      <c r="AR3" s="215">
        <f t="shared" si="0"/>
        <v>0</v>
      </c>
      <c r="AS3" s="215">
        <f t="shared" si="0"/>
        <v>0</v>
      </c>
      <c r="AT3" s="215">
        <f t="shared" si="0"/>
        <v>0</v>
      </c>
      <c r="AU3" s="215">
        <f t="shared" si="0"/>
        <v>0</v>
      </c>
      <c r="AV3" s="215">
        <f t="shared" si="0"/>
        <v>0</v>
      </c>
      <c r="AW3" s="215">
        <f t="shared" si="0"/>
        <v>0</v>
      </c>
      <c r="AX3" s="215">
        <f t="shared" si="0"/>
        <v>0</v>
      </c>
      <c r="AY3" s="215">
        <f t="shared" si="0"/>
        <v>0</v>
      </c>
      <c r="AZ3" s="215">
        <f t="shared" si="0"/>
        <v>0</v>
      </c>
      <c r="BA3" s="215">
        <f t="shared" si="0"/>
        <v>0</v>
      </c>
      <c r="BB3" s="215">
        <f t="shared" si="0"/>
        <v>0</v>
      </c>
      <c r="BC3" s="215">
        <f t="shared" si="0"/>
        <v>0</v>
      </c>
      <c r="BD3" s="215">
        <f t="shared" si="0"/>
        <v>0</v>
      </c>
    </row>
    <row r="4" spans="1:56" ht="35.25" customHeight="1">
      <c r="B4" s="204"/>
      <c r="C4" s="216" t="s">
        <v>10</v>
      </c>
      <c r="D4" s="217" t="s">
        <v>62</v>
      </c>
      <c r="E4" s="189">
        <f t="shared" ref="E4:E7" si="1">SUM(F4:G4)</f>
        <v>1152</v>
      </c>
      <c r="F4" s="4">
        <f>IF(B4="",SUM(H4:BD4),"")</f>
        <v>1152</v>
      </c>
      <c r="G4" s="4" t="str">
        <f>IF(C4="",SUM(I4:BE4),"")</f>
        <v/>
      </c>
      <c r="H4" s="221">
        <v>0</v>
      </c>
      <c r="I4" s="218">
        <v>0</v>
      </c>
      <c r="J4" s="218">
        <v>16</v>
      </c>
      <c r="K4" s="218">
        <v>15</v>
      </c>
      <c r="L4" s="218">
        <v>24</v>
      </c>
      <c r="M4" s="218">
        <v>0</v>
      </c>
      <c r="N4" s="218">
        <v>8</v>
      </c>
      <c r="O4" s="218">
        <v>0</v>
      </c>
      <c r="P4" s="218">
        <v>25</v>
      </c>
      <c r="Q4" s="218">
        <v>35</v>
      </c>
      <c r="R4" s="218">
        <v>16</v>
      </c>
      <c r="S4" s="218">
        <v>8</v>
      </c>
      <c r="T4" s="218">
        <v>79</v>
      </c>
      <c r="U4" s="218">
        <v>139</v>
      </c>
      <c r="V4" s="218">
        <v>110</v>
      </c>
      <c r="W4" s="218">
        <v>14</v>
      </c>
      <c r="X4" s="218">
        <v>222</v>
      </c>
      <c r="Y4" s="218">
        <v>73</v>
      </c>
      <c r="Z4" s="218">
        <v>0</v>
      </c>
      <c r="AA4" s="218">
        <v>0</v>
      </c>
      <c r="AB4" s="218">
        <v>315</v>
      </c>
      <c r="AC4" s="218">
        <v>25</v>
      </c>
      <c r="AD4" s="218">
        <v>28</v>
      </c>
      <c r="AE4" s="218"/>
      <c r="AF4" s="218"/>
      <c r="AG4" s="218"/>
      <c r="AH4" s="218"/>
      <c r="AI4" s="218"/>
      <c r="AJ4" s="218"/>
      <c r="AK4" s="218"/>
      <c r="AL4" s="218"/>
      <c r="AM4" s="218"/>
      <c r="AN4" s="218"/>
      <c r="AO4" s="218"/>
      <c r="AP4" s="218"/>
      <c r="AQ4" s="4"/>
      <c r="AR4" s="218"/>
      <c r="AS4" s="218"/>
      <c r="AT4" s="218"/>
      <c r="AU4" s="218"/>
      <c r="AV4" s="218"/>
      <c r="AW4" s="218"/>
      <c r="AX4" s="218"/>
      <c r="AY4" s="218"/>
      <c r="AZ4" s="218"/>
      <c r="BA4" s="218"/>
      <c r="BB4" s="218"/>
      <c r="BC4" s="218"/>
      <c r="BD4" s="223"/>
    </row>
    <row r="5" spans="1:56" ht="35.25" customHeight="1">
      <c r="B5" s="204"/>
      <c r="C5" s="216" t="s">
        <v>11</v>
      </c>
      <c r="D5" s="217" t="s">
        <v>126</v>
      </c>
      <c r="E5" s="189">
        <f t="shared" si="1"/>
        <v>5784</v>
      </c>
      <c r="F5" s="4">
        <f t="shared" ref="F5:F14" si="2">IF(B5="",SUM(H5:BD5),"")</f>
        <v>5784</v>
      </c>
      <c r="G5" s="205" t="str">
        <f t="shared" ref="G5:G14" si="3">IF(B5="外",SUM(H5:BD5),"")</f>
        <v/>
      </c>
      <c r="H5" s="221">
        <v>117</v>
      </c>
      <c r="I5" s="218">
        <v>320</v>
      </c>
      <c r="J5" s="218">
        <v>321</v>
      </c>
      <c r="K5" s="218">
        <v>173</v>
      </c>
      <c r="L5" s="218">
        <v>365</v>
      </c>
      <c r="M5" s="218">
        <v>270</v>
      </c>
      <c r="N5" s="218">
        <v>221</v>
      </c>
      <c r="O5" s="218">
        <v>13</v>
      </c>
      <c r="P5" s="218">
        <v>372</v>
      </c>
      <c r="Q5" s="218">
        <v>485</v>
      </c>
      <c r="R5" s="218">
        <v>218</v>
      </c>
      <c r="S5" s="218">
        <v>65</v>
      </c>
      <c r="T5" s="218">
        <v>279</v>
      </c>
      <c r="U5" s="218">
        <v>752</v>
      </c>
      <c r="V5" s="218">
        <v>274</v>
      </c>
      <c r="W5" s="218">
        <v>232</v>
      </c>
      <c r="X5" s="218">
        <v>319</v>
      </c>
      <c r="Y5" s="218">
        <v>429</v>
      </c>
      <c r="Z5" s="218">
        <v>222</v>
      </c>
      <c r="AA5" s="218">
        <v>0</v>
      </c>
      <c r="AB5" s="218">
        <v>127</v>
      </c>
      <c r="AC5" s="218">
        <v>196</v>
      </c>
      <c r="AD5" s="218">
        <v>14</v>
      </c>
      <c r="AE5" s="218"/>
      <c r="AF5" s="218"/>
      <c r="AG5" s="218"/>
      <c r="AH5" s="218"/>
      <c r="AI5" s="218"/>
      <c r="AJ5" s="218"/>
      <c r="AK5" s="218"/>
      <c r="AL5" s="218"/>
      <c r="AM5" s="218"/>
      <c r="AN5" s="218"/>
      <c r="AO5" s="218"/>
      <c r="AP5" s="218"/>
      <c r="AQ5" s="4"/>
      <c r="AR5" s="218"/>
      <c r="AS5" s="218"/>
      <c r="AT5" s="218"/>
      <c r="AU5" s="218"/>
      <c r="AV5" s="218"/>
      <c r="AW5" s="218"/>
      <c r="AX5" s="218"/>
      <c r="AY5" s="218"/>
      <c r="AZ5" s="218"/>
      <c r="BA5" s="218"/>
      <c r="BB5" s="218"/>
      <c r="BC5" s="218"/>
      <c r="BD5" s="223"/>
    </row>
    <row r="6" spans="1:56" ht="35.25" customHeight="1">
      <c r="B6" s="204"/>
      <c r="C6" s="216" t="s">
        <v>12</v>
      </c>
      <c r="D6" s="217" t="s">
        <v>127</v>
      </c>
      <c r="E6" s="189">
        <f t="shared" si="1"/>
        <v>150</v>
      </c>
      <c r="F6" s="4">
        <f t="shared" si="2"/>
        <v>150</v>
      </c>
      <c r="G6" s="205" t="str">
        <f t="shared" si="3"/>
        <v/>
      </c>
      <c r="H6" s="221">
        <v>0</v>
      </c>
      <c r="I6" s="218">
        <v>0</v>
      </c>
      <c r="J6" s="218">
        <v>8</v>
      </c>
      <c r="K6" s="218">
        <v>4</v>
      </c>
      <c r="L6" s="218">
        <v>0</v>
      </c>
      <c r="M6" s="218">
        <v>0</v>
      </c>
      <c r="N6" s="218">
        <v>0</v>
      </c>
      <c r="O6" s="218">
        <v>0</v>
      </c>
      <c r="P6" s="218">
        <v>2</v>
      </c>
      <c r="Q6" s="218">
        <v>0</v>
      </c>
      <c r="R6" s="218">
        <v>0</v>
      </c>
      <c r="S6" s="218">
        <v>0</v>
      </c>
      <c r="T6" s="218">
        <v>0</v>
      </c>
      <c r="U6" s="218">
        <v>0</v>
      </c>
      <c r="V6" s="218">
        <v>2</v>
      </c>
      <c r="W6" s="218">
        <v>0</v>
      </c>
      <c r="X6" s="218">
        <v>16</v>
      </c>
      <c r="Y6" s="218">
        <v>0</v>
      </c>
      <c r="Z6" s="218">
        <v>0</v>
      </c>
      <c r="AA6" s="218">
        <v>0</v>
      </c>
      <c r="AB6" s="218">
        <v>105</v>
      </c>
      <c r="AC6" s="218">
        <v>13</v>
      </c>
      <c r="AD6" s="218">
        <v>0</v>
      </c>
      <c r="AE6" s="218"/>
      <c r="AF6" s="218"/>
      <c r="AG6" s="218"/>
      <c r="AH6" s="218"/>
      <c r="AI6" s="218"/>
      <c r="AJ6" s="218"/>
      <c r="AK6" s="218"/>
      <c r="AL6" s="218"/>
      <c r="AM6" s="218"/>
      <c r="AN6" s="218"/>
      <c r="AO6" s="218"/>
      <c r="AP6" s="218"/>
      <c r="AQ6" s="4"/>
      <c r="AR6" s="218"/>
      <c r="AS6" s="218"/>
      <c r="AT6" s="218"/>
      <c r="AU6" s="218"/>
      <c r="AV6" s="218"/>
      <c r="AW6" s="218"/>
      <c r="AX6" s="218"/>
      <c r="AY6" s="218"/>
      <c r="AZ6" s="218"/>
      <c r="BA6" s="218"/>
      <c r="BB6" s="218"/>
      <c r="BC6" s="218"/>
      <c r="BD6" s="223"/>
    </row>
    <row r="7" spans="1:56" ht="35.25" customHeight="1">
      <c r="B7" s="204"/>
      <c r="C7" s="216" t="s">
        <v>13</v>
      </c>
      <c r="D7" s="217" t="s">
        <v>128</v>
      </c>
      <c r="E7" s="189">
        <f t="shared" si="1"/>
        <v>2207</v>
      </c>
      <c r="F7" s="4">
        <f t="shared" si="2"/>
        <v>2207</v>
      </c>
      <c r="G7" s="205" t="str">
        <f t="shared" si="3"/>
        <v/>
      </c>
      <c r="H7" s="221">
        <v>93</v>
      </c>
      <c r="I7" s="218">
        <v>86</v>
      </c>
      <c r="J7" s="189">
        <v>57</v>
      </c>
      <c r="K7" s="218">
        <v>0</v>
      </c>
      <c r="L7" s="218">
        <v>71</v>
      </c>
      <c r="M7" s="218">
        <v>101</v>
      </c>
      <c r="N7" s="218">
        <v>88</v>
      </c>
      <c r="O7" s="189">
        <v>62</v>
      </c>
      <c r="P7" s="218">
        <v>55</v>
      </c>
      <c r="Q7" s="218">
        <v>102</v>
      </c>
      <c r="R7" s="218">
        <v>48</v>
      </c>
      <c r="S7" s="218">
        <v>28</v>
      </c>
      <c r="T7" s="218">
        <v>31</v>
      </c>
      <c r="U7" s="218">
        <v>360</v>
      </c>
      <c r="V7" s="218">
        <v>98</v>
      </c>
      <c r="W7" s="218">
        <v>11</v>
      </c>
      <c r="X7" s="218">
        <v>20</v>
      </c>
      <c r="Y7" s="218">
        <v>6</v>
      </c>
      <c r="Z7" s="218">
        <v>43</v>
      </c>
      <c r="AA7" s="218">
        <v>0</v>
      </c>
      <c r="AB7" s="218">
        <v>805</v>
      </c>
      <c r="AC7" s="218">
        <v>41</v>
      </c>
      <c r="AD7" s="218">
        <v>1</v>
      </c>
      <c r="AE7" s="218"/>
      <c r="AF7" s="218"/>
      <c r="AG7" s="218"/>
      <c r="AH7" s="218"/>
      <c r="AI7" s="218"/>
      <c r="AJ7" s="218"/>
      <c r="AK7" s="218"/>
      <c r="AL7" s="218"/>
      <c r="AM7" s="218"/>
      <c r="AN7" s="218"/>
      <c r="AO7" s="218"/>
      <c r="AP7" s="218"/>
      <c r="AQ7" s="4"/>
      <c r="AR7" s="218"/>
      <c r="AS7" s="218"/>
      <c r="AT7" s="218"/>
      <c r="AU7" s="218"/>
      <c r="AV7" s="218"/>
      <c r="AW7" s="218"/>
      <c r="AX7" s="218"/>
      <c r="AY7" s="218"/>
      <c r="AZ7" s="218"/>
      <c r="BA7" s="218"/>
      <c r="BB7" s="218"/>
      <c r="BC7" s="218"/>
      <c r="BD7" s="223"/>
    </row>
    <row r="8" spans="1:56" s="186" customFormat="1" ht="35.25" customHeight="1">
      <c r="B8" s="206"/>
      <c r="C8" s="188" t="s">
        <v>14</v>
      </c>
      <c r="D8" s="187" t="s">
        <v>129</v>
      </c>
      <c r="E8" s="189">
        <f>SUM(F8:G8)</f>
        <v>344</v>
      </c>
      <c r="F8" s="189">
        <f t="shared" si="2"/>
        <v>344</v>
      </c>
      <c r="G8" s="207" t="str">
        <f t="shared" si="3"/>
        <v/>
      </c>
      <c r="H8" s="208">
        <v>4</v>
      </c>
      <c r="I8" s="189">
        <v>0</v>
      </c>
      <c r="J8" s="189">
        <v>26</v>
      </c>
      <c r="K8" s="189">
        <v>0</v>
      </c>
      <c r="L8" s="189">
        <v>8</v>
      </c>
      <c r="M8" s="189">
        <v>7</v>
      </c>
      <c r="N8" s="189">
        <v>5</v>
      </c>
      <c r="O8" s="189">
        <v>1</v>
      </c>
      <c r="P8" s="189">
        <v>13</v>
      </c>
      <c r="Q8" s="189">
        <v>35</v>
      </c>
      <c r="R8" s="189">
        <v>13</v>
      </c>
      <c r="S8" s="189">
        <v>45</v>
      </c>
      <c r="T8" s="189">
        <v>3</v>
      </c>
      <c r="U8" s="189">
        <v>0</v>
      </c>
      <c r="V8" s="189">
        <v>17</v>
      </c>
      <c r="W8" s="189">
        <v>3</v>
      </c>
      <c r="X8" s="189">
        <v>28</v>
      </c>
      <c r="Y8" s="189">
        <v>41</v>
      </c>
      <c r="Z8" s="189">
        <v>2</v>
      </c>
      <c r="AA8" s="189">
        <v>0</v>
      </c>
      <c r="AB8" s="189">
        <v>89</v>
      </c>
      <c r="AC8" s="189">
        <v>4</v>
      </c>
      <c r="AD8" s="189">
        <v>0</v>
      </c>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207"/>
    </row>
    <row r="9" spans="1:56" s="186" customFormat="1" ht="35.25" customHeight="1">
      <c r="B9" s="206"/>
      <c r="C9" s="188" t="s">
        <v>15</v>
      </c>
      <c r="D9" s="187" t="s">
        <v>130</v>
      </c>
      <c r="E9" s="189">
        <f t="shared" ref="E9:E14" si="4">SUM(F9:G9)</f>
        <v>355</v>
      </c>
      <c r="F9" s="189">
        <f t="shared" si="2"/>
        <v>355</v>
      </c>
      <c r="G9" s="207" t="str">
        <f t="shared" si="3"/>
        <v/>
      </c>
      <c r="H9" s="208">
        <v>22</v>
      </c>
      <c r="I9" s="189">
        <v>6</v>
      </c>
      <c r="J9" s="218">
        <v>9</v>
      </c>
      <c r="K9" s="189">
        <v>0</v>
      </c>
      <c r="L9" s="189">
        <v>16</v>
      </c>
      <c r="M9" s="189">
        <v>21</v>
      </c>
      <c r="N9" s="189">
        <v>15</v>
      </c>
      <c r="O9" s="218">
        <v>21</v>
      </c>
      <c r="P9" s="189">
        <v>3</v>
      </c>
      <c r="Q9" s="189">
        <v>28</v>
      </c>
      <c r="R9" s="189">
        <v>27</v>
      </c>
      <c r="S9" s="189">
        <v>1</v>
      </c>
      <c r="T9" s="189">
        <v>13</v>
      </c>
      <c r="U9" s="189">
        <v>7</v>
      </c>
      <c r="V9" s="189">
        <v>23</v>
      </c>
      <c r="W9" s="189">
        <v>10</v>
      </c>
      <c r="X9" s="189">
        <v>5</v>
      </c>
      <c r="Y9" s="189">
        <v>4</v>
      </c>
      <c r="Z9" s="189">
        <v>8</v>
      </c>
      <c r="AA9" s="189">
        <v>0</v>
      </c>
      <c r="AB9" s="189">
        <v>113</v>
      </c>
      <c r="AC9" s="189">
        <v>3</v>
      </c>
      <c r="AD9" s="189">
        <v>0</v>
      </c>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207"/>
    </row>
    <row r="10" spans="1:56" ht="35.25" customHeight="1">
      <c r="B10" s="204"/>
      <c r="C10" s="216" t="s">
        <v>16</v>
      </c>
      <c r="D10" s="217" t="s">
        <v>131</v>
      </c>
      <c r="E10" s="189">
        <f t="shared" si="4"/>
        <v>197</v>
      </c>
      <c r="F10" s="4">
        <f t="shared" si="2"/>
        <v>197</v>
      </c>
      <c r="G10" s="205" t="str">
        <f t="shared" si="3"/>
        <v/>
      </c>
      <c r="H10" s="221">
        <v>0</v>
      </c>
      <c r="I10" s="218">
        <v>0</v>
      </c>
      <c r="J10" s="218">
        <v>0</v>
      </c>
      <c r="K10" s="218">
        <v>0</v>
      </c>
      <c r="L10" s="218">
        <v>0</v>
      </c>
      <c r="M10" s="218">
        <v>4</v>
      </c>
      <c r="N10" s="218">
        <v>0</v>
      </c>
      <c r="O10" s="218">
        <v>0</v>
      </c>
      <c r="P10" s="218">
        <v>1</v>
      </c>
      <c r="Q10" s="218">
        <v>4</v>
      </c>
      <c r="R10" s="218">
        <v>12</v>
      </c>
      <c r="S10" s="218">
        <v>0</v>
      </c>
      <c r="T10" s="218">
        <v>9</v>
      </c>
      <c r="U10" s="218">
        <v>119</v>
      </c>
      <c r="V10" s="218">
        <v>4</v>
      </c>
      <c r="W10" s="218">
        <v>32</v>
      </c>
      <c r="X10" s="218">
        <v>0</v>
      </c>
      <c r="Y10" s="218">
        <v>0</v>
      </c>
      <c r="Z10" s="218">
        <v>0</v>
      </c>
      <c r="AA10" s="218">
        <v>0</v>
      </c>
      <c r="AB10" s="218">
        <v>0</v>
      </c>
      <c r="AC10" s="218">
        <v>12</v>
      </c>
      <c r="AD10" s="218">
        <v>0</v>
      </c>
      <c r="AE10" s="218"/>
      <c r="AF10" s="218"/>
      <c r="AG10" s="218"/>
      <c r="AH10" s="218"/>
      <c r="AI10" s="218"/>
      <c r="AJ10" s="218"/>
      <c r="AK10" s="218"/>
      <c r="AL10" s="218"/>
      <c r="AM10" s="218"/>
      <c r="AN10" s="218"/>
      <c r="AO10" s="218"/>
      <c r="AP10" s="218"/>
      <c r="AQ10" s="4"/>
      <c r="AR10" s="218"/>
      <c r="AS10" s="218"/>
      <c r="AT10" s="218"/>
      <c r="AU10" s="218"/>
      <c r="AV10" s="218"/>
      <c r="AW10" s="218"/>
      <c r="AX10" s="218"/>
      <c r="AY10" s="218"/>
      <c r="AZ10" s="218"/>
      <c r="BA10" s="218"/>
      <c r="BB10" s="218"/>
      <c r="BC10" s="218"/>
      <c r="BD10" s="223"/>
    </row>
    <row r="11" spans="1:56" ht="35.25" customHeight="1">
      <c r="B11" s="204"/>
      <c r="C11" s="216" t="s">
        <v>17</v>
      </c>
      <c r="D11" s="217" t="s">
        <v>132</v>
      </c>
      <c r="E11" s="189">
        <f t="shared" si="4"/>
        <v>228</v>
      </c>
      <c r="F11" s="4">
        <f t="shared" si="2"/>
        <v>228</v>
      </c>
      <c r="G11" s="205" t="str">
        <f t="shared" si="3"/>
        <v/>
      </c>
      <c r="H11" s="221">
        <v>0</v>
      </c>
      <c r="I11" s="218">
        <v>0</v>
      </c>
      <c r="J11" s="218">
        <v>2</v>
      </c>
      <c r="K11" s="218">
        <v>0</v>
      </c>
      <c r="L11" s="218">
        <v>0</v>
      </c>
      <c r="M11" s="218">
        <v>5</v>
      </c>
      <c r="N11" s="218">
        <v>0</v>
      </c>
      <c r="O11" s="218">
        <v>0</v>
      </c>
      <c r="P11" s="218">
        <v>0</v>
      </c>
      <c r="Q11" s="218">
        <v>0</v>
      </c>
      <c r="R11" s="218">
        <v>3</v>
      </c>
      <c r="S11" s="218">
        <v>0</v>
      </c>
      <c r="T11" s="218">
        <v>1</v>
      </c>
      <c r="U11" s="218">
        <v>50</v>
      </c>
      <c r="V11" s="218">
        <v>6</v>
      </c>
      <c r="W11" s="218">
        <v>0</v>
      </c>
      <c r="X11" s="218">
        <v>6</v>
      </c>
      <c r="Y11" s="218">
        <v>9</v>
      </c>
      <c r="Z11" s="218">
        <v>2</v>
      </c>
      <c r="AA11" s="218">
        <v>0</v>
      </c>
      <c r="AB11" s="218">
        <v>144</v>
      </c>
      <c r="AC11" s="218">
        <v>0</v>
      </c>
      <c r="AD11" s="218">
        <v>0</v>
      </c>
      <c r="AE11" s="218"/>
      <c r="AF11" s="218"/>
      <c r="AG11" s="218"/>
      <c r="AH11" s="218"/>
      <c r="AI11" s="218"/>
      <c r="AJ11" s="218"/>
      <c r="AK11" s="218"/>
      <c r="AL11" s="218"/>
      <c r="AM11" s="218"/>
      <c r="AN11" s="218"/>
      <c r="AO11" s="218"/>
      <c r="AP11" s="218"/>
      <c r="AQ11" s="4"/>
      <c r="AR11" s="218"/>
      <c r="AS11" s="218"/>
      <c r="AT11" s="218"/>
      <c r="AU11" s="218"/>
      <c r="AV11" s="218"/>
      <c r="AW11" s="218"/>
      <c r="AX11" s="218"/>
      <c r="AY11" s="218"/>
      <c r="AZ11" s="218"/>
      <c r="BA11" s="218"/>
      <c r="BB11" s="218"/>
      <c r="BC11" s="218"/>
      <c r="BD11" s="223"/>
    </row>
    <row r="12" spans="1:56" ht="35.25" customHeight="1">
      <c r="B12" s="204"/>
      <c r="C12" s="216" t="s">
        <v>18</v>
      </c>
      <c r="D12" s="217" t="s">
        <v>133</v>
      </c>
      <c r="E12" s="189">
        <f t="shared" si="4"/>
        <v>436</v>
      </c>
      <c r="F12" s="4">
        <f t="shared" si="2"/>
        <v>436</v>
      </c>
      <c r="G12" s="205" t="str">
        <f t="shared" si="3"/>
        <v/>
      </c>
      <c r="H12" s="221">
        <v>0</v>
      </c>
      <c r="I12" s="218">
        <v>0</v>
      </c>
      <c r="J12" s="218">
        <v>27</v>
      </c>
      <c r="K12" s="218">
        <v>0</v>
      </c>
      <c r="L12" s="218">
        <v>0</v>
      </c>
      <c r="M12" s="218">
        <v>0</v>
      </c>
      <c r="N12" s="218">
        <v>0</v>
      </c>
      <c r="O12" s="218">
        <v>0</v>
      </c>
      <c r="P12" s="218">
        <v>6</v>
      </c>
      <c r="Q12" s="218">
        <v>1</v>
      </c>
      <c r="R12" s="218">
        <v>1</v>
      </c>
      <c r="S12" s="218">
        <v>0</v>
      </c>
      <c r="T12" s="218">
        <v>0</v>
      </c>
      <c r="U12" s="218">
        <v>0</v>
      </c>
      <c r="V12" s="218">
        <v>18</v>
      </c>
      <c r="W12" s="218">
        <v>3</v>
      </c>
      <c r="X12" s="218">
        <v>8</v>
      </c>
      <c r="Y12" s="218">
        <v>4</v>
      </c>
      <c r="Z12" s="218">
        <v>15</v>
      </c>
      <c r="AA12" s="218">
        <v>0</v>
      </c>
      <c r="AB12" s="218">
        <v>353</v>
      </c>
      <c r="AC12" s="218">
        <v>0</v>
      </c>
      <c r="AD12" s="218">
        <v>0</v>
      </c>
      <c r="AE12" s="218"/>
      <c r="AF12" s="218"/>
      <c r="AG12" s="218"/>
      <c r="AH12" s="218"/>
      <c r="AI12" s="218"/>
      <c r="AJ12" s="218"/>
      <c r="AK12" s="218"/>
      <c r="AL12" s="218"/>
      <c r="AM12" s="218"/>
      <c r="AN12" s="218"/>
      <c r="AO12" s="218"/>
      <c r="AP12" s="218"/>
      <c r="AQ12" s="4"/>
      <c r="AR12" s="218"/>
      <c r="AS12" s="218"/>
      <c r="AT12" s="218"/>
      <c r="AU12" s="218"/>
      <c r="AV12" s="218"/>
      <c r="AW12" s="218"/>
      <c r="AX12" s="218"/>
      <c r="AY12" s="218"/>
      <c r="AZ12" s="218"/>
      <c r="BA12" s="218"/>
      <c r="BB12" s="218"/>
      <c r="BC12" s="218"/>
      <c r="BD12" s="223"/>
    </row>
    <row r="13" spans="1:56" ht="35.25" customHeight="1">
      <c r="B13" s="204"/>
      <c r="C13" s="216" t="s">
        <v>19</v>
      </c>
      <c r="D13" s="217" t="s">
        <v>134</v>
      </c>
      <c r="E13" s="189">
        <f t="shared" si="4"/>
        <v>144</v>
      </c>
      <c r="F13" s="4">
        <f t="shared" si="2"/>
        <v>144</v>
      </c>
      <c r="G13" s="205" t="str">
        <f t="shared" si="3"/>
        <v/>
      </c>
      <c r="H13" s="221">
        <v>0</v>
      </c>
      <c r="I13" s="218">
        <v>0</v>
      </c>
      <c r="J13" s="218">
        <v>18</v>
      </c>
      <c r="K13" s="218">
        <v>0</v>
      </c>
      <c r="L13" s="218">
        <v>0</v>
      </c>
      <c r="M13" s="218">
        <v>0</v>
      </c>
      <c r="N13" s="218">
        <v>0</v>
      </c>
      <c r="O13" s="218">
        <v>0</v>
      </c>
      <c r="P13" s="218">
        <v>9</v>
      </c>
      <c r="Q13" s="218">
        <v>0</v>
      </c>
      <c r="R13" s="218">
        <v>1</v>
      </c>
      <c r="S13" s="218">
        <v>4</v>
      </c>
      <c r="T13" s="218">
        <v>0</v>
      </c>
      <c r="U13" s="218">
        <v>88</v>
      </c>
      <c r="V13" s="218">
        <v>0</v>
      </c>
      <c r="W13" s="218">
        <v>0</v>
      </c>
      <c r="X13" s="218">
        <v>14</v>
      </c>
      <c r="Y13" s="218">
        <v>0</v>
      </c>
      <c r="Z13" s="218">
        <v>0</v>
      </c>
      <c r="AA13" s="218">
        <v>0</v>
      </c>
      <c r="AB13" s="218">
        <v>10</v>
      </c>
      <c r="AC13" s="218">
        <v>0</v>
      </c>
      <c r="AD13" s="218">
        <v>0</v>
      </c>
      <c r="AE13" s="218"/>
      <c r="AF13" s="218"/>
      <c r="AG13" s="218"/>
      <c r="AH13" s="218"/>
      <c r="AI13" s="218"/>
      <c r="AJ13" s="218"/>
      <c r="AK13" s="218"/>
      <c r="AL13" s="218"/>
      <c r="AM13" s="218"/>
      <c r="AN13" s="218"/>
      <c r="AO13" s="218"/>
      <c r="AP13" s="218"/>
      <c r="AQ13" s="4"/>
      <c r="AR13" s="218"/>
      <c r="AS13" s="218"/>
      <c r="AT13" s="218"/>
      <c r="AU13" s="218"/>
      <c r="AV13" s="218"/>
      <c r="AW13" s="218"/>
      <c r="AX13" s="218"/>
      <c r="AY13" s="218"/>
      <c r="AZ13" s="218"/>
      <c r="BA13" s="218"/>
      <c r="BB13" s="218"/>
      <c r="BC13" s="218"/>
      <c r="BD13" s="223"/>
    </row>
    <row r="14" spans="1:56" ht="35.25" customHeight="1">
      <c r="B14" s="204"/>
      <c r="C14" s="216" t="s">
        <v>20</v>
      </c>
      <c r="D14" s="217" t="s">
        <v>135</v>
      </c>
      <c r="E14" s="189">
        <f t="shared" si="4"/>
        <v>64</v>
      </c>
      <c r="F14" s="4">
        <f t="shared" si="2"/>
        <v>64</v>
      </c>
      <c r="G14" s="205" t="str">
        <f t="shared" si="3"/>
        <v/>
      </c>
      <c r="H14" s="221">
        <v>0</v>
      </c>
      <c r="I14" s="218">
        <v>0</v>
      </c>
      <c r="J14" s="218">
        <v>0</v>
      </c>
      <c r="K14" s="218">
        <v>0</v>
      </c>
      <c r="L14" s="218">
        <v>0</v>
      </c>
      <c r="M14" s="218">
        <v>2</v>
      </c>
      <c r="N14" s="218">
        <v>0</v>
      </c>
      <c r="O14" s="218">
        <v>0</v>
      </c>
      <c r="P14" s="218">
        <v>0</v>
      </c>
      <c r="Q14" s="218">
        <v>3</v>
      </c>
      <c r="R14" s="218">
        <v>0</v>
      </c>
      <c r="S14" s="218">
        <v>0</v>
      </c>
      <c r="T14" s="218">
        <v>0</v>
      </c>
      <c r="U14" s="218">
        <v>41</v>
      </c>
      <c r="V14" s="218">
        <v>0</v>
      </c>
      <c r="W14" s="218">
        <v>0</v>
      </c>
      <c r="X14" s="218">
        <v>9</v>
      </c>
      <c r="Y14" s="218">
        <v>0</v>
      </c>
      <c r="Z14" s="218">
        <v>9</v>
      </c>
      <c r="AA14" s="218">
        <v>0</v>
      </c>
      <c r="AB14" s="218">
        <v>0</v>
      </c>
      <c r="AC14" s="218">
        <v>0</v>
      </c>
      <c r="AD14" s="218">
        <v>0</v>
      </c>
      <c r="AE14" s="218"/>
      <c r="AF14" s="218"/>
      <c r="AG14" s="218"/>
      <c r="AH14" s="218"/>
      <c r="AI14" s="218"/>
      <c r="AJ14" s="218"/>
      <c r="AK14" s="218"/>
      <c r="AL14" s="218"/>
      <c r="AM14" s="218"/>
      <c r="AN14" s="218"/>
      <c r="AO14" s="218"/>
      <c r="AP14" s="218"/>
      <c r="AQ14" s="4"/>
      <c r="AR14" s="218"/>
      <c r="AS14" s="218"/>
      <c r="AT14" s="218"/>
      <c r="AU14" s="218"/>
      <c r="AV14" s="218"/>
      <c r="AW14" s="218"/>
      <c r="AX14" s="218"/>
      <c r="AY14" s="218"/>
      <c r="AZ14" s="218"/>
      <c r="BA14" s="218"/>
      <c r="BB14" s="218"/>
      <c r="BC14" s="218"/>
      <c r="BD14" s="223"/>
    </row>
  </sheetData>
  <autoFilter ref="B2:BD14" xr:uid="{EF35FA65-5384-422C-8315-EC592C5A9390}"/>
  <phoneticPr fontId="5"/>
  <pageMargins left="0.70866141732283472" right="0.70866141732283472" top="0.74803149606299213" bottom="0.74803149606299213" header="0.31496062992125984" footer="0.31496062992125984"/>
  <pageSetup paperSize="9" scale="46" fitToWidth="3" fitToHeight="2" orientation="landscape" r:id="rId1"/>
  <colBreaks count="1" manualBreakCount="1">
    <brk id="3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E536-36B9-4C1D-B8D1-E660A760B275}">
  <dimension ref="B1:BE14"/>
  <sheetViews>
    <sheetView zoomScale="85" zoomScaleNormal="85" workbookViewId="0">
      <pane xSplit="8" ySplit="3" topLeftCell="I4" activePane="bottomRight" state="frozen"/>
      <selection activeCell="H2" sqref="H2:AD2"/>
      <selection pane="topRight" activeCell="H2" sqref="H2:AD2"/>
      <selection pane="bottomLeft" activeCell="H2" sqref="H2:AD2"/>
      <selection pane="bottomRight" activeCell="H2" sqref="H2:AD2"/>
    </sheetView>
  </sheetViews>
  <sheetFormatPr defaultRowHeight="35.25" customHeight="1"/>
  <cols>
    <col min="1" max="1" width="2.625" style="78" customWidth="1"/>
    <col min="2" max="2" width="9" style="80" bestFit="1" customWidth="1"/>
    <col min="3" max="3" width="7.5" style="80" bestFit="1" customWidth="1"/>
    <col min="4" max="4" width="13.875" style="80" bestFit="1" customWidth="1"/>
    <col min="5" max="23" width="8.125" style="81" customWidth="1"/>
    <col min="24" max="24" width="10.5" style="81" bestFit="1" customWidth="1"/>
    <col min="25" max="28" width="8.125" style="81" customWidth="1"/>
    <col min="29" max="30" width="10.5" style="81" bestFit="1" customWidth="1"/>
    <col min="31" max="57" width="8.125" style="81" customWidth="1"/>
    <col min="58" max="16384" width="9" style="78"/>
  </cols>
  <sheetData>
    <row r="1" spans="2:57" s="70" customFormat="1" ht="13.5">
      <c r="B1" s="69"/>
      <c r="C1" s="69"/>
      <c r="D1" s="69"/>
      <c r="E1" s="69"/>
      <c r="F1" s="69"/>
      <c r="I1" s="71" t="s">
        <v>136</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2:57" s="74" customFormat="1" ht="35.25" customHeight="1">
      <c r="B2" s="72"/>
      <c r="C2" s="72"/>
      <c r="D2" s="72"/>
      <c r="E2" s="75"/>
      <c r="F2" s="75"/>
      <c r="G2" s="75"/>
      <c r="H2" s="75"/>
      <c r="I2" s="73" t="s">
        <v>147</v>
      </c>
      <c r="J2" s="73" t="s">
        <v>148</v>
      </c>
      <c r="K2" s="73" t="s">
        <v>149</v>
      </c>
      <c r="L2" s="73" t="s">
        <v>150</v>
      </c>
      <c r="M2" s="73" t="s">
        <v>151</v>
      </c>
      <c r="N2" s="73" t="s">
        <v>152</v>
      </c>
      <c r="O2" s="73" t="s">
        <v>153</v>
      </c>
      <c r="P2" s="73" t="s">
        <v>154</v>
      </c>
      <c r="Q2" s="73" t="s">
        <v>155</v>
      </c>
      <c r="R2" s="73" t="s">
        <v>156</v>
      </c>
      <c r="S2" s="73" t="s">
        <v>157</v>
      </c>
      <c r="T2" s="73" t="s">
        <v>158</v>
      </c>
      <c r="U2" s="73" t="s">
        <v>159</v>
      </c>
      <c r="V2" s="73" t="s">
        <v>160</v>
      </c>
      <c r="W2" s="73" t="s">
        <v>161</v>
      </c>
      <c r="X2" s="73" t="s">
        <v>162</v>
      </c>
      <c r="Y2" s="73" t="s">
        <v>163</v>
      </c>
      <c r="Z2" s="73" t="s">
        <v>164</v>
      </c>
      <c r="AA2" s="73" t="s">
        <v>165</v>
      </c>
      <c r="AB2" s="73" t="s">
        <v>166</v>
      </c>
      <c r="AC2" s="73" t="s">
        <v>169</v>
      </c>
      <c r="AD2" s="73" t="s">
        <v>167</v>
      </c>
      <c r="AE2" s="73" t="s">
        <v>168</v>
      </c>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row>
    <row r="3" spans="2:57" ht="35.25" customHeight="1">
      <c r="B3" s="75" t="s">
        <v>25</v>
      </c>
      <c r="C3" s="75" t="s">
        <v>21</v>
      </c>
      <c r="D3" s="75" t="s">
        <v>24</v>
      </c>
      <c r="E3" s="75" t="s">
        <v>87</v>
      </c>
      <c r="F3" s="75" t="s">
        <v>88</v>
      </c>
      <c r="G3" s="75" t="s">
        <v>67</v>
      </c>
      <c r="H3" s="75" t="s">
        <v>69</v>
      </c>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row>
    <row r="4" spans="2:57" ht="35.25" customHeight="1">
      <c r="B4" s="75"/>
      <c r="C4" s="79" t="s">
        <v>10</v>
      </c>
      <c r="D4" s="75" t="s">
        <v>62</v>
      </c>
      <c r="E4" s="76">
        <v>86</v>
      </c>
      <c r="F4" s="76">
        <f>IF(B4="",E4,"")</f>
        <v>86</v>
      </c>
      <c r="G4" s="76">
        <f>IFERROR(_xlfn.XLOOKUP($C4,'第13号（指定器具、提案要）'!$B$7:$B$20,'第13号（指定器具、提案要）'!$I$7:$I$20),"")</f>
        <v>0</v>
      </c>
      <c r="H4" s="76">
        <v>46</v>
      </c>
      <c r="I4" s="82">
        <v>0</v>
      </c>
      <c r="J4" s="82">
        <v>0</v>
      </c>
      <c r="K4" s="82">
        <v>20160</v>
      </c>
      <c r="L4" s="82">
        <v>12600</v>
      </c>
      <c r="M4" s="82">
        <v>30240</v>
      </c>
      <c r="N4" s="82">
        <v>0</v>
      </c>
      <c r="O4" s="82">
        <v>16800</v>
      </c>
      <c r="P4" s="82">
        <v>0</v>
      </c>
      <c r="Q4" s="82">
        <v>25000</v>
      </c>
      <c r="R4" s="82">
        <v>35880</v>
      </c>
      <c r="S4" s="82">
        <v>20160</v>
      </c>
      <c r="T4" s="82">
        <v>8000</v>
      </c>
      <c r="U4" s="82">
        <v>523260</v>
      </c>
      <c r="V4" s="82">
        <v>297600</v>
      </c>
      <c r="W4" s="82">
        <v>127260</v>
      </c>
      <c r="X4" s="82">
        <v>30000</v>
      </c>
      <c r="Y4" s="82">
        <v>320540</v>
      </c>
      <c r="Z4" s="82">
        <v>107540</v>
      </c>
      <c r="AA4" s="82">
        <v>0</v>
      </c>
      <c r="AB4" s="82">
        <v>0</v>
      </c>
      <c r="AC4" s="82">
        <v>466840</v>
      </c>
      <c r="AD4" s="82">
        <v>21000</v>
      </c>
      <c r="AE4" s="82">
        <v>60000</v>
      </c>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row>
    <row r="5" spans="2:57" ht="35.25" customHeight="1">
      <c r="B5" s="75"/>
      <c r="C5" s="79" t="s">
        <v>11</v>
      </c>
      <c r="D5" s="75" t="s">
        <v>126</v>
      </c>
      <c r="E5" s="76">
        <v>86</v>
      </c>
      <c r="F5" s="76">
        <f t="shared" ref="F5" si="0">IF(B5="",E5,"")</f>
        <v>86</v>
      </c>
      <c r="G5" s="76">
        <f>IFERROR(_xlfn.XLOOKUP($C5,'第13号（指定器具、提案要）'!$B$7:$B$20,'第13号（指定器具、提案要）'!$I$7:$I$20),"")</f>
        <v>0</v>
      </c>
      <c r="H5" s="76">
        <v>46</v>
      </c>
      <c r="I5" s="82">
        <v>139880</v>
      </c>
      <c r="J5" s="82">
        <v>475960</v>
      </c>
      <c r="K5" s="82">
        <v>456260</v>
      </c>
      <c r="L5" s="82">
        <v>227220</v>
      </c>
      <c r="M5" s="82">
        <v>581900</v>
      </c>
      <c r="N5" s="82">
        <v>381280</v>
      </c>
      <c r="O5" s="82">
        <v>302020</v>
      </c>
      <c r="P5" s="82">
        <v>12180</v>
      </c>
      <c r="Q5" s="82">
        <v>598920</v>
      </c>
      <c r="R5" s="82">
        <v>712980</v>
      </c>
      <c r="S5" s="82">
        <v>244820</v>
      </c>
      <c r="T5" s="82">
        <v>79340</v>
      </c>
      <c r="U5" s="82">
        <v>0</v>
      </c>
      <c r="V5" s="82">
        <v>935420</v>
      </c>
      <c r="W5" s="82">
        <v>352820</v>
      </c>
      <c r="X5" s="82">
        <v>283840</v>
      </c>
      <c r="Y5" s="82">
        <v>403500</v>
      </c>
      <c r="Z5" s="82">
        <v>559140</v>
      </c>
      <c r="AA5" s="82">
        <v>292200</v>
      </c>
      <c r="AB5" s="82">
        <v>0</v>
      </c>
      <c r="AC5" s="82">
        <v>149460</v>
      </c>
      <c r="AD5" s="82">
        <v>294000</v>
      </c>
      <c r="AE5" s="82">
        <v>15560</v>
      </c>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row>
    <row r="6" spans="2:57" ht="35.25" customHeight="1">
      <c r="B6" s="75"/>
      <c r="C6" s="79" t="s">
        <v>12</v>
      </c>
      <c r="D6" s="75" t="s">
        <v>127</v>
      </c>
      <c r="E6" s="76">
        <v>45</v>
      </c>
      <c r="F6" s="76">
        <f t="shared" ref="F6:F14" si="1">IF(B6="",E6,"")</f>
        <v>45</v>
      </c>
      <c r="G6" s="76">
        <f>IFERROR(_xlfn.XLOOKUP($C6,'第13号（指定器具、提案要）'!$B$7:$B$20,'第13号（指定器具、提案要）'!$I$7:$I$20),"")</f>
        <v>0</v>
      </c>
      <c r="H6" s="76">
        <v>22</v>
      </c>
      <c r="I6" s="82">
        <v>0</v>
      </c>
      <c r="J6" s="82">
        <v>0</v>
      </c>
      <c r="K6" s="82">
        <v>10080</v>
      </c>
      <c r="L6" s="82">
        <v>4000</v>
      </c>
      <c r="M6" s="82">
        <v>0</v>
      </c>
      <c r="N6" s="82">
        <v>0</v>
      </c>
      <c r="O6" s="82">
        <v>0</v>
      </c>
      <c r="P6" s="82">
        <v>0</v>
      </c>
      <c r="Q6" s="82">
        <v>2000</v>
      </c>
      <c r="R6" s="82">
        <v>0</v>
      </c>
      <c r="S6" s="82">
        <v>0</v>
      </c>
      <c r="T6" s="82">
        <v>0</v>
      </c>
      <c r="U6" s="82">
        <v>6300</v>
      </c>
      <c r="V6" s="82">
        <v>0</v>
      </c>
      <c r="W6" s="82">
        <v>2520</v>
      </c>
      <c r="X6" s="82">
        <v>0</v>
      </c>
      <c r="Y6" s="82">
        <v>29720</v>
      </c>
      <c r="Z6" s="82">
        <v>0</v>
      </c>
      <c r="AA6" s="82">
        <v>0</v>
      </c>
      <c r="AB6" s="82">
        <v>0</v>
      </c>
      <c r="AC6" s="82">
        <v>115120</v>
      </c>
      <c r="AD6" s="82">
        <v>10920</v>
      </c>
      <c r="AE6" s="82">
        <v>0</v>
      </c>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row>
    <row r="7" spans="2:57" ht="35.25" customHeight="1">
      <c r="B7" s="75"/>
      <c r="C7" s="79" t="s">
        <v>13</v>
      </c>
      <c r="D7" s="75" t="s">
        <v>128</v>
      </c>
      <c r="E7" s="76">
        <v>45</v>
      </c>
      <c r="F7" s="76">
        <f>IF(B7="",E7,"")</f>
        <v>45</v>
      </c>
      <c r="G7" s="76">
        <f>IFERROR(_xlfn.XLOOKUP($C7,'第13号（指定器具、提案要）'!$B$7:$B$20,'第13号（指定器具、提案要）'!$I$7:$I$20),"")</f>
        <v>0</v>
      </c>
      <c r="H7" s="76">
        <v>22</v>
      </c>
      <c r="I7" s="82">
        <v>119980</v>
      </c>
      <c r="J7" s="82">
        <v>125160</v>
      </c>
      <c r="K7" s="82">
        <v>86420</v>
      </c>
      <c r="L7" s="82">
        <v>0</v>
      </c>
      <c r="M7" s="82">
        <v>106600</v>
      </c>
      <c r="N7" s="82">
        <v>145780</v>
      </c>
      <c r="O7" s="82">
        <v>118620</v>
      </c>
      <c r="P7" s="82">
        <v>93560</v>
      </c>
      <c r="Q7" s="82">
        <v>73560</v>
      </c>
      <c r="R7" s="82">
        <v>147240</v>
      </c>
      <c r="S7" s="82">
        <v>70040</v>
      </c>
      <c r="T7" s="82">
        <v>34880</v>
      </c>
      <c r="U7" s="82">
        <v>0</v>
      </c>
      <c r="V7" s="82">
        <v>505920</v>
      </c>
      <c r="W7" s="82">
        <v>116660</v>
      </c>
      <c r="X7" s="82">
        <v>14280</v>
      </c>
      <c r="Y7" s="82">
        <v>28140</v>
      </c>
      <c r="Z7" s="82">
        <v>5360</v>
      </c>
      <c r="AA7" s="82">
        <v>67020</v>
      </c>
      <c r="AB7" s="82">
        <v>0</v>
      </c>
      <c r="AC7" s="82">
        <v>1180440</v>
      </c>
      <c r="AD7" s="82">
        <v>47720</v>
      </c>
      <c r="AE7" s="82">
        <v>1000</v>
      </c>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row>
    <row r="8" spans="2:57" ht="35.25" customHeight="1">
      <c r="B8" s="75"/>
      <c r="C8" s="79" t="s">
        <v>14</v>
      </c>
      <c r="D8" s="75" t="s">
        <v>129</v>
      </c>
      <c r="E8" s="76">
        <v>46</v>
      </c>
      <c r="F8" s="76">
        <f t="shared" si="1"/>
        <v>46</v>
      </c>
      <c r="G8" s="76">
        <f>IFERROR(_xlfn.XLOOKUP($C8,'第13号（指定器具、提案要）'!$B$7:$B$20,'第13号（指定器具、提案要）'!$I$7:$I$20),"")</f>
        <v>0</v>
      </c>
      <c r="H8" s="76">
        <v>22</v>
      </c>
      <c r="I8" s="82">
        <v>8400</v>
      </c>
      <c r="J8" s="82">
        <v>0</v>
      </c>
      <c r="K8" s="82">
        <v>52920</v>
      </c>
      <c r="L8" s="82">
        <v>0</v>
      </c>
      <c r="M8" s="82">
        <v>24000</v>
      </c>
      <c r="N8" s="82">
        <v>14700</v>
      </c>
      <c r="O8" s="82">
        <v>10500</v>
      </c>
      <c r="P8" s="82">
        <v>2100</v>
      </c>
      <c r="Q8" s="82">
        <v>20640</v>
      </c>
      <c r="R8" s="82">
        <v>73500</v>
      </c>
      <c r="S8" s="82">
        <v>23940</v>
      </c>
      <c r="T8" s="82">
        <v>94500</v>
      </c>
      <c r="U8" s="82">
        <v>14700</v>
      </c>
      <c r="V8" s="82">
        <v>0</v>
      </c>
      <c r="W8" s="82">
        <v>35700</v>
      </c>
      <c r="X8" s="82">
        <v>6300</v>
      </c>
      <c r="Y8" s="82">
        <v>57540</v>
      </c>
      <c r="Z8" s="82">
        <v>49980</v>
      </c>
      <c r="AA8" s="82">
        <v>4200</v>
      </c>
      <c r="AB8" s="82">
        <v>0</v>
      </c>
      <c r="AC8" s="82">
        <v>124940</v>
      </c>
      <c r="AD8" s="82">
        <v>6200</v>
      </c>
      <c r="AE8" s="82">
        <v>0</v>
      </c>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row>
    <row r="9" spans="2:57" ht="35.25" customHeight="1">
      <c r="B9" s="75"/>
      <c r="C9" s="79" t="s">
        <v>15</v>
      </c>
      <c r="D9" s="75" t="s">
        <v>130</v>
      </c>
      <c r="E9" s="76">
        <v>23</v>
      </c>
      <c r="F9" s="76">
        <f t="shared" si="1"/>
        <v>23</v>
      </c>
      <c r="G9" s="76">
        <f>IFERROR(_xlfn.XLOOKUP($C9,'第13号（指定器具、提案要）'!$B$7:$B$20,'第13号（指定器具、提案要）'!$I$7:$I$20),"")</f>
        <v>0</v>
      </c>
      <c r="H9" s="76">
        <v>13</v>
      </c>
      <c r="I9" s="82">
        <v>44520</v>
      </c>
      <c r="J9" s="82">
        <v>12600</v>
      </c>
      <c r="K9" s="82">
        <v>17220</v>
      </c>
      <c r="L9" s="82">
        <v>0</v>
      </c>
      <c r="M9" s="82">
        <v>31920</v>
      </c>
      <c r="N9" s="82">
        <v>44100</v>
      </c>
      <c r="O9" s="82">
        <v>31500</v>
      </c>
      <c r="P9" s="82">
        <v>44100</v>
      </c>
      <c r="Q9" s="82">
        <v>5040</v>
      </c>
      <c r="R9" s="82">
        <v>58800</v>
      </c>
      <c r="S9" s="82">
        <v>58140</v>
      </c>
      <c r="T9" s="82">
        <v>4380</v>
      </c>
      <c r="U9" s="82">
        <v>0</v>
      </c>
      <c r="V9" s="82">
        <v>8400</v>
      </c>
      <c r="W9" s="82">
        <v>48300</v>
      </c>
      <c r="X9" s="82">
        <v>21000</v>
      </c>
      <c r="Y9" s="82">
        <v>10500</v>
      </c>
      <c r="Z9" s="82">
        <v>5040</v>
      </c>
      <c r="AA9" s="82">
        <v>16800</v>
      </c>
      <c r="AB9" s="82">
        <v>0</v>
      </c>
      <c r="AC9" s="82">
        <v>42000</v>
      </c>
      <c r="AD9" s="82">
        <v>4100</v>
      </c>
      <c r="AE9" s="82">
        <v>0</v>
      </c>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2:57" ht="35.25" customHeight="1">
      <c r="B10" s="75"/>
      <c r="C10" s="79" t="s">
        <v>16</v>
      </c>
      <c r="D10" s="75" t="s">
        <v>131</v>
      </c>
      <c r="E10" s="76">
        <v>120</v>
      </c>
      <c r="F10" s="76">
        <f t="shared" si="1"/>
        <v>120</v>
      </c>
      <c r="G10" s="76">
        <f>IFERROR(_xlfn.XLOOKUP($C10,'第13号（指定器具、提案要）'!$B$7:$B$20,'第13号（指定器具、提案要）'!$I$7:$I$20),"")</f>
        <v>0</v>
      </c>
      <c r="H10" s="76">
        <v>33</v>
      </c>
      <c r="I10" s="82">
        <v>0</v>
      </c>
      <c r="J10" s="82">
        <v>0</v>
      </c>
      <c r="K10" s="82">
        <v>0</v>
      </c>
      <c r="L10" s="82">
        <v>0</v>
      </c>
      <c r="M10" s="82">
        <v>0</v>
      </c>
      <c r="N10" s="82">
        <v>5040</v>
      </c>
      <c r="O10" s="82">
        <v>0</v>
      </c>
      <c r="P10" s="82">
        <v>0</v>
      </c>
      <c r="Q10" s="82">
        <v>840</v>
      </c>
      <c r="R10" s="82">
        <v>8400</v>
      </c>
      <c r="S10" s="82">
        <v>10080</v>
      </c>
      <c r="T10" s="82">
        <v>0</v>
      </c>
      <c r="U10" s="82">
        <v>0</v>
      </c>
      <c r="V10" s="82">
        <v>242280</v>
      </c>
      <c r="W10" s="82">
        <v>3360</v>
      </c>
      <c r="X10" s="82">
        <v>26880</v>
      </c>
      <c r="Y10" s="82">
        <v>0</v>
      </c>
      <c r="Z10" s="82">
        <v>0</v>
      </c>
      <c r="AA10" s="82">
        <v>0</v>
      </c>
      <c r="AB10" s="82">
        <v>0</v>
      </c>
      <c r="AC10" s="82">
        <v>1000</v>
      </c>
      <c r="AD10" s="82">
        <v>10080</v>
      </c>
      <c r="AE10" s="82">
        <v>0</v>
      </c>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row>
    <row r="11" spans="2:57" ht="35.25" customHeight="1">
      <c r="B11" s="75"/>
      <c r="C11" s="79" t="s">
        <v>17</v>
      </c>
      <c r="D11" s="75" t="s">
        <v>132</v>
      </c>
      <c r="E11" s="76">
        <v>165</v>
      </c>
      <c r="F11" s="76">
        <f t="shared" si="1"/>
        <v>165</v>
      </c>
      <c r="G11" s="76">
        <f>IFERROR(_xlfn.XLOOKUP($C11,'第13号（指定器具、提案要）'!$B$7:$B$20,'第13号（指定器具、提案要）'!$I$7:$I$20),"")</f>
        <v>0</v>
      </c>
      <c r="H11" s="76">
        <v>41</v>
      </c>
      <c r="I11" s="82">
        <v>0</v>
      </c>
      <c r="J11" s="82">
        <v>0</v>
      </c>
      <c r="K11" s="82">
        <v>6000</v>
      </c>
      <c r="L11" s="82">
        <v>0</v>
      </c>
      <c r="M11" s="82">
        <v>0</v>
      </c>
      <c r="N11" s="82">
        <v>7140</v>
      </c>
      <c r="O11" s="82">
        <v>0</v>
      </c>
      <c r="P11" s="82">
        <v>0</v>
      </c>
      <c r="Q11" s="82">
        <v>0</v>
      </c>
      <c r="R11" s="82">
        <v>0</v>
      </c>
      <c r="S11" s="82">
        <v>6300</v>
      </c>
      <c r="T11" s="82">
        <v>0</v>
      </c>
      <c r="U11" s="82">
        <v>0</v>
      </c>
      <c r="V11" s="82">
        <v>60960</v>
      </c>
      <c r="W11" s="82">
        <v>5040</v>
      </c>
      <c r="X11" s="82">
        <v>0</v>
      </c>
      <c r="Y11" s="82">
        <v>6720</v>
      </c>
      <c r="Z11" s="82">
        <v>16500</v>
      </c>
      <c r="AA11" s="82">
        <v>2520</v>
      </c>
      <c r="AB11" s="82">
        <v>0</v>
      </c>
      <c r="AC11" s="82">
        <v>144500</v>
      </c>
      <c r="AD11" s="82">
        <v>0</v>
      </c>
      <c r="AE11" s="82">
        <v>0</v>
      </c>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2:57" ht="35.25" customHeight="1">
      <c r="B12" s="75"/>
      <c r="C12" s="79" t="s">
        <v>18</v>
      </c>
      <c r="D12" s="75" t="s">
        <v>133</v>
      </c>
      <c r="E12" s="76">
        <v>60</v>
      </c>
      <c r="F12" s="76">
        <f t="shared" si="1"/>
        <v>60</v>
      </c>
      <c r="G12" s="76">
        <f>IFERROR(_xlfn.XLOOKUP($C12,'第13号（指定器具、提案要）'!$B$7:$B$20,'第13号（指定器具、提案要）'!$I$7:$I$20),"")</f>
        <v>0</v>
      </c>
      <c r="H12" s="76">
        <v>4</v>
      </c>
      <c r="I12" s="82">
        <v>0</v>
      </c>
      <c r="J12" s="82">
        <v>0</v>
      </c>
      <c r="K12" s="82">
        <v>52860</v>
      </c>
      <c r="L12" s="82">
        <v>0</v>
      </c>
      <c r="M12" s="82">
        <v>0</v>
      </c>
      <c r="N12" s="82">
        <v>0</v>
      </c>
      <c r="O12" s="82">
        <v>0</v>
      </c>
      <c r="P12" s="82">
        <v>0</v>
      </c>
      <c r="Q12" s="82">
        <v>8820</v>
      </c>
      <c r="R12" s="82">
        <v>2100</v>
      </c>
      <c r="S12" s="82">
        <v>1260</v>
      </c>
      <c r="T12" s="82">
        <v>0</v>
      </c>
      <c r="U12" s="82">
        <v>0</v>
      </c>
      <c r="V12" s="82">
        <v>0</v>
      </c>
      <c r="W12" s="82">
        <v>30240</v>
      </c>
      <c r="X12" s="82">
        <v>6300</v>
      </c>
      <c r="Y12" s="82">
        <v>10080</v>
      </c>
      <c r="Z12" s="82">
        <v>8400</v>
      </c>
      <c r="AA12" s="82">
        <v>16800</v>
      </c>
      <c r="AB12" s="82">
        <v>0</v>
      </c>
      <c r="AC12" s="82">
        <v>0</v>
      </c>
      <c r="AD12" s="82">
        <v>0</v>
      </c>
      <c r="AE12" s="82">
        <v>0</v>
      </c>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2:57" ht="35.25" customHeight="1">
      <c r="B13" s="75"/>
      <c r="C13" s="79" t="s">
        <v>19</v>
      </c>
      <c r="D13" s="75" t="s">
        <v>134</v>
      </c>
      <c r="E13" s="76">
        <v>12</v>
      </c>
      <c r="F13" s="76">
        <f t="shared" si="1"/>
        <v>12</v>
      </c>
      <c r="G13" s="76">
        <f>IFERROR(_xlfn.XLOOKUP($C13,'第13号（指定器具、提案要）'!$B$7:$B$20,'第13号（指定器具、提案要）'!$I$7:$I$20),"")</f>
        <v>0</v>
      </c>
      <c r="H13" s="76">
        <v>4</v>
      </c>
      <c r="I13" s="82">
        <v>0</v>
      </c>
      <c r="J13" s="82">
        <v>0</v>
      </c>
      <c r="K13" s="82">
        <v>53760</v>
      </c>
      <c r="L13" s="82">
        <v>0</v>
      </c>
      <c r="M13" s="82">
        <v>0</v>
      </c>
      <c r="N13" s="82">
        <v>0</v>
      </c>
      <c r="O13" s="82">
        <v>0</v>
      </c>
      <c r="P13" s="82">
        <v>0</v>
      </c>
      <c r="Q13" s="82">
        <v>8820</v>
      </c>
      <c r="R13" s="82">
        <v>0</v>
      </c>
      <c r="S13" s="82">
        <v>1260</v>
      </c>
      <c r="T13" s="82">
        <v>8400</v>
      </c>
      <c r="U13" s="82">
        <v>0</v>
      </c>
      <c r="V13" s="82">
        <v>93820</v>
      </c>
      <c r="W13" s="82">
        <v>0</v>
      </c>
      <c r="X13" s="82">
        <v>0</v>
      </c>
      <c r="Y13" s="82">
        <v>29400</v>
      </c>
      <c r="Z13" s="82">
        <v>0</v>
      </c>
      <c r="AA13" s="82">
        <v>0</v>
      </c>
      <c r="AB13" s="82">
        <v>0</v>
      </c>
      <c r="AC13" s="82">
        <v>292000</v>
      </c>
      <c r="AD13" s="82">
        <v>0</v>
      </c>
      <c r="AE13" s="82">
        <v>0</v>
      </c>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row>
    <row r="14" spans="2:57" ht="35.25" customHeight="1">
      <c r="B14" s="75"/>
      <c r="C14" s="79" t="s">
        <v>20</v>
      </c>
      <c r="D14" s="75" t="s">
        <v>135</v>
      </c>
      <c r="E14" s="76">
        <v>35</v>
      </c>
      <c r="F14" s="76">
        <f t="shared" si="1"/>
        <v>35</v>
      </c>
      <c r="G14" s="76">
        <f>IFERROR(_xlfn.XLOOKUP($C14,'第13号（指定器具、提案要）'!$B$7:$B$20,'第13号（指定器具、提案要）'!$I$7:$I$20),"")</f>
        <v>0</v>
      </c>
      <c r="H14" s="76">
        <v>16</v>
      </c>
      <c r="I14" s="82">
        <v>0</v>
      </c>
      <c r="J14" s="82">
        <v>0</v>
      </c>
      <c r="K14" s="82">
        <v>0</v>
      </c>
      <c r="L14" s="82">
        <v>0</v>
      </c>
      <c r="M14" s="82">
        <v>1260</v>
      </c>
      <c r="N14" s="82">
        <v>4000</v>
      </c>
      <c r="O14" s="82">
        <v>0</v>
      </c>
      <c r="P14" s="82">
        <v>0</v>
      </c>
      <c r="Q14" s="82">
        <v>0</v>
      </c>
      <c r="R14" s="82">
        <v>6300</v>
      </c>
      <c r="S14" s="82">
        <v>0</v>
      </c>
      <c r="T14" s="82">
        <v>0</v>
      </c>
      <c r="U14" s="82">
        <v>0</v>
      </c>
      <c r="V14" s="82">
        <v>86100</v>
      </c>
      <c r="W14" s="82">
        <v>0</v>
      </c>
      <c r="X14" s="82">
        <v>0</v>
      </c>
      <c r="Y14" s="82">
        <v>7560</v>
      </c>
      <c r="Z14" s="82">
        <v>0</v>
      </c>
      <c r="AA14" s="82">
        <v>16380</v>
      </c>
      <c r="AB14" s="82">
        <v>0</v>
      </c>
      <c r="AC14" s="82">
        <v>524180</v>
      </c>
      <c r="AD14" s="82">
        <v>0</v>
      </c>
      <c r="AE14" s="82">
        <v>0</v>
      </c>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row>
  </sheetData>
  <autoFilter ref="B1:AE14" xr:uid="{D365E536-36B9-4C1D-B8D1-E660A760B275}"/>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DD8E-3CE0-4B91-9976-CDEB7A789D15}">
  <sheetPr>
    <pageSetUpPr fitToPage="1"/>
  </sheetPr>
  <dimension ref="A1:BA17"/>
  <sheetViews>
    <sheetView topLeftCell="M1" zoomScale="85" zoomScaleNormal="85" zoomScaleSheetLayoutView="55" workbookViewId="0">
      <selection activeCell="H2" sqref="H2:AD2"/>
    </sheetView>
  </sheetViews>
  <sheetFormatPr defaultRowHeight="36" customHeight="1"/>
  <cols>
    <col min="1" max="2" width="9" style="83" customWidth="1"/>
    <col min="3" max="3" width="14.375" style="83" customWidth="1"/>
    <col min="4" max="4" width="9" style="83" customWidth="1"/>
    <col min="5" max="14" width="9" style="83"/>
    <col min="15" max="15" width="9" style="83" customWidth="1"/>
    <col min="16" max="17" width="9" style="83"/>
    <col min="18" max="18" width="9" style="83" customWidth="1"/>
    <col min="19" max="16384" width="9" style="83"/>
  </cols>
  <sheetData>
    <row r="1" spans="1:53" ht="16.5" customHeight="1" thickBot="1">
      <c r="D1" s="84"/>
    </row>
    <row r="2" spans="1:53" ht="45.75" thickBot="1">
      <c r="B2" s="179"/>
      <c r="C2" s="85"/>
      <c r="D2" s="86" t="s">
        <v>70</v>
      </c>
      <c r="E2" s="88" t="s">
        <v>147</v>
      </c>
      <c r="F2" s="88" t="s">
        <v>148</v>
      </c>
      <c r="G2" s="88" t="s">
        <v>149</v>
      </c>
      <c r="H2" s="88" t="s">
        <v>150</v>
      </c>
      <c r="I2" s="88" t="s">
        <v>151</v>
      </c>
      <c r="J2" s="88" t="s">
        <v>152</v>
      </c>
      <c r="K2" s="89" t="s">
        <v>153</v>
      </c>
      <c r="L2" s="87" t="s">
        <v>154</v>
      </c>
      <c r="M2" s="88" t="s">
        <v>155</v>
      </c>
      <c r="N2" s="88" t="s">
        <v>156</v>
      </c>
      <c r="O2" s="88" t="s">
        <v>157</v>
      </c>
      <c r="P2" s="88" t="s">
        <v>158</v>
      </c>
      <c r="Q2" s="88" t="s">
        <v>159</v>
      </c>
      <c r="R2" s="88" t="s">
        <v>160</v>
      </c>
      <c r="S2" s="88" t="s">
        <v>161</v>
      </c>
      <c r="T2" s="88" t="s">
        <v>162</v>
      </c>
      <c r="U2" s="88" t="s">
        <v>163</v>
      </c>
      <c r="V2" s="88" t="s">
        <v>164</v>
      </c>
      <c r="W2" s="88" t="s">
        <v>165</v>
      </c>
      <c r="X2" s="88" t="s">
        <v>166</v>
      </c>
      <c r="Y2" s="88" t="s">
        <v>169</v>
      </c>
      <c r="Z2" s="88" t="s">
        <v>167</v>
      </c>
      <c r="AA2" s="88" t="s">
        <v>168</v>
      </c>
      <c r="AB2" s="88"/>
      <c r="AC2" s="88"/>
      <c r="AD2" s="88"/>
      <c r="AE2" s="88"/>
      <c r="AF2" s="88"/>
      <c r="AG2" s="88"/>
      <c r="AH2" s="88"/>
      <c r="AI2" s="88"/>
      <c r="AJ2" s="88"/>
      <c r="AK2" s="88"/>
      <c r="AL2" s="88"/>
      <c r="AM2" s="88"/>
      <c r="AN2" s="88"/>
      <c r="AO2" s="88"/>
      <c r="AP2" s="88"/>
      <c r="AQ2" s="88"/>
      <c r="AR2" s="88"/>
      <c r="AS2" s="89"/>
      <c r="AT2" s="87"/>
      <c r="AU2" s="88"/>
      <c r="AV2" s="88"/>
      <c r="AW2" s="88"/>
      <c r="AX2" s="88"/>
      <c r="AY2" s="90"/>
      <c r="AZ2" s="87"/>
      <c r="BA2" s="89"/>
    </row>
    <row r="3" spans="1:53" ht="36" customHeight="1">
      <c r="A3" s="84"/>
      <c r="B3" s="184"/>
      <c r="C3" s="91" t="s">
        <v>79</v>
      </c>
      <c r="D3" s="92">
        <f>SUM(E3:BA3)</f>
        <v>3645901</v>
      </c>
      <c r="E3" s="93">
        <v>87800</v>
      </c>
      <c r="F3" s="94">
        <v>101365</v>
      </c>
      <c r="G3" s="94">
        <v>103113</v>
      </c>
      <c r="H3" s="94">
        <v>95842</v>
      </c>
      <c r="I3" s="94">
        <v>157903</v>
      </c>
      <c r="J3" s="94">
        <v>126933</v>
      </c>
      <c r="K3" s="95">
        <v>80397</v>
      </c>
      <c r="L3" s="93">
        <v>205450</v>
      </c>
      <c r="M3" s="94">
        <v>108008</v>
      </c>
      <c r="N3" s="94">
        <v>114314</v>
      </c>
      <c r="O3" s="94">
        <v>104819</v>
      </c>
      <c r="P3" s="96">
        <v>117801</v>
      </c>
      <c r="Q3" s="96">
        <v>68274</v>
      </c>
      <c r="R3" s="96">
        <v>428857</v>
      </c>
      <c r="S3" s="96">
        <v>139595</v>
      </c>
      <c r="T3" s="96">
        <v>121445</v>
      </c>
      <c r="U3" s="96">
        <v>134248</v>
      </c>
      <c r="V3" s="96">
        <v>117433</v>
      </c>
      <c r="W3" s="96">
        <v>170314</v>
      </c>
      <c r="X3" s="239">
        <v>0</v>
      </c>
      <c r="Y3" s="239">
        <v>961978</v>
      </c>
      <c r="Z3" s="239">
        <v>67828</v>
      </c>
      <c r="AA3" s="239">
        <v>32184</v>
      </c>
      <c r="AB3" s="96"/>
      <c r="AC3" s="96"/>
      <c r="AD3" s="96"/>
      <c r="AE3" s="96"/>
      <c r="AF3" s="96"/>
      <c r="AG3" s="96"/>
      <c r="AH3" s="96"/>
      <c r="AI3" s="96"/>
      <c r="AJ3" s="96"/>
      <c r="AK3" s="96"/>
      <c r="AL3" s="96"/>
      <c r="AM3" s="96"/>
      <c r="AN3" s="96"/>
      <c r="AO3" s="96"/>
      <c r="AP3" s="96"/>
      <c r="AQ3" s="96"/>
      <c r="AR3" s="96"/>
      <c r="AS3" s="97"/>
      <c r="AT3" s="98"/>
      <c r="AU3" s="96"/>
      <c r="AV3" s="96"/>
      <c r="AW3" s="96"/>
      <c r="AX3" s="96"/>
      <c r="AY3" s="99"/>
      <c r="AZ3" s="98"/>
      <c r="BA3" s="97"/>
    </row>
    <row r="4" spans="1:53" ht="36" customHeight="1">
      <c r="B4" s="180"/>
      <c r="C4" s="100" t="s">
        <v>80</v>
      </c>
      <c r="D4" s="101">
        <f>SUM(E4:BA4)</f>
        <v>119348726</v>
      </c>
      <c r="E4" s="102">
        <v>3039770</v>
      </c>
      <c r="F4" s="103">
        <v>4168767</v>
      </c>
      <c r="G4" s="103">
        <v>3559359</v>
      </c>
      <c r="H4" s="103">
        <v>3270192</v>
      </c>
      <c r="I4" s="103">
        <v>5534679</v>
      </c>
      <c r="J4" s="103">
        <v>4275559</v>
      </c>
      <c r="K4" s="104">
        <v>2598579</v>
      </c>
      <c r="L4" s="102">
        <v>7402281</v>
      </c>
      <c r="M4" s="103">
        <v>3666512</v>
      </c>
      <c r="N4" s="103">
        <v>3951751</v>
      </c>
      <c r="O4" s="103">
        <v>3727734</v>
      </c>
      <c r="P4" s="103">
        <v>3955770</v>
      </c>
      <c r="Q4" s="103">
        <v>2462396</v>
      </c>
      <c r="R4" s="103">
        <v>12724136</v>
      </c>
      <c r="S4" s="103">
        <v>4937753</v>
      </c>
      <c r="T4" s="103">
        <v>4205275</v>
      </c>
      <c r="U4" s="103">
        <v>4600563</v>
      </c>
      <c r="V4" s="103">
        <v>4262309</v>
      </c>
      <c r="W4" s="103">
        <v>6483423</v>
      </c>
      <c r="X4" s="240">
        <v>0</v>
      </c>
      <c r="Y4" s="240">
        <v>27097190</v>
      </c>
      <c r="Z4" s="240">
        <v>2259078</v>
      </c>
      <c r="AA4" s="240">
        <v>1165650</v>
      </c>
      <c r="AB4" s="103"/>
      <c r="AC4" s="103"/>
      <c r="AD4" s="103"/>
      <c r="AE4" s="103"/>
      <c r="AF4" s="103"/>
      <c r="AG4" s="103"/>
      <c r="AH4" s="103"/>
      <c r="AI4" s="103"/>
      <c r="AJ4" s="103"/>
      <c r="AK4" s="103"/>
      <c r="AL4" s="103"/>
      <c r="AM4" s="103"/>
      <c r="AN4" s="103"/>
      <c r="AO4" s="103"/>
      <c r="AP4" s="103"/>
      <c r="AQ4" s="103"/>
      <c r="AR4" s="103"/>
      <c r="AS4" s="104"/>
      <c r="AT4" s="102"/>
      <c r="AU4" s="103"/>
      <c r="AV4" s="103"/>
      <c r="AW4" s="103"/>
      <c r="AX4" s="103"/>
      <c r="AY4" s="105"/>
      <c r="AZ4" s="102"/>
      <c r="BA4" s="104"/>
    </row>
    <row r="5" spans="1:53" ht="36" customHeight="1" thickBot="1">
      <c r="B5" s="183"/>
      <c r="C5" s="106" t="s">
        <v>81</v>
      </c>
      <c r="D5" s="107">
        <f>D4/D3</f>
        <v>32.735042997601965</v>
      </c>
      <c r="E5" s="108">
        <f>E4/E3</f>
        <v>34.621526195899776</v>
      </c>
      <c r="F5" s="109">
        <f t="shared" ref="F5:K5" si="0">F4/F3</f>
        <v>41.126296058797415</v>
      </c>
      <c r="G5" s="109">
        <f t="shared" si="0"/>
        <v>34.519013121526868</v>
      </c>
      <c r="H5" s="109">
        <f t="shared" si="0"/>
        <v>34.120656914505126</v>
      </c>
      <c r="I5" s="109">
        <f t="shared" si="0"/>
        <v>35.05113265739093</v>
      </c>
      <c r="J5" s="109">
        <f t="shared" si="0"/>
        <v>33.683588980013077</v>
      </c>
      <c r="K5" s="110">
        <f t="shared" si="0"/>
        <v>32.321840367177877</v>
      </c>
      <c r="L5" s="108">
        <f t="shared" ref="L5" si="1">L4/L3</f>
        <v>36.029598442443415</v>
      </c>
      <c r="M5" s="109">
        <f t="shared" ref="M5" si="2">M4/M3</f>
        <v>33.946670616991334</v>
      </c>
      <c r="N5" s="109">
        <f t="shared" ref="N5" si="3">N4/N3</f>
        <v>34.569265356824189</v>
      </c>
      <c r="O5" s="109">
        <f t="shared" ref="O5" si="4">O4/O3</f>
        <v>35.563533328881213</v>
      </c>
      <c r="P5" s="109">
        <f t="shared" ref="P5" si="5">P4/P3</f>
        <v>33.580105432042174</v>
      </c>
      <c r="Q5" s="109">
        <f t="shared" ref="Q5" si="6">Q4/Q3</f>
        <v>36.066379588130182</v>
      </c>
      <c r="R5" s="109">
        <f t="shared" ref="R5" si="7">R4/R3</f>
        <v>29.669880636202745</v>
      </c>
      <c r="S5" s="109">
        <f t="shared" ref="S5" si="8">S4/S3</f>
        <v>35.371990400802318</v>
      </c>
      <c r="T5" s="109">
        <f t="shared" ref="T5" si="9">T4/T3</f>
        <v>34.626991642307217</v>
      </c>
      <c r="U5" s="109">
        <f t="shared" ref="U5" si="10">U4/U3</f>
        <v>34.269136225493121</v>
      </c>
      <c r="V5" s="109">
        <f t="shared" ref="V5" si="11">V4/V3</f>
        <v>36.295666465133309</v>
      </c>
      <c r="W5" s="109">
        <f t="shared" ref="W5" si="12">W4/W3</f>
        <v>38.067469497516349</v>
      </c>
      <c r="X5" s="109">
        <v>28.2</v>
      </c>
      <c r="Y5" s="109">
        <f t="shared" ref="Y5" si="13">Y4/Y3</f>
        <v>28.168201351798068</v>
      </c>
      <c r="Z5" s="109">
        <f t="shared" ref="Z5" si="14">Z4/Z3</f>
        <v>33.305979831338092</v>
      </c>
      <c r="AA5" s="109">
        <f t="shared" ref="AA5" si="15">AA4/AA3</f>
        <v>36.218307233407906</v>
      </c>
      <c r="AB5" s="109"/>
      <c r="AC5" s="109"/>
      <c r="AD5" s="109"/>
      <c r="AE5" s="109"/>
      <c r="AF5" s="109"/>
      <c r="AG5" s="109"/>
      <c r="AH5" s="109"/>
      <c r="AI5" s="109"/>
      <c r="AJ5" s="109"/>
      <c r="AK5" s="109"/>
      <c r="AL5" s="109"/>
      <c r="AM5" s="109"/>
      <c r="AN5" s="109"/>
      <c r="AO5" s="109"/>
      <c r="AP5" s="109"/>
      <c r="AQ5" s="109"/>
      <c r="AR5" s="109"/>
      <c r="AS5" s="110"/>
      <c r="AT5" s="108"/>
      <c r="AU5" s="109"/>
      <c r="AV5" s="109"/>
      <c r="AW5" s="109"/>
      <c r="AX5" s="109"/>
      <c r="AY5" s="111"/>
      <c r="AZ5" s="108"/>
      <c r="BA5" s="110"/>
    </row>
    <row r="6" spans="1:53" ht="36" customHeight="1">
      <c r="B6" s="179"/>
      <c r="C6" s="91" t="s">
        <v>71</v>
      </c>
      <c r="D6" s="92">
        <f>SUM(E6:BA6)</f>
        <v>1130802.0399999998</v>
      </c>
      <c r="E6" s="96">
        <f>SUMPRODUCT('施設別点灯時間内訳（計算用１）（非表示）'!$F$4:$F$14,'施設別点灯時間内訳（計算用１）（非表示）'!I$4:I$14)/1000</f>
        <v>18839.14</v>
      </c>
      <c r="F6" s="96">
        <f>SUMPRODUCT('施設別点灯時間内訳（計算用１）（非表示）'!$F$4:$F$14,'施設別点灯時間内訳（計算用１）（非表示）'!J$4:J$14)/1000</f>
        <v>46854.559999999998</v>
      </c>
      <c r="G6" s="96">
        <f>SUMPRODUCT('施設別点灯時間内訳（計算用１）（非表示）'!$F$4:$F$14,'施設別点灯時間内訳（計算用１）（非表示）'!K$4:K$14)/1000</f>
        <v>52951.72</v>
      </c>
      <c r="H6" s="96">
        <f>SUMPRODUCT('施設別点灯時間内訳（計算用１）（非表示）'!$F$4:$F$14,'施設別点灯時間内訳（計算用１）（非表示）'!L$4:L$14)/1000</f>
        <v>20804.52</v>
      </c>
      <c r="I6" s="96">
        <f>SUMPRODUCT('施設別点灯時間内訳（計算用１）（非表示）'!$F$4:$F$14,'施設別点灯時間内訳（計算用１）（非表示）'!M$4:M$14)/1000</f>
        <v>59323.3</v>
      </c>
      <c r="J6" s="96">
        <f>SUMPRODUCT('施設別点灯時間内訳（計算用１）（非表示）'!$F$4:$F$14,'施設別点灯時間内訳（計算用１）（非表示）'!N$4:N$14)/1000</f>
        <v>42963.58</v>
      </c>
      <c r="K6" s="96">
        <f>SUMPRODUCT('施設別点灯時間内訳（計算用１）（非表示）'!$F$4:$F$14,'施設別点灯時間内訳（計算用１）（非表示）'!O$4:O$14)/1000</f>
        <v>33963.919999999998</v>
      </c>
      <c r="L6" s="98">
        <f>SUMPRODUCT('施設別点灯時間内訳（計算用１）（非表示）'!$F$4:$F$14,'施設別点灯時間内訳（計算用１）（非表示）'!P$4:P$14)/1000</f>
        <v>6368.58</v>
      </c>
      <c r="M6" s="96">
        <f>SUMPRODUCT('施設別点灯時間内訳（計算用１）（非表示）'!$F$4:$F$14,'施設別点灯時間内訳（計算用１）（非表示）'!Q$4:Q$14)/1000</f>
        <v>58858.52</v>
      </c>
      <c r="N6" s="96">
        <f>SUMPRODUCT('施設別点灯時間内訳（計算用１）（非表示）'!$F$4:$F$14,'施設別点灯時間内訳（計算用１）（非表示）'!R$4:R$14)/1000</f>
        <v>77115.66</v>
      </c>
      <c r="O6" s="96">
        <f>SUMPRODUCT('施設別点灯時間内訳（計算用１）（非表示）'!$F$4:$F$14,'施設別点灯時間内訳（計算用１）（非表示）'!S$4:S$14)/1000</f>
        <v>30718.36</v>
      </c>
      <c r="P6" s="96">
        <f>SUMPRODUCT('施設別点灯時間内訳（計算用１）（非表示）'!$F$4:$F$14,'施設別点灯時間内訳（計算用１）（非表示）'!T$4:T$14)/1000</f>
        <v>13629.38</v>
      </c>
      <c r="Q6" s="96">
        <f>SUMPRODUCT('施設別点灯時間内訳（計算用１）（非表示）'!$F$4:$F$14,'施設別点灯時間内訳（計算用１）（非表示）'!U$4:U$14)/1000</f>
        <v>45960.06</v>
      </c>
      <c r="R6" s="96">
        <f>SUMPRODUCT('施設別点灯時間内訳（計算用１）（非表示）'!$F$4:$F$14,'施設別点灯時間内訳（計算用１）（非表示）'!V$4:V$14)/1000</f>
        <v>172270.66</v>
      </c>
      <c r="S6" s="96">
        <f>SUMPRODUCT('施設別点灯時間内訳（計算用１）（非表示）'!$F$4:$F$14,'施設別点灯時間内訳（計算用１）（非表示）'!W$4:W$14)/1000</f>
        <v>52452.28</v>
      </c>
      <c r="T6" s="96">
        <f>SUMPRODUCT('施設別点灯時間内訳（計算用１）（非表示）'!$F$4:$F$14,'施設別点灯時間内訳（計算用１）（非表示）'!X$4:X$14)/1000</f>
        <v>32009.24</v>
      </c>
      <c r="U6" s="96">
        <f>SUMPRODUCT('施設別点灯時間内訳（計算用１）（非表示）'!$F$4:$F$14,'施設別点灯時間内訳（計算用１）（非表示）'!Y$4:Y$14)/1000</f>
        <v>70090.48</v>
      </c>
      <c r="V6" s="96">
        <f>SUMPRODUCT('施設別点灯時間内訳（計算用１）（非表示）'!$F$4:$F$14,'施設別点灯時間内訳（計算用１）（非表示）'!Z$4:Z$14)/1000</f>
        <v>63217.18</v>
      </c>
      <c r="W6" s="96">
        <f>SUMPRODUCT('施設別点灯時間内訳（計算用１）（非表示）'!$F$4:$F$14,'施設別点灯時間内訳（計算用１）（非表示）'!AA$4:AA$14)/1000</f>
        <v>30721.8</v>
      </c>
      <c r="X6" s="96">
        <f>SUMPRODUCT('施設別点灯時間内訳（計算用１）（非表示）'!$F$4:$F$14,'施設別点灯時間内訳（計算用１）（非表示）'!AB$4:AB$14)/1000</f>
        <v>0</v>
      </c>
      <c r="Y6" s="96">
        <f>SUMPRODUCT('施設別点灯時間内訳（計算用１）（非表示）'!$F$4:$F$14,'施設別点灯時間内訳（計算用１）（非表示）'!AC$4:AC$14)/1000</f>
        <v>163828.04</v>
      </c>
      <c r="Z6" s="96">
        <f>SUMPRODUCT('施設別点灯時間内訳（計算用１）（非表示）'!$F$4:$F$14,'施設別点灯時間内訳（計算用１）（非表示）'!AD$4:AD$14)/1000</f>
        <v>31317.9</v>
      </c>
      <c r="AA6" s="96">
        <f>SUMPRODUCT('施設別点灯時間内訳（計算用１）（非表示）'!$F$4:$F$14,'施設別点灯時間内訳（計算用１）（非表示）'!AE$4:AE$14)/1000</f>
        <v>6543.16</v>
      </c>
      <c r="AB6" s="96"/>
      <c r="AC6" s="96"/>
      <c r="AD6" s="96"/>
      <c r="AE6" s="96"/>
      <c r="AF6" s="96"/>
      <c r="AG6" s="96"/>
      <c r="AH6" s="96"/>
      <c r="AI6" s="96"/>
      <c r="AJ6" s="96"/>
      <c r="AK6" s="96"/>
      <c r="AL6" s="96"/>
      <c r="AM6" s="96"/>
      <c r="AN6" s="96"/>
      <c r="AO6" s="96"/>
      <c r="AP6" s="96"/>
      <c r="AQ6" s="96"/>
      <c r="AR6" s="96"/>
      <c r="AS6" s="96"/>
      <c r="AT6" s="98"/>
      <c r="AU6" s="96"/>
      <c r="AV6" s="96"/>
      <c r="AW6" s="96"/>
      <c r="AX6" s="96"/>
      <c r="AY6" s="99"/>
      <c r="AZ6" s="98"/>
      <c r="BA6" s="97"/>
    </row>
    <row r="7" spans="1:53" ht="36" customHeight="1" thickBot="1">
      <c r="B7" s="183" t="s">
        <v>82</v>
      </c>
      <c r="C7" s="117" t="s">
        <v>86</v>
      </c>
      <c r="D7" s="118">
        <f>D6</f>
        <v>1130802.0399999998</v>
      </c>
      <c r="E7" s="109">
        <f>E6</f>
        <v>18839.14</v>
      </c>
      <c r="F7" s="109">
        <f t="shared" ref="F7:K7" si="16">F6</f>
        <v>46854.559999999998</v>
      </c>
      <c r="G7" s="109">
        <f t="shared" si="16"/>
        <v>52951.72</v>
      </c>
      <c r="H7" s="109">
        <f t="shared" si="16"/>
        <v>20804.52</v>
      </c>
      <c r="I7" s="109">
        <f t="shared" si="16"/>
        <v>59323.3</v>
      </c>
      <c r="J7" s="109">
        <f t="shared" si="16"/>
        <v>42963.58</v>
      </c>
      <c r="K7" s="109">
        <f t="shared" si="16"/>
        <v>33963.919999999998</v>
      </c>
      <c r="L7" s="108">
        <f t="shared" ref="L7:AA7" si="17">L6</f>
        <v>6368.58</v>
      </c>
      <c r="M7" s="109">
        <f t="shared" si="17"/>
        <v>58858.52</v>
      </c>
      <c r="N7" s="109">
        <f t="shared" si="17"/>
        <v>77115.66</v>
      </c>
      <c r="O7" s="109">
        <f t="shared" si="17"/>
        <v>30718.36</v>
      </c>
      <c r="P7" s="109">
        <f t="shared" si="17"/>
        <v>13629.38</v>
      </c>
      <c r="Q7" s="109">
        <f t="shared" si="17"/>
        <v>45960.06</v>
      </c>
      <c r="R7" s="109">
        <f t="shared" si="17"/>
        <v>172270.66</v>
      </c>
      <c r="S7" s="109">
        <f t="shared" si="17"/>
        <v>52452.28</v>
      </c>
      <c r="T7" s="109">
        <f t="shared" si="17"/>
        <v>32009.24</v>
      </c>
      <c r="U7" s="109">
        <f t="shared" si="17"/>
        <v>70090.48</v>
      </c>
      <c r="V7" s="109">
        <f t="shared" si="17"/>
        <v>63217.18</v>
      </c>
      <c r="W7" s="109">
        <f t="shared" si="17"/>
        <v>30721.8</v>
      </c>
      <c r="X7" s="109">
        <f t="shared" si="17"/>
        <v>0</v>
      </c>
      <c r="Y7" s="109">
        <f t="shared" si="17"/>
        <v>163828.04</v>
      </c>
      <c r="Z7" s="109">
        <f t="shared" si="17"/>
        <v>31317.9</v>
      </c>
      <c r="AA7" s="109">
        <f t="shared" si="17"/>
        <v>6543.16</v>
      </c>
      <c r="AB7" s="109"/>
      <c r="AC7" s="109"/>
      <c r="AD7" s="109"/>
      <c r="AE7" s="109"/>
      <c r="AF7" s="109"/>
      <c r="AG7" s="109"/>
      <c r="AH7" s="109"/>
      <c r="AI7" s="109"/>
      <c r="AJ7" s="109"/>
      <c r="AK7" s="109"/>
      <c r="AL7" s="109"/>
      <c r="AM7" s="109"/>
      <c r="AN7" s="109"/>
      <c r="AO7" s="109"/>
      <c r="AP7" s="109"/>
      <c r="AQ7" s="109"/>
      <c r="AR7" s="109"/>
      <c r="AS7" s="110"/>
      <c r="AT7" s="108"/>
      <c r="AU7" s="109"/>
      <c r="AV7" s="109"/>
      <c r="AW7" s="109"/>
      <c r="AX7" s="109"/>
      <c r="AY7" s="111"/>
      <c r="AZ7" s="108"/>
      <c r="BA7" s="110"/>
    </row>
    <row r="8" spans="1:53" ht="36" customHeight="1">
      <c r="B8" s="179"/>
      <c r="C8" s="112" t="s">
        <v>85</v>
      </c>
      <c r="D8" s="101">
        <f>SUM(E8:BA8)</f>
        <v>0</v>
      </c>
      <c r="E8" s="96">
        <f>SUMPRODUCT('施設別点灯時間内訳（計算用１）（非表示）'!$G$4:$G$14,'施設別点灯時間内訳（計算用１）（非表示）'!I$4:I$14)/1000</f>
        <v>0</v>
      </c>
      <c r="F8" s="96">
        <f>SUMPRODUCT('施設別点灯時間内訳（計算用１）（非表示）'!$G$4:$G$14,'施設別点灯時間内訳（計算用１）（非表示）'!J$4:J$14)/1000</f>
        <v>0</v>
      </c>
      <c r="G8" s="96">
        <f>SUMPRODUCT('施設別点灯時間内訳（計算用１）（非表示）'!$G$4:$G$14,'施設別点灯時間内訳（計算用１）（非表示）'!K$4:K$14)/1000</f>
        <v>0</v>
      </c>
      <c r="H8" s="96">
        <f>SUMPRODUCT('施設別点灯時間内訳（計算用１）（非表示）'!$G$4:$G$14,'施設別点灯時間内訳（計算用１）（非表示）'!L$4:L$14)/1000</f>
        <v>0</v>
      </c>
      <c r="I8" s="96">
        <f>SUMPRODUCT('施設別点灯時間内訳（計算用１）（非表示）'!$G$4:$G$14,'施設別点灯時間内訳（計算用１）（非表示）'!M$4:M$14)/1000</f>
        <v>0</v>
      </c>
      <c r="J8" s="96">
        <f>SUMPRODUCT('施設別点灯時間内訳（計算用１）（非表示）'!$G$4:$G$14,'施設別点灯時間内訳（計算用１）（非表示）'!N$4:N$14)/1000</f>
        <v>0</v>
      </c>
      <c r="K8" s="96">
        <f>SUMPRODUCT('施設別点灯時間内訳（計算用１）（非表示）'!$G$4:$G$14,'施設別点灯時間内訳（計算用１）（非表示）'!O$4:O$14)/1000</f>
        <v>0</v>
      </c>
      <c r="L8" s="96">
        <f>SUMPRODUCT('施設別点灯時間内訳（計算用１）（非表示）'!$G$4:$G$14,'施設別点灯時間内訳（計算用１）（非表示）'!P$4:P$14)/1000</f>
        <v>0</v>
      </c>
      <c r="M8" s="96">
        <f>SUMPRODUCT('施設別点灯時間内訳（計算用１）（非表示）'!$G$4:$G$14,'施設別点灯時間内訳（計算用１）（非表示）'!Q$4:Q$14)/1000</f>
        <v>0</v>
      </c>
      <c r="N8" s="96">
        <f>SUMPRODUCT('施設別点灯時間内訳（計算用１）（非表示）'!$G$4:$G$14,'施設別点灯時間内訳（計算用１）（非表示）'!R$4:R$14)/1000</f>
        <v>0</v>
      </c>
      <c r="O8" s="96">
        <f>SUMPRODUCT('施設別点灯時間内訳（計算用１）（非表示）'!$G$4:$G$14,'施設別点灯時間内訳（計算用１）（非表示）'!S$4:S$14)/1000</f>
        <v>0</v>
      </c>
      <c r="P8" s="96">
        <f>SUMPRODUCT('施設別点灯時間内訳（計算用１）（非表示）'!$G$4:$G$14,'施設別点灯時間内訳（計算用１）（非表示）'!T$4:T$14)/1000</f>
        <v>0</v>
      </c>
      <c r="Q8" s="96">
        <f>SUMPRODUCT('施設別点灯時間内訳（計算用１）（非表示）'!$G$4:$G$14,'施設別点灯時間内訳（計算用１）（非表示）'!U$4:U$14)/1000</f>
        <v>0</v>
      </c>
      <c r="R8" s="96">
        <f>SUMPRODUCT('施設別点灯時間内訳（計算用１）（非表示）'!$G$4:$G$14,'施設別点灯時間内訳（計算用１）（非表示）'!V$4:V$14)/1000</f>
        <v>0</v>
      </c>
      <c r="S8" s="96">
        <f>SUMPRODUCT('施設別点灯時間内訳（計算用１）（非表示）'!$G$4:$G$14,'施設別点灯時間内訳（計算用１）（非表示）'!W$4:W$14)/1000</f>
        <v>0</v>
      </c>
      <c r="T8" s="96">
        <f>SUMPRODUCT('施設別点灯時間内訳（計算用１）（非表示）'!$G$4:$G$14,'施設別点灯時間内訳（計算用１）（非表示）'!X$4:X$14)/1000</f>
        <v>0</v>
      </c>
      <c r="U8" s="96">
        <f>SUMPRODUCT('施設別点灯時間内訳（計算用１）（非表示）'!$G$4:$G$14,'施設別点灯時間内訳（計算用１）（非表示）'!Y$4:Y$14)/1000</f>
        <v>0</v>
      </c>
      <c r="V8" s="96">
        <f>SUMPRODUCT('施設別点灯時間内訳（計算用１）（非表示）'!$G$4:$G$14,'施設別点灯時間内訳（計算用１）（非表示）'!Z$4:Z$14)/1000</f>
        <v>0</v>
      </c>
      <c r="W8" s="96">
        <f>SUMPRODUCT('施設別点灯時間内訳（計算用１）（非表示）'!$G$4:$G$14,'施設別点灯時間内訳（計算用１）（非表示）'!AA$4:AA$14)/1000</f>
        <v>0</v>
      </c>
      <c r="X8" s="96">
        <f>SUMPRODUCT('施設別点灯時間内訳（計算用１）（非表示）'!$G$4:$G$14,'施設別点灯時間内訳（計算用１）（非表示）'!AB$4:AB$14)/1000</f>
        <v>0</v>
      </c>
      <c r="Y8" s="96">
        <f>SUMPRODUCT('施設別点灯時間内訳（計算用１）（非表示）'!$G$4:$G$14,'施設別点灯時間内訳（計算用１）（非表示）'!AC$4:AC$14)/1000</f>
        <v>0</v>
      </c>
      <c r="Z8" s="96">
        <f>SUMPRODUCT('施設別点灯時間内訳（計算用１）（非表示）'!$G$4:$G$14,'施設別点灯時間内訳（計算用１）（非表示）'!AD$4:AD$14)/1000</f>
        <v>0</v>
      </c>
      <c r="AA8" s="96">
        <f>SUMPRODUCT('施設別点灯時間内訳（計算用１）（非表示）'!$G$4:$G$14,'施設別点灯時間内訳（計算用１）（非表示）'!AE$4:AE$14)/1000</f>
        <v>0</v>
      </c>
      <c r="AB8" s="96"/>
      <c r="AC8" s="96"/>
      <c r="AD8" s="114"/>
      <c r="AE8" s="114"/>
      <c r="AF8" s="114"/>
      <c r="AG8" s="114"/>
      <c r="AH8" s="114"/>
      <c r="AI8" s="114"/>
      <c r="AJ8" s="114"/>
      <c r="AK8" s="114"/>
      <c r="AL8" s="114"/>
      <c r="AM8" s="114"/>
      <c r="AN8" s="114"/>
      <c r="AO8" s="114"/>
      <c r="AP8" s="114"/>
      <c r="AQ8" s="114"/>
      <c r="AR8" s="114"/>
      <c r="AS8" s="114"/>
      <c r="AT8" s="113"/>
      <c r="AU8" s="114"/>
      <c r="AV8" s="114"/>
      <c r="AW8" s="114"/>
      <c r="AX8" s="114"/>
      <c r="AY8" s="116"/>
      <c r="AZ8" s="113"/>
      <c r="BA8" s="115"/>
    </row>
    <row r="9" spans="1:53" ht="36" customHeight="1" thickBot="1">
      <c r="B9" s="183" t="s">
        <v>83</v>
      </c>
      <c r="C9" s="112" t="s">
        <v>72</v>
      </c>
      <c r="D9" s="101">
        <f>SUM(E9:BA9)</f>
        <v>0</v>
      </c>
      <c r="E9" s="109">
        <f>E8</f>
        <v>0</v>
      </c>
      <c r="F9" s="109">
        <f t="shared" ref="F9:AA9" si="18">F8</f>
        <v>0</v>
      </c>
      <c r="G9" s="109">
        <f t="shared" si="18"/>
        <v>0</v>
      </c>
      <c r="H9" s="109">
        <f t="shared" si="18"/>
        <v>0</v>
      </c>
      <c r="I9" s="109">
        <f t="shared" si="18"/>
        <v>0</v>
      </c>
      <c r="J9" s="109">
        <f t="shared" si="18"/>
        <v>0</v>
      </c>
      <c r="K9" s="109">
        <f t="shared" si="18"/>
        <v>0</v>
      </c>
      <c r="L9" s="108">
        <f t="shared" si="18"/>
        <v>0</v>
      </c>
      <c r="M9" s="109">
        <f t="shared" si="18"/>
        <v>0</v>
      </c>
      <c r="N9" s="109">
        <f t="shared" si="18"/>
        <v>0</v>
      </c>
      <c r="O9" s="109">
        <f t="shared" si="18"/>
        <v>0</v>
      </c>
      <c r="P9" s="109">
        <f t="shared" si="18"/>
        <v>0</v>
      </c>
      <c r="Q9" s="109">
        <f t="shared" si="18"/>
        <v>0</v>
      </c>
      <c r="R9" s="109">
        <f t="shared" si="18"/>
        <v>0</v>
      </c>
      <c r="S9" s="109">
        <f t="shared" si="18"/>
        <v>0</v>
      </c>
      <c r="T9" s="109">
        <f t="shared" si="18"/>
        <v>0</v>
      </c>
      <c r="U9" s="109">
        <f t="shared" si="18"/>
        <v>0</v>
      </c>
      <c r="V9" s="109">
        <f t="shared" si="18"/>
        <v>0</v>
      </c>
      <c r="W9" s="109">
        <f t="shared" si="18"/>
        <v>0</v>
      </c>
      <c r="X9" s="109">
        <f t="shared" si="18"/>
        <v>0</v>
      </c>
      <c r="Y9" s="109">
        <f t="shared" si="18"/>
        <v>0</v>
      </c>
      <c r="Z9" s="109">
        <f t="shared" si="18"/>
        <v>0</v>
      </c>
      <c r="AA9" s="109">
        <f t="shared" si="18"/>
        <v>0</v>
      </c>
      <c r="AB9" s="109"/>
      <c r="AC9" s="109"/>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row>
    <row r="10" spans="1:53" ht="36" customHeight="1">
      <c r="B10" s="180"/>
      <c r="C10" s="119" t="s">
        <v>73</v>
      </c>
      <c r="D10" s="92">
        <f>SUM(E10:BA10)</f>
        <v>1130802.0399999998</v>
      </c>
      <c r="E10" s="96">
        <f t="shared" ref="E10:AA10" si="19">E6-E8</f>
        <v>18839.14</v>
      </c>
      <c r="F10" s="96">
        <f t="shared" si="19"/>
        <v>46854.559999999998</v>
      </c>
      <c r="G10" s="96">
        <f t="shared" si="19"/>
        <v>52951.72</v>
      </c>
      <c r="H10" s="96">
        <f t="shared" si="19"/>
        <v>20804.52</v>
      </c>
      <c r="I10" s="96">
        <f t="shared" si="19"/>
        <v>59323.3</v>
      </c>
      <c r="J10" s="96">
        <f t="shared" si="19"/>
        <v>42963.58</v>
      </c>
      <c r="K10" s="97">
        <f t="shared" si="19"/>
        <v>33963.919999999998</v>
      </c>
      <c r="L10" s="98">
        <f t="shared" si="19"/>
        <v>6368.58</v>
      </c>
      <c r="M10" s="96">
        <f t="shared" si="19"/>
        <v>58858.52</v>
      </c>
      <c r="N10" s="96">
        <f t="shared" si="19"/>
        <v>77115.66</v>
      </c>
      <c r="O10" s="96">
        <f t="shared" si="19"/>
        <v>30718.36</v>
      </c>
      <c r="P10" s="96">
        <f t="shared" si="19"/>
        <v>13629.38</v>
      </c>
      <c r="Q10" s="96">
        <f t="shared" si="19"/>
        <v>45960.06</v>
      </c>
      <c r="R10" s="96">
        <f t="shared" si="19"/>
        <v>172270.66</v>
      </c>
      <c r="S10" s="96">
        <f t="shared" si="19"/>
        <v>52452.28</v>
      </c>
      <c r="T10" s="96">
        <f t="shared" si="19"/>
        <v>32009.24</v>
      </c>
      <c r="U10" s="96">
        <f t="shared" si="19"/>
        <v>70090.48</v>
      </c>
      <c r="V10" s="96">
        <f t="shared" si="19"/>
        <v>63217.18</v>
      </c>
      <c r="W10" s="96">
        <f t="shared" si="19"/>
        <v>30721.8</v>
      </c>
      <c r="X10" s="96">
        <f t="shared" si="19"/>
        <v>0</v>
      </c>
      <c r="Y10" s="96">
        <f t="shared" si="19"/>
        <v>163828.04</v>
      </c>
      <c r="Z10" s="96">
        <f t="shared" si="19"/>
        <v>31317.9</v>
      </c>
      <c r="AA10" s="96">
        <f t="shared" si="19"/>
        <v>6543.16</v>
      </c>
      <c r="AB10" s="96"/>
      <c r="AC10" s="96"/>
      <c r="AD10" s="96"/>
      <c r="AE10" s="96"/>
      <c r="AF10" s="96"/>
      <c r="AG10" s="96"/>
      <c r="AH10" s="96"/>
      <c r="AI10" s="96"/>
      <c r="AJ10" s="96"/>
      <c r="AK10" s="96"/>
      <c r="AL10" s="96"/>
      <c r="AM10" s="96"/>
      <c r="AN10" s="96"/>
      <c r="AO10" s="96"/>
      <c r="AP10" s="96"/>
      <c r="AQ10" s="96"/>
      <c r="AR10" s="96"/>
      <c r="AS10" s="97"/>
      <c r="AT10" s="98"/>
      <c r="AU10" s="96"/>
      <c r="AV10" s="96"/>
      <c r="AW10" s="96"/>
      <c r="AX10" s="96"/>
      <c r="AY10" s="99"/>
      <c r="AZ10" s="98"/>
      <c r="BA10" s="97"/>
    </row>
    <row r="11" spans="1:53" ht="36" customHeight="1" thickBot="1">
      <c r="A11" s="193"/>
      <c r="B11" s="180" t="s">
        <v>84</v>
      </c>
      <c r="C11" s="117" t="s">
        <v>74</v>
      </c>
      <c r="D11" s="118">
        <f>SUM(E11:BA11)</f>
        <v>1130802.0399999998</v>
      </c>
      <c r="E11" s="109">
        <f>E7-E9</f>
        <v>18839.14</v>
      </c>
      <c r="F11" s="109">
        <f t="shared" ref="F11:AA11" si="20">F7-F9</f>
        <v>46854.559999999998</v>
      </c>
      <c r="G11" s="109">
        <f t="shared" si="20"/>
        <v>52951.72</v>
      </c>
      <c r="H11" s="109">
        <f t="shared" si="20"/>
        <v>20804.52</v>
      </c>
      <c r="I11" s="109">
        <f t="shared" si="20"/>
        <v>59323.3</v>
      </c>
      <c r="J11" s="109">
        <f t="shared" si="20"/>
        <v>42963.58</v>
      </c>
      <c r="K11" s="110">
        <f t="shared" si="20"/>
        <v>33963.919999999998</v>
      </c>
      <c r="L11" s="108">
        <f t="shared" si="20"/>
        <v>6368.58</v>
      </c>
      <c r="M11" s="109">
        <f t="shared" si="20"/>
        <v>58858.52</v>
      </c>
      <c r="N11" s="109">
        <f t="shared" si="20"/>
        <v>77115.66</v>
      </c>
      <c r="O11" s="109">
        <f t="shared" si="20"/>
        <v>30718.36</v>
      </c>
      <c r="P11" s="109">
        <f t="shared" si="20"/>
        <v>13629.38</v>
      </c>
      <c r="Q11" s="109">
        <f t="shared" si="20"/>
        <v>45960.06</v>
      </c>
      <c r="R11" s="109">
        <f t="shared" si="20"/>
        <v>172270.66</v>
      </c>
      <c r="S11" s="109">
        <f t="shared" si="20"/>
        <v>52452.28</v>
      </c>
      <c r="T11" s="109">
        <f t="shared" si="20"/>
        <v>32009.24</v>
      </c>
      <c r="U11" s="109">
        <f t="shared" si="20"/>
        <v>70090.48</v>
      </c>
      <c r="V11" s="109">
        <f t="shared" si="20"/>
        <v>63217.18</v>
      </c>
      <c r="W11" s="109">
        <f t="shared" si="20"/>
        <v>30721.8</v>
      </c>
      <c r="X11" s="109">
        <f t="shared" si="20"/>
        <v>0</v>
      </c>
      <c r="Y11" s="109">
        <f t="shared" si="20"/>
        <v>163828.04</v>
      </c>
      <c r="Z11" s="109">
        <f t="shared" si="20"/>
        <v>31317.9</v>
      </c>
      <c r="AA11" s="109">
        <f t="shared" si="20"/>
        <v>6543.16</v>
      </c>
      <c r="AB11" s="109"/>
      <c r="AC11" s="109"/>
      <c r="AD11" s="109"/>
      <c r="AE11" s="109"/>
      <c r="AF11" s="109"/>
      <c r="AG11" s="109"/>
      <c r="AH11" s="109"/>
      <c r="AI11" s="109"/>
      <c r="AJ11" s="109"/>
      <c r="AK11" s="109"/>
      <c r="AL11" s="109"/>
      <c r="AM11" s="109"/>
      <c r="AN11" s="109"/>
      <c r="AO11" s="109"/>
      <c r="AP11" s="109"/>
      <c r="AQ11" s="109"/>
      <c r="AR11" s="109"/>
      <c r="AS11" s="110"/>
      <c r="AT11" s="108"/>
      <c r="AU11" s="109"/>
      <c r="AV11" s="109"/>
      <c r="AW11" s="109"/>
      <c r="AX11" s="109"/>
      <c r="AY11" s="111"/>
      <c r="AZ11" s="108"/>
      <c r="BA11" s="110"/>
    </row>
    <row r="12" spans="1:53" ht="36" customHeight="1" thickBot="1">
      <c r="A12" s="193"/>
      <c r="B12" s="182"/>
      <c r="C12" s="120" t="s">
        <v>75</v>
      </c>
      <c r="D12" s="86">
        <f>SUMIF(E12:BA12,"&gt;0")</f>
        <v>37677997.376772583</v>
      </c>
      <c r="E12" s="122">
        <f>E5*E11</f>
        <v>652239.77901822329</v>
      </c>
      <c r="F12" s="122">
        <f t="shared" ref="F12:K12" si="21">F5*F11</f>
        <v>1926954.5062646868</v>
      </c>
      <c r="G12" s="122">
        <f t="shared" si="21"/>
        <v>1827841.1174874166</v>
      </c>
      <c r="H12" s="122">
        <f t="shared" si="21"/>
        <v>709863.88919096021</v>
      </c>
      <c r="I12" s="122">
        <f t="shared" si="21"/>
        <v>2079348.8579741996</v>
      </c>
      <c r="J12" s="122">
        <f t="shared" si="21"/>
        <v>1447167.5698299103</v>
      </c>
      <c r="K12" s="123">
        <f t="shared" si="21"/>
        <v>1097776.4004836001</v>
      </c>
      <c r="L12" s="122">
        <f t="shared" ref="L12:Z12" si="22">L5*L11</f>
        <v>229457.38004857628</v>
      </c>
      <c r="M12" s="122">
        <f t="shared" si="22"/>
        <v>1998050.7914435966</v>
      </c>
      <c r="N12" s="122">
        <f t="shared" si="22"/>
        <v>2665831.7137066331</v>
      </c>
      <c r="O12" s="122">
        <f t="shared" si="22"/>
        <v>1092453.4196685716</v>
      </c>
      <c r="P12" s="122">
        <f t="shared" si="22"/>
        <v>457676.01737336692</v>
      </c>
      <c r="Q12" s="122">
        <f t="shared" si="22"/>
        <v>1657612.9698532384</v>
      </c>
      <c r="R12" s="123">
        <f t="shared" si="22"/>
        <v>5111249.9193198672</v>
      </c>
      <c r="S12" s="122">
        <f t="shared" si="22"/>
        <v>1855341.5446601952</v>
      </c>
      <c r="T12" s="122">
        <f t="shared" si="22"/>
        <v>1108383.6859566059</v>
      </c>
      <c r="U12" s="122">
        <f t="shared" si="22"/>
        <v>2401940.207230201</v>
      </c>
      <c r="V12" s="122">
        <f t="shared" si="22"/>
        <v>2294509.680146296</v>
      </c>
      <c r="W12" s="122">
        <f t="shared" si="22"/>
        <v>1169501.1844087976</v>
      </c>
      <c r="X12" s="122">
        <f t="shared" si="22"/>
        <v>0</v>
      </c>
      <c r="Y12" s="123">
        <f t="shared" si="22"/>
        <v>4614741.2177904285</v>
      </c>
      <c r="Z12" s="122">
        <f t="shared" si="22"/>
        <v>1043073.3457598633</v>
      </c>
      <c r="AA12" s="122">
        <f>AA5*AA11</f>
        <v>236982.17915734526</v>
      </c>
      <c r="AB12" s="122"/>
      <c r="AC12" s="122"/>
      <c r="AD12" s="242"/>
      <c r="AE12" s="242"/>
      <c r="AF12" s="241"/>
      <c r="AG12" s="242"/>
      <c r="AH12" s="242"/>
      <c r="AI12" s="241"/>
      <c r="AJ12" s="241"/>
      <c r="AK12" s="242"/>
      <c r="AL12" s="242"/>
      <c r="AM12" s="242"/>
      <c r="AN12" s="242"/>
      <c r="AO12" s="242"/>
      <c r="AP12" s="242"/>
      <c r="AQ12" s="242"/>
      <c r="AR12" s="242"/>
      <c r="AS12" s="123"/>
      <c r="AT12" s="121"/>
      <c r="AU12" s="122"/>
      <c r="AV12" s="122"/>
      <c r="AW12" s="122"/>
      <c r="AX12" s="122"/>
      <c r="AY12" s="124"/>
      <c r="AZ12" s="121"/>
      <c r="BA12" s="123"/>
    </row>
    <row r="13" spans="1:53" ht="36" customHeight="1">
      <c r="B13" s="180"/>
      <c r="C13" s="112" t="s">
        <v>76</v>
      </c>
      <c r="D13" s="125">
        <f>D11*0.000357</f>
        <v>403.69632827999993</v>
      </c>
      <c r="E13" s="114">
        <f t="shared" ref="E13:AA14" si="23">E11*0.000357</f>
        <v>6.7255729799999999</v>
      </c>
      <c r="F13" s="114">
        <f t="shared" si="23"/>
        <v>16.727077919999999</v>
      </c>
      <c r="G13" s="114">
        <f t="shared" si="23"/>
        <v>18.903764040000002</v>
      </c>
      <c r="H13" s="114">
        <f t="shared" si="23"/>
        <v>7.4272136400000006</v>
      </c>
      <c r="I13" s="114">
        <f t="shared" si="23"/>
        <v>21.178418100000002</v>
      </c>
      <c r="J13" s="114">
        <f t="shared" si="23"/>
        <v>15.33799806</v>
      </c>
      <c r="K13" s="115">
        <f t="shared" si="23"/>
        <v>12.125119439999999</v>
      </c>
      <c r="L13" s="126">
        <f t="shared" si="23"/>
        <v>2.27358306</v>
      </c>
      <c r="M13" s="127">
        <f t="shared" si="23"/>
        <v>21.01249164</v>
      </c>
      <c r="N13" s="127">
        <f t="shared" si="23"/>
        <v>27.530290620000002</v>
      </c>
      <c r="O13" s="127">
        <f t="shared" si="23"/>
        <v>10.966454520000001</v>
      </c>
      <c r="P13" s="127">
        <f t="shared" si="23"/>
        <v>4.86568866</v>
      </c>
      <c r="Q13" s="127">
        <f t="shared" si="23"/>
        <v>16.407741420000001</v>
      </c>
      <c r="R13" s="127">
        <f t="shared" si="23"/>
        <v>61.500625620000001</v>
      </c>
      <c r="S13" s="127">
        <f t="shared" si="23"/>
        <v>18.725463959999999</v>
      </c>
      <c r="T13" s="127">
        <f t="shared" si="23"/>
        <v>11.42729868</v>
      </c>
      <c r="U13" s="127">
        <f t="shared" si="23"/>
        <v>25.02230136</v>
      </c>
      <c r="V13" s="127">
        <f t="shared" si="23"/>
        <v>22.568533259999999</v>
      </c>
      <c r="W13" s="127">
        <f t="shared" si="23"/>
        <v>10.9676826</v>
      </c>
      <c r="X13" s="127">
        <f t="shared" si="23"/>
        <v>0</v>
      </c>
      <c r="Y13" s="127">
        <f t="shared" si="23"/>
        <v>58.486610280000001</v>
      </c>
      <c r="Z13" s="127">
        <f t="shared" si="23"/>
        <v>11.180490300000001</v>
      </c>
      <c r="AA13" s="127">
        <f t="shared" si="23"/>
        <v>2.33590812</v>
      </c>
      <c r="AB13" s="127"/>
      <c r="AC13" s="127"/>
      <c r="AD13" s="127"/>
      <c r="AE13" s="127"/>
      <c r="AF13" s="127"/>
      <c r="AG13" s="127"/>
      <c r="AH13" s="127"/>
      <c r="AI13" s="127"/>
      <c r="AJ13" s="127"/>
      <c r="AK13" s="127"/>
      <c r="AL13" s="127"/>
      <c r="AM13" s="127"/>
      <c r="AN13" s="127"/>
      <c r="AO13" s="127"/>
      <c r="AP13" s="127"/>
      <c r="AQ13" s="127"/>
      <c r="AR13" s="127"/>
      <c r="AS13" s="128"/>
      <c r="AT13" s="126"/>
      <c r="AU13" s="127"/>
      <c r="AV13" s="127"/>
      <c r="AW13" s="127"/>
      <c r="AX13" s="127"/>
      <c r="AY13" s="129"/>
      <c r="AZ13" s="126"/>
      <c r="BA13" s="128"/>
    </row>
    <row r="14" spans="1:53" ht="36" customHeight="1">
      <c r="B14" s="180"/>
      <c r="C14" s="112" t="s">
        <v>77</v>
      </c>
      <c r="D14" s="130">
        <f t="shared" ref="D14:I14" si="24">D12/D4</f>
        <v>0.31569668683998003</v>
      </c>
      <c r="E14" s="132">
        <f t="shared" si="24"/>
        <v>0.21456879271070617</v>
      </c>
      <c r="F14" s="132">
        <f t="shared" si="24"/>
        <v>0.46223607754155771</v>
      </c>
      <c r="G14" s="132">
        <f t="shared" si="24"/>
        <v>0.51353098057470925</v>
      </c>
      <c r="H14" s="132">
        <f t="shared" si="24"/>
        <v>0.21707101270841597</v>
      </c>
      <c r="I14" s="132">
        <f t="shared" si="24"/>
        <v>0.37569457198406619</v>
      </c>
      <c r="J14" s="114">
        <f t="shared" si="23"/>
        <v>516.63882242927798</v>
      </c>
      <c r="K14" s="133">
        <f t="shared" ref="K14:V14" si="25">K12/K4</f>
        <v>0.42245257907633366</v>
      </c>
      <c r="L14" s="131">
        <f t="shared" si="25"/>
        <v>3.0998199075200777E-2</v>
      </c>
      <c r="M14" s="132">
        <f t="shared" si="25"/>
        <v>0.54494592993111612</v>
      </c>
      <c r="N14" s="132">
        <f t="shared" si="25"/>
        <v>0.67459506272197645</v>
      </c>
      <c r="O14" s="132">
        <f t="shared" si="25"/>
        <v>0.29306099085089538</v>
      </c>
      <c r="P14" s="132">
        <f t="shared" si="25"/>
        <v>0.11569833872377992</v>
      </c>
      <c r="Q14" s="132">
        <f t="shared" si="25"/>
        <v>0.67317075314175234</v>
      </c>
      <c r="R14" s="132">
        <f t="shared" si="25"/>
        <v>0.40169720909300777</v>
      </c>
      <c r="S14" s="132">
        <f t="shared" si="25"/>
        <v>0.37574612271213148</v>
      </c>
      <c r="T14" s="132">
        <f t="shared" si="25"/>
        <v>0.2635698464325415</v>
      </c>
      <c r="U14" s="132">
        <f t="shared" si="25"/>
        <v>0.5220970144806627</v>
      </c>
      <c r="V14" s="132">
        <f t="shared" si="25"/>
        <v>0.53832551327139733</v>
      </c>
      <c r="W14" s="132">
        <f t="shared" ref="W14:Z14" si="26">W12/W4</f>
        <v>0.18038329203706091</v>
      </c>
      <c r="X14" s="132">
        <v>0</v>
      </c>
      <c r="Y14" s="132">
        <f t="shared" si="26"/>
        <v>0.17030331254976727</v>
      </c>
      <c r="Z14" s="132">
        <f t="shared" si="26"/>
        <v>0.46172524621100436</v>
      </c>
      <c r="AA14" s="132">
        <f>AA12/AA4</f>
        <v>0.20330474770072085</v>
      </c>
      <c r="AB14" s="132"/>
      <c r="AC14" s="132"/>
      <c r="AD14" s="132"/>
      <c r="AE14" s="132"/>
      <c r="AF14" s="132"/>
      <c r="AG14" s="132"/>
      <c r="AH14" s="132"/>
      <c r="AI14" s="132"/>
      <c r="AJ14" s="132"/>
      <c r="AK14" s="132"/>
      <c r="AL14" s="132"/>
      <c r="AM14" s="132"/>
      <c r="AN14" s="132"/>
      <c r="AO14" s="132"/>
      <c r="AP14" s="132"/>
      <c r="AQ14" s="132"/>
      <c r="AR14" s="132"/>
      <c r="AS14" s="133"/>
      <c r="AT14" s="131"/>
      <c r="AU14" s="132"/>
      <c r="AV14" s="132"/>
      <c r="AW14" s="132"/>
      <c r="AX14" s="132"/>
      <c r="AY14" s="134"/>
      <c r="AZ14" s="131"/>
      <c r="BA14" s="133"/>
    </row>
    <row r="15" spans="1:53" ht="36" customHeight="1" thickBot="1">
      <c r="B15" s="180"/>
      <c r="C15" s="117" t="s">
        <v>78</v>
      </c>
      <c r="D15" s="135">
        <f>D11/D7</f>
        <v>1</v>
      </c>
      <c r="E15" s="137">
        <f t="shared" ref="E15:W15" si="27">E11/E7</f>
        <v>1</v>
      </c>
      <c r="F15" s="137">
        <f t="shared" si="27"/>
        <v>1</v>
      </c>
      <c r="G15" s="137">
        <f t="shared" si="27"/>
        <v>1</v>
      </c>
      <c r="H15" s="137">
        <f t="shared" si="27"/>
        <v>1</v>
      </c>
      <c r="I15" s="137">
        <f t="shared" si="27"/>
        <v>1</v>
      </c>
      <c r="J15" s="137">
        <f t="shared" si="27"/>
        <v>1</v>
      </c>
      <c r="K15" s="138">
        <f t="shared" si="27"/>
        <v>1</v>
      </c>
      <c r="L15" s="136">
        <f t="shared" si="27"/>
        <v>1</v>
      </c>
      <c r="M15" s="137">
        <f t="shared" si="27"/>
        <v>1</v>
      </c>
      <c r="N15" s="137">
        <f t="shared" si="27"/>
        <v>1</v>
      </c>
      <c r="O15" s="137">
        <f t="shared" si="27"/>
        <v>1</v>
      </c>
      <c r="P15" s="137">
        <f t="shared" si="27"/>
        <v>1</v>
      </c>
      <c r="Q15" s="137">
        <f t="shared" si="27"/>
        <v>1</v>
      </c>
      <c r="R15" s="137">
        <f t="shared" si="27"/>
        <v>1</v>
      </c>
      <c r="S15" s="137">
        <f t="shared" si="27"/>
        <v>1</v>
      </c>
      <c r="T15" s="137">
        <f t="shared" si="27"/>
        <v>1</v>
      </c>
      <c r="U15" s="137">
        <f t="shared" si="27"/>
        <v>1</v>
      </c>
      <c r="V15" s="137">
        <f t="shared" si="27"/>
        <v>1</v>
      </c>
      <c r="W15" s="137">
        <f t="shared" si="27"/>
        <v>1</v>
      </c>
      <c r="X15" s="137">
        <v>0</v>
      </c>
      <c r="Y15" s="137">
        <f t="shared" ref="Y15:AA15" si="28">Y11/Y7</f>
        <v>1</v>
      </c>
      <c r="Z15" s="137">
        <f t="shared" si="28"/>
        <v>1</v>
      </c>
      <c r="AA15" s="137">
        <f t="shared" si="28"/>
        <v>1</v>
      </c>
      <c r="AB15" s="137"/>
      <c r="AC15" s="137"/>
      <c r="AD15" s="137"/>
      <c r="AE15" s="137"/>
      <c r="AF15" s="137"/>
      <c r="AG15" s="137"/>
      <c r="AH15" s="137"/>
      <c r="AI15" s="137"/>
      <c r="AJ15" s="137"/>
      <c r="AK15" s="137"/>
      <c r="AL15" s="137"/>
      <c r="AM15" s="137"/>
      <c r="AN15" s="137"/>
      <c r="AO15" s="137"/>
      <c r="AP15" s="137"/>
      <c r="AQ15" s="137"/>
      <c r="AR15" s="137"/>
      <c r="AS15" s="138"/>
      <c r="AT15" s="136"/>
      <c r="AU15" s="137"/>
      <c r="AV15" s="137"/>
      <c r="AW15" s="137"/>
      <c r="AX15" s="137"/>
      <c r="AY15" s="139"/>
      <c r="AZ15" s="136"/>
      <c r="BA15" s="138"/>
    </row>
    <row r="16" spans="1:53" s="140" customFormat="1" ht="36" customHeight="1" thickBot="1">
      <c r="B16" s="181"/>
      <c r="C16" s="148" t="s">
        <v>89</v>
      </c>
      <c r="D16" s="149"/>
      <c r="E16" s="150" t="s">
        <v>68</v>
      </c>
      <c r="F16" s="150" t="s">
        <v>68</v>
      </c>
      <c r="G16" s="150" t="s">
        <v>68</v>
      </c>
      <c r="H16" s="150" t="s">
        <v>68</v>
      </c>
      <c r="I16" s="150" t="s">
        <v>68</v>
      </c>
      <c r="J16" s="150"/>
      <c r="K16" s="151"/>
      <c r="L16" s="152"/>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1"/>
      <c r="AT16" s="152"/>
      <c r="AU16" s="150"/>
      <c r="AV16" s="150"/>
      <c r="AW16" s="150"/>
      <c r="AX16" s="150"/>
      <c r="AY16" s="153"/>
      <c r="AZ16" s="152"/>
      <c r="BA16" s="151"/>
    </row>
    <row r="17" spans="3:53" s="140" customFormat="1" ht="36" customHeight="1">
      <c r="C17" s="83"/>
      <c r="D17" s="83"/>
      <c r="E17" s="83"/>
      <c r="F17" s="83"/>
      <c r="G17" s="83"/>
      <c r="H17" s="83"/>
      <c r="I17" s="83"/>
      <c r="J17" s="83"/>
      <c r="K17" s="83"/>
      <c r="L17" s="141"/>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row>
  </sheetData>
  <phoneticPr fontId="5"/>
  <conditionalFormatting sqref="D3:D4 AD3:BA4">
    <cfRule type="cellIs" dxfId="3" priority="5" operator="lessThan">
      <formula>0</formula>
    </cfRule>
  </conditionalFormatting>
  <conditionalFormatting sqref="E3:W4 AB3:AC4">
    <cfRule type="cellIs" dxfId="2" priority="4" operator="lessThan">
      <formula>0</formula>
    </cfRule>
  </conditionalFormatting>
  <conditionalFormatting sqref="Y3:AA3">
    <cfRule type="cellIs" dxfId="1" priority="2" operator="lessThan">
      <formula>0</formula>
    </cfRule>
  </conditionalFormatting>
  <conditionalFormatting sqref="X3:X4 Y4:AA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第13号（指定器具、提案要）</vt:lpstr>
      <vt:lpstr>第16号（事業費算出表）</vt:lpstr>
      <vt:lpstr>第17号（事業効果算出表）</vt:lpstr>
      <vt:lpstr>台数内訳（参考数量）</vt:lpstr>
      <vt:lpstr>施設別点灯時間内訳（計算用１）（非表示）</vt:lpstr>
      <vt:lpstr>施設別事業効果（計算用２）（非表示）</vt:lpstr>
      <vt:lpstr>'施設別事業効果（計算用２）（非表示）'!_FilterDatabase</vt:lpstr>
      <vt:lpstr>'施設別事業効果（計算用２）（非表示）'!Print_Area</vt:lpstr>
      <vt:lpstr>'台数内訳（参考数量）'!Print_Area</vt:lpstr>
      <vt:lpstr>'第13号（指定器具、提案要）'!Print_Area</vt:lpstr>
      <vt:lpstr>'第16号（事業費算出表）'!Print_Area</vt:lpstr>
      <vt:lpstr>'第17号（事業効果算出表）'!Print_Area</vt:lpstr>
      <vt:lpstr>'施設別事業効果（計算用２）（非表示）'!Print_Titles</vt:lpstr>
      <vt:lpstr>'台数内訳（参考数量）'!Print_Titles</vt:lpstr>
      <vt:lpstr>'第13号（指定器具、提案要）'!Print_Titles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2023-02-16T01:27:00Z</dcterms:created>
  <dcterms:modified xsi:type="dcterms:W3CDTF">2024-04-03T02:54:28Z</dcterms:modified>
</cp:coreProperties>
</file>