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021752\Desktop\★対応\★LED\"/>
    </mc:Choice>
  </mc:AlternateContent>
  <workbookProtection workbookAlgorithmName="SHA-512" workbookHashValue="BptLQzkWyaHl1yUFSM/HVpE6TVbQY+lSKoceVb1Q1nQ3kO87jXnuGRxEP7hTyFS0NZAKv1XkSIKyJyzAT+GPxw==" workbookSaltValue="5mJseWFOkR6piSCNmqS5yg==" workbookSpinCount="100000" lockStructure="1"/>
  <bookViews>
    <workbookView xWindow="-120" yWindow="-120" windowWidth="29040" windowHeight="16440"/>
  </bookViews>
  <sheets>
    <sheet name="様式第13号（指定器具、提案要）" sheetId="2" r:id="rId1"/>
    <sheet name="様式第16号（事業費算出表）" sheetId="4" r:id="rId2"/>
    <sheet name="様式第17号（事業効果算出表）" sheetId="5" r:id="rId3"/>
    <sheet name="施設別点灯時間内訳（計算用１）（非表示）" sheetId="7" state="hidden" r:id="rId4"/>
    <sheet name="施設別事業効果（計算用２）（非表示）" sheetId="6" state="hidden" r:id="rId5"/>
    <sheet name="【更新していません】施設別台数内訳（参考）（非表示）" sheetId="8" state="hidden" r:id="rId6"/>
  </sheets>
  <externalReferences>
    <externalReference r:id="rId7"/>
  </externalReferences>
  <definedNames>
    <definedName name="_xlnm._FilterDatabase" localSheetId="4">'施設別事業効果（計算用２）（非表示）'!$C$3:$AF$4</definedName>
    <definedName name="_xlnm._FilterDatabase" localSheetId="0" hidden="1">'様式第13号（指定器具、提案要）'!$A$5:$J$29</definedName>
    <definedName name="_xlnm._FilterDatabase" localSheetId="1" hidden="1">'様式第16号（事業費算出表）'!$A$5:$I$27</definedName>
    <definedName name="_Hlk58402164" localSheetId="0">'様式第13号（指定器具、提案要）'!#REF!</definedName>
    <definedName name="_Hlk58402164" localSheetId="1">'様式第16号（事業費算出表）'!#REF!</definedName>
    <definedName name="_Hlk58403057" localSheetId="0">'様式第13号（指定器具、提案要）'!#REF!</definedName>
    <definedName name="_Hlk58403057" localSheetId="1">'様式第16号（事業費算出表）'!#REF!</definedName>
    <definedName name="_Hlk58403074" localSheetId="0">'様式第13号（指定器具、提案要）'!#REF!</definedName>
    <definedName name="_Hlk58403074" localSheetId="1">'様式第16号（事業費算出表）'!#REF!</definedName>
    <definedName name="_xlnm.Print_Area" localSheetId="4">'施設別事業効果（計算用２）（非表示）'!$C$1:$AF$4</definedName>
    <definedName name="_xlnm.Print_Area" localSheetId="0">'様式第13号（指定器具、提案要）'!$B$2:$J$22</definedName>
    <definedName name="_xlnm.Print_Area" localSheetId="1">'様式第16号（事業費算出表）'!$B$2:$I$27</definedName>
    <definedName name="_xlnm.Print_Area" localSheetId="2">'様式第17号（事業効果算出表）'!$B$2:$H$26</definedName>
    <definedName name="_xlnm.Print_Titles" localSheetId="4">'施設別事業効果（計算用２）（非表示）'!$2:$4</definedName>
    <definedName name="_xlnm.Print_Titles" localSheetId="0">'様式第13号（指定器具、提案要）'!$2:$6</definedName>
    <definedName name="Z_A478444A_39C2_4E60_AE27_B1B525C5F523_.wvu.FilterData" localSheetId="4" hidden="1">'施設別事業効果（計算用２）（非表示）'!$C$3:$AF$4</definedName>
    <definedName name="Z_A478444A_39C2_4E60_AE27_B1B525C5F523_.wvu.FilterData" localSheetId="0" hidden="1">'様式第13号（指定器具、提案要）'!$A$5:$J$29</definedName>
    <definedName name="Z_A478444A_39C2_4E60_AE27_B1B525C5F523_.wvu.FilterData" localSheetId="1" hidden="1">'様式第16号（事業費算出表）'!$A$5:$I$27</definedName>
    <definedName name="Z_A478444A_39C2_4E60_AE27_B1B525C5F523_.wvu.PrintArea" localSheetId="4" hidden="1">'施設別事業効果（計算用２）（非表示）'!$C$1:$AF$4</definedName>
    <definedName name="Z_A478444A_39C2_4E60_AE27_B1B525C5F523_.wvu.PrintArea" localSheetId="0" hidden="1">'様式第13号（指定器具、提案要）'!$B$2:$J$22</definedName>
    <definedName name="Z_A478444A_39C2_4E60_AE27_B1B525C5F523_.wvu.PrintArea" localSheetId="1" hidden="1">'様式第16号（事業費算出表）'!$B$2:$I$27</definedName>
    <definedName name="Z_A478444A_39C2_4E60_AE27_B1B525C5F523_.wvu.PrintArea" localSheetId="2" hidden="1">'様式第17号（事業効果算出表）'!$B$2:$H$26</definedName>
    <definedName name="Z_A478444A_39C2_4E60_AE27_B1B525C5F523_.wvu.PrintTitles" localSheetId="4" hidden="1">'施設別事業効果（計算用２）（非表示）'!$2:$4</definedName>
    <definedName name="Z_A478444A_39C2_4E60_AE27_B1B525C5F523_.wvu.PrintTitles" localSheetId="0" hidden="1">'様式第13号（指定器具、提案要）'!$2:$6</definedName>
    <definedName name="既存器具型式等">#REF!</definedName>
    <definedName name="新器具型番">#REF!</definedName>
    <definedName name="新旧">#REF!</definedName>
    <definedName name="新設">'[1]3-2_様式第17号（事業効果算出表）【決定】'!#REF!</definedName>
    <definedName name="新設撤去選択">'[1]隠し　照明器具まとめ'!$C$2:$D$2</definedName>
    <definedName name="撤去">'[1]3-2_様式第17号（事業効果算出表）【決定】'!#REF!</definedName>
  </definedNames>
  <calcPr calcId="162913"/>
  <customWorkbookViews>
    <customWorkbookView name="京都市教育委員会 - 個人用ビュー" guid="{A478444A-39C2-4E60-AE27-B1B525C5F523}" mergeInterval="0" personalView="1" maximized="1" xWindow="-11" yWindow="-11" windowWidth="1942" windowHeight="1102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5" l="1"/>
  <c r="G5" i="7"/>
  <c r="G6" i="7"/>
  <c r="G7" i="7"/>
  <c r="G8" i="7"/>
  <c r="G9" i="7"/>
  <c r="G10" i="7"/>
  <c r="G11" i="7"/>
  <c r="G12" i="7"/>
  <c r="G13" i="7"/>
  <c r="G14" i="7"/>
  <c r="G4" i="7"/>
  <c r="F13" i="6" l="1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D5" i="6" l="1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E5" i="6"/>
  <c r="AB11" i="6"/>
  <c r="AA11" i="6"/>
  <c r="Z11" i="6"/>
  <c r="AB12" i="6"/>
  <c r="AA12" i="6"/>
  <c r="Z12" i="6"/>
  <c r="V11" i="6"/>
  <c r="U11" i="6"/>
  <c r="T11" i="6"/>
  <c r="S11" i="6"/>
  <c r="R11" i="6"/>
  <c r="Q11" i="6"/>
  <c r="P11" i="6"/>
  <c r="V12" i="6"/>
  <c r="U12" i="6"/>
  <c r="T12" i="6"/>
  <c r="S12" i="6"/>
  <c r="R12" i="6"/>
  <c r="Q12" i="6"/>
  <c r="P12" i="6"/>
  <c r="E6" i="6"/>
  <c r="Q8" i="6" l="1"/>
  <c r="Z8" i="6"/>
  <c r="Z14" i="6" s="1"/>
  <c r="Z15" i="6" s="1"/>
  <c r="Z17" i="6" s="1"/>
  <c r="U8" i="6"/>
  <c r="AA8" i="6"/>
  <c r="AA14" i="6" s="1"/>
  <c r="AA15" i="6" s="1"/>
  <c r="AA17" i="6" s="1"/>
  <c r="AB8" i="6"/>
  <c r="AB14" i="6" s="1"/>
  <c r="AB15" i="6" s="1"/>
  <c r="AB17" i="6" s="1"/>
  <c r="Q14" i="6"/>
  <c r="Q15" i="6" s="1"/>
  <c r="Q17" i="6" s="1"/>
  <c r="U14" i="6"/>
  <c r="U15" i="6" s="1"/>
  <c r="U17" i="6" s="1"/>
  <c r="R8" i="6"/>
  <c r="R14" i="6" s="1"/>
  <c r="R15" i="6" s="1"/>
  <c r="R17" i="6" s="1"/>
  <c r="V8" i="6"/>
  <c r="V14" i="6" s="1"/>
  <c r="V15" i="6" s="1"/>
  <c r="V17" i="6" s="1"/>
  <c r="S8" i="6"/>
  <c r="S14" i="6" s="1"/>
  <c r="S15" i="6" s="1"/>
  <c r="S17" i="6" s="1"/>
  <c r="P8" i="6"/>
  <c r="P14" i="6" s="1"/>
  <c r="P15" i="6" s="1"/>
  <c r="P17" i="6" s="1"/>
  <c r="T8" i="6"/>
  <c r="T14" i="6" s="1"/>
  <c r="T15" i="6" s="1"/>
  <c r="T17" i="6" s="1"/>
  <c r="AA18" i="6" l="1"/>
  <c r="AA16" i="6"/>
  <c r="Z16" i="6"/>
  <c r="Z18" i="6"/>
  <c r="AB18" i="6"/>
  <c r="AB16" i="6"/>
  <c r="R18" i="6"/>
  <c r="R16" i="6"/>
  <c r="U18" i="6"/>
  <c r="U16" i="6"/>
  <c r="V18" i="6"/>
  <c r="V16" i="6"/>
  <c r="T16" i="6"/>
  <c r="T18" i="6"/>
  <c r="P16" i="6"/>
  <c r="P18" i="6"/>
  <c r="S16" i="6"/>
  <c r="S18" i="6"/>
  <c r="Q18" i="6"/>
  <c r="Q16" i="6"/>
  <c r="D3" i="6"/>
  <c r="G16" i="8" l="1"/>
  <c r="F16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5" i="8"/>
  <c r="F5" i="8"/>
  <c r="F4" i="8"/>
  <c r="G4" i="8"/>
  <c r="E7" i="8" l="1"/>
  <c r="E6" i="8"/>
  <c r="AF6" i="6"/>
  <c r="AF8" i="6" s="1"/>
  <c r="AE8" i="6"/>
  <c r="AD8" i="6"/>
  <c r="AC8" i="6"/>
  <c r="Y8" i="6"/>
  <c r="X8" i="6"/>
  <c r="W8" i="6"/>
  <c r="O6" i="6"/>
  <c r="O8" i="6" s="1"/>
  <c r="N6" i="6"/>
  <c r="N8" i="6" s="1"/>
  <c r="M6" i="6"/>
  <c r="M8" i="6" s="1"/>
  <c r="L6" i="6"/>
  <c r="L8" i="6" s="1"/>
  <c r="K6" i="6"/>
  <c r="J6" i="6"/>
  <c r="I6" i="6"/>
  <c r="H6" i="6"/>
  <c r="G6" i="6"/>
  <c r="G8" i="6" s="1"/>
  <c r="F6" i="6"/>
  <c r="F8" i="6" l="1"/>
  <c r="I8" i="6"/>
  <c r="J8" i="6"/>
  <c r="H8" i="6"/>
  <c r="K8" i="6"/>
  <c r="E8" i="6"/>
  <c r="D8" i="6" l="1"/>
  <c r="C7" i="5" s="1"/>
  <c r="D4" i="6"/>
  <c r="G6" i="5" s="1"/>
  <c r="C6" i="5"/>
  <c r="D6" i="6" l="1"/>
  <c r="H17" i="4" l="1"/>
  <c r="I17" i="4" s="1"/>
  <c r="H16" i="4"/>
  <c r="I16" i="4" s="1"/>
  <c r="H15" i="4"/>
  <c r="I15" i="4" s="1"/>
  <c r="H14" i="4"/>
  <c r="I14" i="4" s="1"/>
  <c r="H13" i="4"/>
  <c r="I13" i="4" s="1"/>
  <c r="H12" i="4"/>
  <c r="I12" i="4" s="1"/>
  <c r="H11" i="4"/>
  <c r="I11" i="4" s="1"/>
  <c r="H10" i="4"/>
  <c r="I10" i="4" s="1"/>
  <c r="H9" i="4"/>
  <c r="I9" i="4" s="1"/>
  <c r="H8" i="4"/>
  <c r="I8" i="4" s="1"/>
  <c r="H7" i="4"/>
  <c r="I7" i="4" s="1"/>
  <c r="D18" i="4"/>
  <c r="E18" i="2"/>
  <c r="E13" i="6" l="1"/>
  <c r="K12" i="6"/>
  <c r="J12" i="6"/>
  <c r="AC11" i="6"/>
  <c r="E12" i="6"/>
  <c r="I12" i="6"/>
  <c r="X11" i="6"/>
  <c r="X14" i="6" s="1"/>
  <c r="X15" i="6" s="1"/>
  <c r="X17" i="6" s="1"/>
  <c r="L11" i="6"/>
  <c r="L14" i="6" s="1"/>
  <c r="L15" i="6" s="1"/>
  <c r="L17" i="6" s="1"/>
  <c r="M11" i="6"/>
  <c r="AD12" i="6"/>
  <c r="F12" i="6"/>
  <c r="AF11" i="6"/>
  <c r="H12" i="6"/>
  <c r="W11" i="6"/>
  <c r="G12" i="6"/>
  <c r="I18" i="4"/>
  <c r="I23" i="4" s="1"/>
  <c r="I25" i="4" s="1"/>
  <c r="I26" i="4" s="1"/>
  <c r="I27" i="4" s="1"/>
  <c r="C16" i="5" s="1"/>
  <c r="E4" i="8"/>
  <c r="E5" i="8"/>
  <c r="E16" i="8"/>
  <c r="E15" i="8"/>
  <c r="E14" i="8"/>
  <c r="E13" i="8"/>
  <c r="E12" i="8"/>
  <c r="E11" i="8"/>
  <c r="E10" i="8"/>
  <c r="E9" i="8"/>
  <c r="E8" i="8"/>
  <c r="L12" i="6" l="1"/>
  <c r="I11" i="6"/>
  <c r="I14" i="6" s="1"/>
  <c r="I15" i="6" s="1"/>
  <c r="I17" i="6" s="1"/>
  <c r="D13" i="6"/>
  <c r="AC12" i="6"/>
  <c r="X12" i="6"/>
  <c r="D10" i="6"/>
  <c r="AF12" i="6"/>
  <c r="M12" i="6"/>
  <c r="AE12" i="6"/>
  <c r="AE11" i="6"/>
  <c r="AE14" i="6" s="1"/>
  <c r="AE15" i="6" s="1"/>
  <c r="AE17" i="6" s="1"/>
  <c r="N11" i="6"/>
  <c r="N14" i="6" s="1"/>
  <c r="N15" i="6" s="1"/>
  <c r="N17" i="6" s="1"/>
  <c r="O12" i="6"/>
  <c r="O11" i="6"/>
  <c r="O14" i="6" s="1"/>
  <c r="O15" i="6" s="1"/>
  <c r="O17" i="6" s="1"/>
  <c r="Y12" i="6"/>
  <c r="Y11" i="6"/>
  <c r="Y14" i="6" s="1"/>
  <c r="Y15" i="6" s="1"/>
  <c r="Y17" i="6" s="1"/>
  <c r="AD11" i="6"/>
  <c r="AD14" i="6" s="1"/>
  <c r="AD15" i="6" s="1"/>
  <c r="AD17" i="6" s="1"/>
  <c r="H11" i="6"/>
  <c r="H14" i="6" s="1"/>
  <c r="H15" i="6" s="1"/>
  <c r="H17" i="6" s="1"/>
  <c r="AC14" i="6"/>
  <c r="AC15" i="6" s="1"/>
  <c r="AC17" i="6" s="1"/>
  <c r="N12" i="6"/>
  <c r="J11" i="6"/>
  <c r="J14" i="6" s="1"/>
  <c r="J15" i="6" s="1"/>
  <c r="J17" i="6" s="1"/>
  <c r="G11" i="6"/>
  <c r="G14" i="6" s="1"/>
  <c r="G15" i="6" s="1"/>
  <c r="G17" i="6" s="1"/>
  <c r="AF14" i="6"/>
  <c r="AF15" i="6" s="1"/>
  <c r="AF17" i="6" s="1"/>
  <c r="F11" i="6"/>
  <c r="F14" i="6" s="1"/>
  <c r="F15" i="6" s="1"/>
  <c r="F17" i="6" s="1"/>
  <c r="K11" i="6"/>
  <c r="K14" i="6" s="1"/>
  <c r="K15" i="6" s="1"/>
  <c r="K17" i="6" s="1"/>
  <c r="E11" i="6"/>
  <c r="E14" i="6" s="1"/>
  <c r="D9" i="6"/>
  <c r="W12" i="6"/>
  <c r="W14" i="6"/>
  <c r="W15" i="6" s="1"/>
  <c r="W17" i="6" s="1"/>
  <c r="M14" i="6"/>
  <c r="M15" i="6" s="1"/>
  <c r="M17" i="6" s="1"/>
  <c r="G3" i="8"/>
  <c r="E3" i="8"/>
  <c r="F3" i="8"/>
  <c r="D11" i="6" l="1"/>
  <c r="C8" i="5" s="1"/>
  <c r="C9" i="5" s="1"/>
  <c r="AD18" i="6" l="1"/>
  <c r="AD16" i="6"/>
  <c r="M16" i="6"/>
  <c r="M18" i="6"/>
  <c r="AC16" i="6"/>
  <c r="AC18" i="6"/>
  <c r="G16" i="6"/>
  <c r="G18" i="6"/>
  <c r="AE16" i="6"/>
  <c r="AE18" i="6"/>
  <c r="D12" i="6"/>
  <c r="F18" i="6"/>
  <c r="F16" i="6"/>
  <c r="O16" i="6"/>
  <c r="O18" i="6"/>
  <c r="I16" i="6"/>
  <c r="I18" i="6"/>
  <c r="H16" i="6"/>
  <c r="H18" i="6"/>
  <c r="L18" i="6"/>
  <c r="L16" i="6"/>
  <c r="N18" i="6"/>
  <c r="N16" i="6"/>
  <c r="AF18" i="6"/>
  <c r="AF16" i="6"/>
  <c r="X16" i="6"/>
  <c r="X18" i="6"/>
  <c r="J16" i="6"/>
  <c r="J18" i="6"/>
  <c r="W16" i="6"/>
  <c r="W18" i="6"/>
  <c r="Y16" i="6"/>
  <c r="Y18" i="6"/>
  <c r="K18" i="6"/>
  <c r="K16" i="6"/>
  <c r="C10" i="5" l="1"/>
  <c r="C11" i="5"/>
  <c r="E16" i="6"/>
  <c r="E15" i="6"/>
  <c r="E18" i="6"/>
  <c r="D14" i="6"/>
  <c r="D16" i="6" s="1"/>
  <c r="D18" i="6" l="1"/>
  <c r="E17" i="6"/>
  <c r="D15" i="6"/>
  <c r="G9" i="5" s="1"/>
  <c r="C14" i="5" s="1"/>
  <c r="G11" i="5" l="1"/>
  <c r="G8" i="5"/>
  <c r="D17" i="6"/>
  <c r="G10" i="5" l="1"/>
  <c r="C15" i="5"/>
  <c r="C17" i="5" s="1"/>
</calcChain>
</file>

<file path=xl/sharedStrings.xml><?xml version="1.0" encoding="utf-8"?>
<sst xmlns="http://schemas.openxmlformats.org/spreadsheetml/2006/main" count="300" uniqueCount="206">
  <si>
    <t>（様式第13号）</t>
  </si>
  <si>
    <t>40形2灯
天井埋込み
タイプ（FL）</t>
    <rPh sb="6" eb="8">
      <t>テンジョウ</t>
    </rPh>
    <rPh sb="8" eb="10">
      <t>ウメコミ</t>
    </rPh>
    <phoneticPr fontId="7"/>
  </si>
  <si>
    <t>40形2灯
天井直付け
タイプ（FL）</t>
    <rPh sb="6" eb="8">
      <t>テンジョウ</t>
    </rPh>
    <rPh sb="8" eb="10">
      <t>ジカヅ</t>
    </rPh>
    <phoneticPr fontId="7"/>
  </si>
  <si>
    <t>40形2灯
ノングレア
天井埋込み</t>
    <rPh sb="12" eb="14">
      <t>テンジョウ</t>
    </rPh>
    <rPh sb="14" eb="16">
      <t>ウメコミ</t>
    </rPh>
    <phoneticPr fontId="7"/>
  </si>
  <si>
    <t>40形2灯
ノングレア
天井直付け</t>
    <rPh sb="12" eb="14">
      <t>テンジョウ</t>
    </rPh>
    <rPh sb="14" eb="16">
      <t>ジカヅ</t>
    </rPh>
    <phoneticPr fontId="7"/>
  </si>
  <si>
    <t>40形1灯
天井埋込み
タイプ（FL）</t>
    <rPh sb="6" eb="8">
      <t>テンジョウ</t>
    </rPh>
    <rPh sb="8" eb="10">
      <t>ウメコミ</t>
    </rPh>
    <phoneticPr fontId="7"/>
  </si>
  <si>
    <t>40形1灯
天井直付け
タイプ（FL）</t>
    <rPh sb="6" eb="8">
      <t>テンジョウ</t>
    </rPh>
    <rPh sb="8" eb="10">
      <t>ジカヅ</t>
    </rPh>
    <phoneticPr fontId="7"/>
  </si>
  <si>
    <t>20形2灯
タイプ(FL)</t>
  </si>
  <si>
    <t>20形1灯
タイプ</t>
  </si>
  <si>
    <t>ダウンライト
（白熱球）</t>
    <rPh sb="8" eb="10">
      <t>ハクネツ</t>
    </rPh>
    <rPh sb="10" eb="11">
      <t>キュウ</t>
    </rPh>
    <phoneticPr fontId="5"/>
  </si>
  <si>
    <t>ダウンライト
（蛍光灯）</t>
    <rPh sb="8" eb="10">
      <t>ケイコウ</t>
    </rPh>
    <rPh sb="10" eb="11">
      <t>トウ</t>
    </rPh>
    <phoneticPr fontId="5"/>
  </si>
  <si>
    <t>誘導灯
小型（C級）</t>
  </si>
  <si>
    <t>埋込天井灯
（450mm角）</t>
    <rPh sb="12" eb="13">
      <t>カク</t>
    </rPh>
    <phoneticPr fontId="5"/>
  </si>
  <si>
    <t>埋込天井灯
（600mm角）</t>
    <rPh sb="12" eb="13">
      <t>カク</t>
    </rPh>
    <phoneticPr fontId="5"/>
  </si>
  <si>
    <t>01</t>
  </si>
  <si>
    <t>01</t>
    <phoneticPr fontId="5"/>
  </si>
  <si>
    <t>03</t>
  </si>
  <si>
    <t>05</t>
  </si>
  <si>
    <t>06</t>
  </si>
  <si>
    <t>07</t>
  </si>
  <si>
    <t>09</t>
  </si>
  <si>
    <t>11</t>
  </si>
  <si>
    <t>12</t>
  </si>
  <si>
    <t>13</t>
  </si>
  <si>
    <t>14</t>
  </si>
  <si>
    <t>15</t>
  </si>
  <si>
    <t>16</t>
  </si>
  <si>
    <t>17</t>
  </si>
  <si>
    <t>通し番号</t>
    <rPh sb="0" eb="1">
      <t>トオ</t>
    </rPh>
    <rPh sb="2" eb="4">
      <t>バンゴウ</t>
    </rPh>
    <phoneticPr fontId="5"/>
  </si>
  <si>
    <t>指定器具</t>
    <rPh sb="0" eb="2">
      <t>シテイ</t>
    </rPh>
    <rPh sb="2" eb="4">
      <t>キグ</t>
    </rPh>
    <phoneticPr fontId="6"/>
  </si>
  <si>
    <t>指定外器具</t>
    <rPh sb="0" eb="2">
      <t>シテイ</t>
    </rPh>
    <rPh sb="2" eb="3">
      <t>ガイ</t>
    </rPh>
    <rPh sb="3" eb="5">
      <t>キグ</t>
    </rPh>
    <phoneticPr fontId="5"/>
  </si>
  <si>
    <t>簡易仕様</t>
    <rPh sb="0" eb="2">
      <t>カンイ</t>
    </rPh>
    <rPh sb="2" eb="4">
      <t>シヨウ</t>
    </rPh>
    <phoneticPr fontId="5"/>
  </si>
  <si>
    <t>指定外</t>
    <rPh sb="0" eb="2">
      <t>シテイ</t>
    </rPh>
    <rPh sb="2" eb="3">
      <t>ガイ</t>
    </rPh>
    <phoneticPr fontId="5"/>
  </si>
  <si>
    <t>合計台数</t>
    <rPh sb="0" eb="2">
      <t>ゴウケイ</t>
    </rPh>
    <rPh sb="2" eb="4">
      <t>ダイスウ</t>
    </rPh>
    <phoneticPr fontId="5"/>
  </si>
  <si>
    <t>使用照明器具提案書 </t>
    <phoneticPr fontId="5"/>
  </si>
  <si>
    <t>提案する照明器具</t>
    <rPh sb="0" eb="2">
      <t>テイアン</t>
    </rPh>
    <rPh sb="4" eb="6">
      <t>ショウメイ</t>
    </rPh>
    <rPh sb="6" eb="8">
      <t>キグ</t>
    </rPh>
    <phoneticPr fontId="5"/>
  </si>
  <si>
    <t>メーカー名</t>
    <rPh sb="4" eb="5">
      <t>メイ</t>
    </rPh>
    <phoneticPr fontId="5"/>
  </si>
  <si>
    <t>品番</t>
    <rPh sb="0" eb="2">
      <t>ヒンバン</t>
    </rPh>
    <phoneticPr fontId="5"/>
  </si>
  <si>
    <t>消費電力（W)</t>
    <rPh sb="0" eb="2">
      <t>ショウヒ</t>
    </rPh>
    <rPh sb="2" eb="4">
      <t>デンリョク</t>
    </rPh>
    <phoneticPr fontId="5"/>
  </si>
  <si>
    <t>希望小売価格（税抜、円）</t>
    <rPh sb="0" eb="2">
      <t>キボウ</t>
    </rPh>
    <rPh sb="2" eb="4">
      <t>コウリ</t>
    </rPh>
    <rPh sb="4" eb="6">
      <t>カカク</t>
    </rPh>
    <rPh sb="7" eb="9">
      <t>ゼイヌキ</t>
    </rPh>
    <rPh sb="10" eb="11">
      <t>エン</t>
    </rPh>
    <phoneticPr fontId="5"/>
  </si>
  <si>
    <t>工事費</t>
    <rPh sb="0" eb="3">
      <t>コウジヒ</t>
    </rPh>
    <phoneticPr fontId="5"/>
  </si>
  <si>
    <t>照明器具代</t>
    <rPh sb="0" eb="2">
      <t>ショウメイ</t>
    </rPh>
    <rPh sb="2" eb="4">
      <t>キグ</t>
    </rPh>
    <rPh sb="4" eb="5">
      <t>ダイ</t>
    </rPh>
    <phoneticPr fontId="5"/>
  </si>
  <si>
    <t>取付費</t>
    <rPh sb="0" eb="1">
      <t>ト</t>
    </rPh>
    <rPh sb="1" eb="2">
      <t>ツ</t>
    </rPh>
    <rPh sb="2" eb="3">
      <t>ヒ</t>
    </rPh>
    <phoneticPr fontId="5"/>
  </si>
  <si>
    <t>撤去処分費</t>
    <rPh sb="0" eb="2">
      <t>テッキョ</t>
    </rPh>
    <rPh sb="2" eb="4">
      <t>ショブン</t>
    </rPh>
    <rPh sb="4" eb="5">
      <t>ヒ</t>
    </rPh>
    <phoneticPr fontId="5"/>
  </si>
  <si>
    <t>計（単価）</t>
    <rPh sb="0" eb="1">
      <t>ケイ</t>
    </rPh>
    <rPh sb="2" eb="4">
      <t>タンカ</t>
    </rPh>
    <phoneticPr fontId="5"/>
  </si>
  <si>
    <t>詳細設計費</t>
    <rPh sb="0" eb="2">
      <t>ショウサイ</t>
    </rPh>
    <rPh sb="2" eb="4">
      <t>セッケイ</t>
    </rPh>
    <rPh sb="4" eb="5">
      <t>ヒ</t>
    </rPh>
    <phoneticPr fontId="5"/>
  </si>
  <si>
    <t>工事管理費</t>
    <rPh sb="0" eb="2">
      <t>コウジ</t>
    </rPh>
    <rPh sb="2" eb="4">
      <t>カンリ</t>
    </rPh>
    <rPh sb="4" eb="5">
      <t>ヒ</t>
    </rPh>
    <phoneticPr fontId="5"/>
  </si>
  <si>
    <t>現地調査費</t>
    <rPh sb="0" eb="2">
      <t>ゲンチ</t>
    </rPh>
    <rPh sb="2" eb="4">
      <t>チョウサ</t>
    </rPh>
    <rPh sb="4" eb="5">
      <t>ヒ</t>
    </rPh>
    <phoneticPr fontId="5"/>
  </si>
  <si>
    <t>その他経費</t>
    <rPh sb="2" eb="3">
      <t>タ</t>
    </rPh>
    <rPh sb="3" eb="5">
      <t>ケイヒ</t>
    </rPh>
    <phoneticPr fontId="5"/>
  </si>
  <si>
    <t>小計</t>
    <rPh sb="0" eb="2">
      <t>ショウケイ</t>
    </rPh>
    <phoneticPr fontId="5"/>
  </si>
  <si>
    <t>一般管理費</t>
    <rPh sb="0" eb="2">
      <t>イッパン</t>
    </rPh>
    <rPh sb="2" eb="5">
      <t>カンリヒ</t>
    </rPh>
    <phoneticPr fontId="5"/>
  </si>
  <si>
    <t>合計</t>
    <rPh sb="0" eb="2">
      <t>ゴウケイ</t>
    </rPh>
    <phoneticPr fontId="5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</si>
  <si>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5"/>
  </si>
  <si>
    <t>総計</t>
    <rPh sb="0" eb="2">
      <t>ソウケイ</t>
    </rPh>
    <phoneticPr fontId="5"/>
  </si>
  <si>
    <t>計</t>
    <rPh sb="0" eb="1">
      <t>ケイ</t>
    </rPh>
    <phoneticPr fontId="5"/>
  </si>
  <si>
    <t>事業費</t>
    <rPh sb="0" eb="3">
      <t>ジギョウヒ</t>
    </rPh>
    <phoneticPr fontId="5"/>
  </si>
  <si>
    <t>番号</t>
    <rPh sb="0" eb="2">
      <t>バンゴウ</t>
    </rPh>
    <phoneticPr fontId="5"/>
  </si>
  <si>
    <t>簡易名称</t>
    <rPh sb="0" eb="2">
      <t>カンイ</t>
    </rPh>
    <rPh sb="2" eb="4">
      <t>メイショウ</t>
    </rPh>
    <phoneticPr fontId="5"/>
  </si>
  <si>
    <t>天井直付型 一体型LED 富士型 直管形蛍光灯 FLR40形2灯器具相当/4000 lmタイプ、230幅</t>
  </si>
  <si>
    <t>天井埋込型 一体型LED 下面開放型 直管形蛍光灯FLR40形1灯器具相当/2000 lmタイプ、190～230幅</t>
  </si>
  <si>
    <t>天井直付型 一体型LED 富士型 直管形蛍光灯FLR40形1灯器具相当/2000 lmタイプ、150～230幅</t>
  </si>
  <si>
    <t>天井直付型 一体型LED 富士型 直管形蛍光灯FL20形2灯器具相当/1600 lmタイプ、230幅</t>
  </si>
  <si>
    <t>天井直付型 一体型LED 富士型 直管形蛍光灯FL20形1灯器具相当/800 lmタイプ、230幅</t>
  </si>
  <si>
    <t>天井埋込型 一体型LED スクエアタイプ 下面開放型 コンパクト形蛍光灯FHP32形3灯器具相当/4400 lmタイプ、450mm角埋込</t>
  </si>
  <si>
    <t>天井埋込型 一体型LED スクエアタイプ 下面開放型 コンパクト形蛍光灯FHP45形3灯器具相当/5800～6300 lm、600mm角埋込</t>
  </si>
  <si>
    <t>天井埋込型 LED（昼白色） ダウンライト 拡散(広角)タイプ/埋込穴φ125/白熱電球60形1灯器具相当</t>
  </si>
  <si>
    <t>※２　各製品のカタログ等から仕様が分かるページを添付すること。</t>
  </si>
  <si>
    <t>※１　寸法指定のない照明器具については、可能な限り安価な汎用製品を提案すること。</t>
  </si>
  <si>
    <t>直接工事費計</t>
    <rPh sb="0" eb="2">
      <t>チョクセツ</t>
    </rPh>
    <rPh sb="2" eb="5">
      <t>コウジヒ</t>
    </rPh>
    <rPh sb="5" eb="6">
      <t>ケイ</t>
    </rPh>
    <phoneticPr fontId="5"/>
  </si>
  <si>
    <t>台数</t>
    <rPh sb="0" eb="2">
      <t>ダイスウ</t>
    </rPh>
    <phoneticPr fontId="5"/>
  </si>
  <si>
    <t>機器仕様</t>
    <rPh sb="0" eb="2">
      <t>キキ</t>
    </rPh>
    <rPh sb="2" eb="4">
      <t>シヨウ</t>
    </rPh>
    <phoneticPr fontId="5"/>
  </si>
  <si>
    <t>事業費算出表</t>
    <rPh sb="0" eb="3">
      <t>ジギョウヒ</t>
    </rPh>
    <rPh sb="3" eb="5">
      <t>サンシュツ</t>
    </rPh>
    <rPh sb="5" eb="6">
      <t>ヒョウ</t>
    </rPh>
    <phoneticPr fontId="5"/>
  </si>
  <si>
    <t>（単位：円）</t>
    <rPh sb="1" eb="3">
      <t>タンイ</t>
    </rPh>
    <rPh sb="4" eb="5">
      <t>エン</t>
    </rPh>
    <phoneticPr fontId="5"/>
  </si>
  <si>
    <t>※２　使用する照明器具は、使用照明器具提案書（様式第13号）で提案した照明器具とする。</t>
  </si>
  <si>
    <t>40形2灯天井埋込みタイプ（FL）</t>
    <rPh sb="5" eb="7">
      <t>テンジョウ</t>
    </rPh>
    <rPh sb="7" eb="9">
      <t>ウメコミ</t>
    </rPh>
    <phoneticPr fontId="7"/>
  </si>
  <si>
    <t>40形2灯天井直付けタイプ（FL）</t>
    <rPh sb="5" eb="7">
      <t>テンジョウ</t>
    </rPh>
    <rPh sb="7" eb="9">
      <t>ジカヅ</t>
    </rPh>
    <phoneticPr fontId="7"/>
  </si>
  <si>
    <t>40形1灯天井埋込みタイプ（FL）</t>
    <rPh sb="5" eb="7">
      <t>テンジョウ</t>
    </rPh>
    <rPh sb="7" eb="9">
      <t>ウメコミ</t>
    </rPh>
    <phoneticPr fontId="7"/>
  </si>
  <si>
    <t>40形1灯天井直付けタイプ（FL）</t>
    <rPh sb="5" eb="7">
      <t>テンジョウ</t>
    </rPh>
    <rPh sb="7" eb="9">
      <t>ジカヅ</t>
    </rPh>
    <phoneticPr fontId="7"/>
  </si>
  <si>
    <t>20形1灯タイプ</t>
  </si>
  <si>
    <t>埋込天井灯（450mm角）</t>
    <rPh sb="11" eb="12">
      <t>カク</t>
    </rPh>
    <phoneticPr fontId="5"/>
  </si>
  <si>
    <t>埋込天井灯（600mm角）</t>
    <rPh sb="11" eb="12">
      <t>カク</t>
    </rPh>
    <phoneticPr fontId="5"/>
  </si>
  <si>
    <t>ダウンライト（白熱球）</t>
    <rPh sb="7" eb="9">
      <t>ハクネツ</t>
    </rPh>
    <rPh sb="9" eb="10">
      <t>キュウ</t>
    </rPh>
    <phoneticPr fontId="5"/>
  </si>
  <si>
    <t>ダウンライト（蛍光灯）</t>
    <rPh sb="7" eb="9">
      <t>ケイコウ</t>
    </rPh>
    <rPh sb="9" eb="10">
      <t>トウ</t>
    </rPh>
    <phoneticPr fontId="5"/>
  </si>
  <si>
    <t>様式13号から</t>
    <rPh sb="0" eb="2">
      <t>ヨウシキ</t>
    </rPh>
    <rPh sb="4" eb="5">
      <t>ゴウ</t>
    </rPh>
    <phoneticPr fontId="5"/>
  </si>
  <si>
    <t>※１　「照明器具代」から「撤去処分費」の欄については、１台当たりの単価を記載する。</t>
    <phoneticPr fontId="5"/>
  </si>
  <si>
    <t>20形2灯
天井直付け
タイプ（FL）</t>
  </si>
  <si>
    <t>20形1灯
天井直付け
タイプ（FL）</t>
  </si>
  <si>
    <t>提案LEDの消費電力</t>
    <rPh sb="0" eb="2">
      <t>テイアン</t>
    </rPh>
    <rPh sb="6" eb="8">
      <t>ショウヒ</t>
    </rPh>
    <rPh sb="8" eb="10">
      <t>デンリョク</t>
    </rPh>
    <phoneticPr fontId="5"/>
  </si>
  <si>
    <t/>
  </si>
  <si>
    <t>想定LEDの消費電力</t>
    <rPh sb="0" eb="2">
      <t>ソウテイ</t>
    </rPh>
    <rPh sb="6" eb="8">
      <t>ショウヒ</t>
    </rPh>
    <rPh sb="8" eb="10">
      <t>デンリョク</t>
    </rPh>
    <phoneticPr fontId="5"/>
  </si>
  <si>
    <t>全体</t>
    <rPh sb="0" eb="2">
      <t>ゼンタイ</t>
    </rPh>
    <phoneticPr fontId="15"/>
  </si>
  <si>
    <t>一般照明による電力使用量（kWh/年）</t>
    <phoneticPr fontId="15"/>
  </si>
  <si>
    <t>その他照明による電力使用量（kWh/年）</t>
  </si>
  <si>
    <t>照明全体の電力使用量(kWh/年)</t>
  </si>
  <si>
    <t>一般照明LED化による節電電力量（kWh/年）</t>
    <phoneticPr fontId="15"/>
  </si>
  <si>
    <t>その他照明LED化による節電電力量（kWh/年）</t>
    <phoneticPr fontId="15"/>
  </si>
  <si>
    <t>照明全体の節電電力量（kWh/年）</t>
  </si>
  <si>
    <t>年間節電額（円/年）</t>
  </si>
  <si>
    <t>削減CO2（t-CO2）</t>
    <rPh sb="0" eb="2">
      <t>サクゲン</t>
    </rPh>
    <phoneticPr fontId="15"/>
  </si>
  <si>
    <t>節電額比率（％）</t>
  </si>
  <si>
    <t>照明器具に対する節電比率（％）</t>
  </si>
  <si>
    <t>施設の電力使用量（kWh/年）</t>
  </si>
  <si>
    <t>施設の電気料金（円/年）</t>
  </si>
  <si>
    <t>電力単価（円/kWh）</t>
    <phoneticPr fontId="5"/>
  </si>
  <si>
    <t>20形2灯タイプ</t>
    <phoneticPr fontId="5"/>
  </si>
  <si>
    <t>現状</t>
    <rPh sb="0" eb="2">
      <t>ゲンジョウ</t>
    </rPh>
    <phoneticPr fontId="5"/>
  </si>
  <si>
    <t>LED化後</t>
    <rPh sb="3" eb="4">
      <t>カ</t>
    </rPh>
    <rPh sb="4" eb="5">
      <t>ゴ</t>
    </rPh>
    <phoneticPr fontId="5"/>
  </si>
  <si>
    <t>節電電力量</t>
    <rPh sb="0" eb="2">
      <t>セツデン</t>
    </rPh>
    <rPh sb="2" eb="4">
      <t>デンリョク</t>
    </rPh>
    <rPh sb="4" eb="5">
      <t>リョウ</t>
    </rPh>
    <phoneticPr fontId="5"/>
  </si>
  <si>
    <t>一般照明による電力使用量（kWh/年）</t>
  </si>
  <si>
    <t>その他照明による電力使用量（kWh/年）</t>
    <phoneticPr fontId="5"/>
  </si>
  <si>
    <t>照明全体の電力使用量(kWh/年)</t>
    <phoneticPr fontId="5"/>
  </si>
  <si>
    <t>蛍光灯の消費電力（指定外込み）</t>
    <rPh sb="0" eb="3">
      <t>ケイコウトウ</t>
    </rPh>
    <rPh sb="4" eb="6">
      <t>ショウヒ</t>
    </rPh>
    <rPh sb="6" eb="8">
      <t>デンリョク</t>
    </rPh>
    <rPh sb="9" eb="11">
      <t>シテイ</t>
    </rPh>
    <rPh sb="11" eb="12">
      <t>ガイ</t>
    </rPh>
    <rPh sb="12" eb="13">
      <t>コ</t>
    </rPh>
    <phoneticPr fontId="5"/>
  </si>
  <si>
    <t>蛍光灯の消費電力（指定外無視）</t>
    <rPh sb="0" eb="3">
      <t>ケイコウトウ</t>
    </rPh>
    <rPh sb="4" eb="6">
      <t>ショウヒ</t>
    </rPh>
    <rPh sb="6" eb="8">
      <t>デンリョク</t>
    </rPh>
    <rPh sb="9" eb="11">
      <t>シテイ</t>
    </rPh>
    <rPh sb="11" eb="12">
      <t>ガイ</t>
    </rPh>
    <rPh sb="12" eb="14">
      <t>ムシ</t>
    </rPh>
    <phoneticPr fontId="5"/>
  </si>
  <si>
    <t>備考</t>
    <rPh sb="0" eb="2">
      <t>ビコウ</t>
    </rPh>
    <phoneticPr fontId="15"/>
  </si>
  <si>
    <t>（様式第17号）</t>
    <rPh sb="1" eb="3">
      <t>ヨウシキ</t>
    </rPh>
    <rPh sb="3" eb="4">
      <t>ダイ</t>
    </rPh>
    <rPh sb="6" eb="7">
      <t>ゴウ</t>
    </rPh>
    <phoneticPr fontId="15"/>
  </si>
  <si>
    <t>施設全体の電気使用量</t>
    <rPh sb="0" eb="2">
      <t>シセツ</t>
    </rPh>
    <rPh sb="2" eb="4">
      <t>ゼンタイ</t>
    </rPh>
    <rPh sb="5" eb="7">
      <t>デンキ</t>
    </rPh>
    <rPh sb="7" eb="10">
      <t>シヨウリョウ</t>
    </rPh>
    <phoneticPr fontId="15"/>
  </si>
  <si>
    <t>kWh/年</t>
    <phoneticPr fontId="15"/>
  </si>
  <si>
    <t>施設全体の電気使用料金</t>
    <rPh sb="0" eb="2">
      <t>シセツ</t>
    </rPh>
    <rPh sb="2" eb="4">
      <t>ゼンタイ</t>
    </rPh>
    <rPh sb="5" eb="7">
      <t>デンキ</t>
    </rPh>
    <rPh sb="7" eb="10">
      <t>シヨウリョウ</t>
    </rPh>
    <rPh sb="10" eb="11">
      <t>キン</t>
    </rPh>
    <phoneticPr fontId="15"/>
  </si>
  <si>
    <t>千円／年</t>
    <rPh sb="0" eb="1">
      <t>セン</t>
    </rPh>
    <rPh sb="1" eb="2">
      <t>エン</t>
    </rPh>
    <rPh sb="3" eb="4">
      <t>ネン</t>
    </rPh>
    <phoneticPr fontId="15"/>
  </si>
  <si>
    <t>千円</t>
    <rPh sb="0" eb="2">
      <t>センエン</t>
    </rPh>
    <phoneticPr fontId="3"/>
  </si>
  <si>
    <t>事業費</t>
    <rPh sb="0" eb="3">
      <t>ジギョウヒ</t>
    </rPh>
    <phoneticPr fontId="15"/>
  </si>
  <si>
    <t>電気料金削減金額
（15年間）</t>
    <rPh sb="0" eb="2">
      <t>デンキ</t>
    </rPh>
    <rPh sb="2" eb="4">
      <t>リョウキン</t>
    </rPh>
    <rPh sb="4" eb="6">
      <t>サクゲン</t>
    </rPh>
    <rPh sb="6" eb="8">
      <t>キンガク</t>
    </rPh>
    <rPh sb="12" eb="14">
      <t>ネンカン</t>
    </rPh>
    <phoneticPr fontId="15"/>
  </si>
  <si>
    <t>電気料金の
年間削減金額</t>
    <rPh sb="0" eb="2">
      <t>デンキ</t>
    </rPh>
    <rPh sb="2" eb="4">
      <t>リョウキン</t>
    </rPh>
    <rPh sb="6" eb="8">
      <t>ネンカン</t>
    </rPh>
    <rPh sb="8" eb="10">
      <t>サクゲン</t>
    </rPh>
    <rPh sb="10" eb="12">
      <t>キンガク</t>
    </rPh>
    <phoneticPr fontId="15"/>
  </si>
  <si>
    <t>事業効果額
（15年間）</t>
    <rPh sb="0" eb="2">
      <t>ジギョウ</t>
    </rPh>
    <rPh sb="2" eb="4">
      <t>コウカ</t>
    </rPh>
    <rPh sb="4" eb="5">
      <t>ガク</t>
    </rPh>
    <rPh sb="9" eb="11">
      <t>ネンカン</t>
    </rPh>
    <phoneticPr fontId="15"/>
  </si>
  <si>
    <t>様式第16号から転記される</t>
    <rPh sb="0" eb="2">
      <t>ヨウシキ</t>
    </rPh>
    <rPh sb="2" eb="3">
      <t>ダイ</t>
    </rPh>
    <rPh sb="5" eb="6">
      <t>ゴウ</t>
    </rPh>
    <rPh sb="8" eb="10">
      <t>テンキ</t>
    </rPh>
    <phoneticPr fontId="5"/>
  </si>
  <si>
    <t>％</t>
    <phoneticPr fontId="5"/>
  </si>
  <si>
    <t>事業効果算出表（自動計算）</t>
    <rPh sb="0" eb="2">
      <t>ジギョウ</t>
    </rPh>
    <rPh sb="2" eb="4">
      <t>コウカ</t>
    </rPh>
    <rPh sb="4" eb="6">
      <t>サンシュツ</t>
    </rPh>
    <rPh sb="6" eb="7">
      <t>ヒョウ</t>
    </rPh>
    <rPh sb="8" eb="10">
      <t>ジドウ</t>
    </rPh>
    <rPh sb="10" eb="12">
      <t>ケイサン</t>
    </rPh>
    <phoneticPr fontId="15"/>
  </si>
  <si>
    <t>うち、照明による
電気使用量</t>
    <rPh sb="3" eb="5">
      <t>ショウメイ</t>
    </rPh>
    <rPh sb="9" eb="11">
      <t>デンキ</t>
    </rPh>
    <rPh sb="11" eb="14">
      <t>シヨウリョウ</t>
    </rPh>
    <phoneticPr fontId="15"/>
  </si>
  <si>
    <t>うち、照明による
電気使用料金</t>
    <rPh sb="3" eb="5">
      <t>ショウメイ</t>
    </rPh>
    <rPh sb="9" eb="11">
      <t>デンキ</t>
    </rPh>
    <rPh sb="11" eb="14">
      <t>シヨウリョウ</t>
    </rPh>
    <rPh sb="14" eb="15">
      <t>キン</t>
    </rPh>
    <phoneticPr fontId="15"/>
  </si>
  <si>
    <t>LED化後の、照明による
電気使用量</t>
    <rPh sb="3" eb="4">
      <t>カ</t>
    </rPh>
    <rPh sb="4" eb="5">
      <t>ゴ</t>
    </rPh>
    <rPh sb="7" eb="9">
      <t>ショウメイ</t>
    </rPh>
    <rPh sb="13" eb="15">
      <t>デンキ</t>
    </rPh>
    <rPh sb="15" eb="18">
      <t>シヨウリョウ</t>
    </rPh>
    <phoneticPr fontId="15"/>
  </si>
  <si>
    <t>LED化後の、照明による
電気使用料金</t>
    <rPh sb="3" eb="4">
      <t>カ</t>
    </rPh>
    <rPh sb="4" eb="5">
      <t>ゴ</t>
    </rPh>
    <rPh sb="7" eb="9">
      <t>ショウメイ</t>
    </rPh>
    <rPh sb="13" eb="15">
      <t>デンキ</t>
    </rPh>
    <rPh sb="15" eb="18">
      <t>シヨウリョウ</t>
    </rPh>
    <rPh sb="18" eb="19">
      <t>キン</t>
    </rPh>
    <phoneticPr fontId="15"/>
  </si>
  <si>
    <t>施設全体に対する
電気使用量削減割合</t>
    <rPh sb="0" eb="2">
      <t>シセツ</t>
    </rPh>
    <rPh sb="2" eb="4">
      <t>ゼンタイ</t>
    </rPh>
    <rPh sb="5" eb="6">
      <t>タイ</t>
    </rPh>
    <rPh sb="9" eb="11">
      <t>デンキ</t>
    </rPh>
    <rPh sb="11" eb="14">
      <t>シヨウリョウ</t>
    </rPh>
    <rPh sb="14" eb="16">
      <t>サクゲン</t>
    </rPh>
    <rPh sb="16" eb="18">
      <t>ワリアイ</t>
    </rPh>
    <phoneticPr fontId="15"/>
  </si>
  <si>
    <t>施設全体に対する
電気使用料金削減割合</t>
    <rPh sb="0" eb="2">
      <t>シセツ</t>
    </rPh>
    <rPh sb="2" eb="4">
      <t>ゼンタイ</t>
    </rPh>
    <rPh sb="5" eb="6">
      <t>タイ</t>
    </rPh>
    <rPh sb="9" eb="11">
      <t>デンキ</t>
    </rPh>
    <rPh sb="11" eb="13">
      <t>シヨウ</t>
    </rPh>
    <rPh sb="13" eb="15">
      <t>リョウキン</t>
    </rPh>
    <rPh sb="15" eb="17">
      <t>サクゲン</t>
    </rPh>
    <rPh sb="17" eb="19">
      <t>ワリアイ</t>
    </rPh>
    <phoneticPr fontId="15"/>
  </si>
  <si>
    <t>２　15年間の事業効果</t>
    <rPh sb="4" eb="6">
      <t>ネンカン</t>
    </rPh>
    <rPh sb="7" eb="9">
      <t>ジギョウ</t>
    </rPh>
    <rPh sb="9" eb="11">
      <t>コウカ</t>
    </rPh>
    <phoneticPr fontId="5"/>
  </si>
  <si>
    <t>１　単年の事業効果</t>
    <rPh sb="2" eb="3">
      <t>タン</t>
    </rPh>
    <rPh sb="3" eb="4">
      <t>ネン</t>
    </rPh>
    <rPh sb="5" eb="7">
      <t>ジギョウ</t>
    </rPh>
    <rPh sb="7" eb="9">
      <t>コウカ</t>
    </rPh>
    <phoneticPr fontId="5"/>
  </si>
  <si>
    <t>年間電気使用料金
削減金額</t>
    <rPh sb="0" eb="2">
      <t>ネンカン</t>
    </rPh>
    <rPh sb="2" eb="4">
      <t>デンキ</t>
    </rPh>
    <rPh sb="4" eb="6">
      <t>シヨウ</t>
    </rPh>
    <rPh sb="6" eb="8">
      <t>リョウキン</t>
    </rPh>
    <rPh sb="9" eb="11">
      <t>サクゲン</t>
    </rPh>
    <rPh sb="11" eb="13">
      <t>キンガク</t>
    </rPh>
    <phoneticPr fontId="15"/>
  </si>
  <si>
    <t>年間電気使用量
削減量</t>
    <rPh sb="0" eb="2">
      <t>ネンカン</t>
    </rPh>
    <rPh sb="2" eb="4">
      <t>デンキ</t>
    </rPh>
    <rPh sb="4" eb="7">
      <t>シヨウリョウ</t>
    </rPh>
    <rPh sb="6" eb="7">
      <t>リョウ</t>
    </rPh>
    <rPh sb="8" eb="10">
      <t>サクゲン</t>
    </rPh>
    <rPh sb="10" eb="11">
      <t>リョウ</t>
    </rPh>
    <phoneticPr fontId="15"/>
  </si>
  <si>
    <t>（様式第16号）</t>
    <phoneticPr fontId="5"/>
  </si>
  <si>
    <t>光束値（lm）</t>
    <rPh sb="0" eb="2">
      <t>コウソク</t>
    </rPh>
    <rPh sb="2" eb="3">
      <t>チ</t>
    </rPh>
    <phoneticPr fontId="5"/>
  </si>
  <si>
    <t>G9セルから転記される</t>
    <rPh sb="6" eb="8">
      <t>テンキ</t>
    </rPh>
    <phoneticPr fontId="3"/>
  </si>
  <si>
    <t>%</t>
    <phoneticPr fontId="5"/>
  </si>
  <si>
    <t>照明による電気使用料金
に対する削減割合</t>
    <rPh sb="0" eb="2">
      <t>ショウメイ</t>
    </rPh>
    <rPh sb="5" eb="7">
      <t>デンキ</t>
    </rPh>
    <rPh sb="7" eb="9">
      <t>シヨウ</t>
    </rPh>
    <rPh sb="9" eb="11">
      <t>リョウキン</t>
    </rPh>
    <rPh sb="13" eb="14">
      <t>タイ</t>
    </rPh>
    <rPh sb="16" eb="18">
      <t>サクゲン</t>
    </rPh>
    <rPh sb="18" eb="20">
      <t>ワリアイ</t>
    </rPh>
    <phoneticPr fontId="5"/>
  </si>
  <si>
    <t>照明による電気使用量
に対する削減割合</t>
    <rPh sb="0" eb="2">
      <t>ショウメイ</t>
    </rPh>
    <rPh sb="5" eb="7">
      <t>デンキ</t>
    </rPh>
    <rPh sb="7" eb="10">
      <t>シヨウリョウ</t>
    </rPh>
    <rPh sb="12" eb="13">
      <t>タイ</t>
    </rPh>
    <rPh sb="15" eb="17">
      <t>サクゲン</t>
    </rPh>
    <rPh sb="17" eb="19">
      <t>ワリアイ</t>
    </rPh>
    <phoneticPr fontId="5"/>
  </si>
  <si>
    <t>　※　自動計算の中で端数処理を行っているため、下一桁にずれが生じる場合があるが</t>
    <rPh sb="3" eb="5">
      <t>ジドウ</t>
    </rPh>
    <rPh sb="5" eb="7">
      <t>ケイサン</t>
    </rPh>
    <rPh sb="8" eb="9">
      <t>ナカ</t>
    </rPh>
    <rPh sb="10" eb="12">
      <t>ハスウ</t>
    </rPh>
    <rPh sb="12" eb="14">
      <t>ショリ</t>
    </rPh>
    <rPh sb="15" eb="16">
      <t>オコナ</t>
    </rPh>
    <rPh sb="23" eb="24">
      <t>シモ</t>
    </rPh>
    <rPh sb="24" eb="26">
      <t>ヒトケタ</t>
    </rPh>
    <rPh sb="30" eb="31">
      <t>ショウ</t>
    </rPh>
    <rPh sb="33" eb="35">
      <t>バアイ</t>
    </rPh>
    <phoneticPr fontId="5"/>
  </si>
  <si>
    <t>　　訂正等は不要である。</t>
    <rPh sb="2" eb="4">
      <t>テイセイ</t>
    </rPh>
    <rPh sb="4" eb="5">
      <t>トウ</t>
    </rPh>
    <rPh sb="6" eb="8">
      <t>フヨウ</t>
    </rPh>
    <phoneticPr fontId="5"/>
  </si>
  <si>
    <t>C14セル×15</t>
    <phoneticPr fontId="5"/>
  </si>
  <si>
    <t>C15セル－C16セル</t>
    <phoneticPr fontId="5"/>
  </si>
  <si>
    <t>天井埋込型 一体型LED 下面開放型 直管形蛍光灯 FLR40形2灯器具相当/4000 lmタイプ、300幅</t>
    <phoneticPr fontId="5"/>
  </si>
  <si>
    <t>待賢幼稚園</t>
    <rPh sb="0" eb="2">
      <t>タイケン</t>
    </rPh>
    <rPh sb="2" eb="5">
      <t>ヨウチエン</t>
    </rPh>
    <phoneticPr fontId="5"/>
  </si>
  <si>
    <t>乾隆幼稚園</t>
    <rPh sb="0" eb="5">
      <t>ケンリュウヨウチエン</t>
    </rPh>
    <phoneticPr fontId="5"/>
  </si>
  <si>
    <t>翔鸞幼稚園</t>
    <rPh sb="0" eb="5">
      <t>ショウランヨウチエン</t>
    </rPh>
    <phoneticPr fontId="5"/>
  </si>
  <si>
    <t>中京もえぎ幼稚園</t>
    <rPh sb="0" eb="2">
      <t>ナカギョウ</t>
    </rPh>
    <rPh sb="5" eb="8">
      <t>ヨウチエン</t>
    </rPh>
    <phoneticPr fontId="5"/>
  </si>
  <si>
    <t>鳳徳小学校</t>
    <rPh sb="0" eb="2">
      <t>ホウトク</t>
    </rPh>
    <rPh sb="2" eb="5">
      <t>ショウガッコウ</t>
    </rPh>
    <phoneticPr fontId="5"/>
  </si>
  <si>
    <t>鷹峯小学校</t>
    <rPh sb="0" eb="5">
      <t>タカガミネショウガッコウ</t>
    </rPh>
    <phoneticPr fontId="5"/>
  </si>
  <si>
    <t>衣笠小学校</t>
    <rPh sb="0" eb="5">
      <t>キヌガサショウガッコウ</t>
    </rPh>
    <phoneticPr fontId="5"/>
  </si>
  <si>
    <t>乾隆小学校</t>
    <rPh sb="0" eb="5">
      <t>ケンリュウショウガッコウ</t>
    </rPh>
    <phoneticPr fontId="5"/>
  </si>
  <si>
    <t>翔鸞小学校</t>
    <rPh sb="0" eb="5">
      <t>ショウランショウガッコウ</t>
    </rPh>
    <phoneticPr fontId="5"/>
  </si>
  <si>
    <t>二条城北小学校</t>
    <rPh sb="0" eb="7">
      <t>ニジョウジョウキタショウガッコウ</t>
    </rPh>
    <phoneticPr fontId="5"/>
  </si>
  <si>
    <t>加茂川中学校</t>
    <rPh sb="0" eb="6">
      <t>カモガワチュウガッコウ</t>
    </rPh>
    <phoneticPr fontId="5"/>
  </si>
  <si>
    <t>嘉楽中学校</t>
    <rPh sb="0" eb="5">
      <t>カラクチュウガッコウ</t>
    </rPh>
    <phoneticPr fontId="5"/>
  </si>
  <si>
    <t>二条中学校</t>
    <rPh sb="0" eb="5">
      <t>ニジョウチュウガッコウ</t>
    </rPh>
    <phoneticPr fontId="5"/>
  </si>
  <si>
    <t>西京付属中学校</t>
    <rPh sb="0" eb="2">
      <t>サイキョウ</t>
    </rPh>
    <rPh sb="2" eb="4">
      <t>フゾク</t>
    </rPh>
    <rPh sb="4" eb="7">
      <t>チュウガッコウ</t>
    </rPh>
    <phoneticPr fontId="5"/>
  </si>
  <si>
    <t>西京高校</t>
    <rPh sb="0" eb="4">
      <t>サイキョウコウコウ</t>
    </rPh>
    <phoneticPr fontId="5"/>
  </si>
  <si>
    <t>ふれあいの杜・北学習室</t>
    <rPh sb="5" eb="6">
      <t>モリ</t>
    </rPh>
    <rPh sb="7" eb="8">
      <t>キタ</t>
    </rPh>
    <rPh sb="8" eb="11">
      <t>ガクシュウシツ</t>
    </rPh>
    <phoneticPr fontId="5"/>
  </si>
  <si>
    <t>京都まなびの街生き方探究館</t>
    <rPh sb="0" eb="2">
      <t>キョウト</t>
    </rPh>
    <rPh sb="6" eb="7">
      <t>マチ</t>
    </rPh>
    <rPh sb="7" eb="13">
      <t>イキカタタンキュウカン</t>
    </rPh>
    <phoneticPr fontId="5"/>
  </si>
  <si>
    <t>中央図書館</t>
    <rPh sb="0" eb="5">
      <t>チュウオウトショカン</t>
    </rPh>
    <phoneticPr fontId="5"/>
  </si>
  <si>
    <t>一般照明の点灯時間（現時点の実際の点灯時間）</t>
    <rPh sb="0" eb="2">
      <t>イッパン</t>
    </rPh>
    <rPh sb="2" eb="4">
      <t>ショウメイ</t>
    </rPh>
    <rPh sb="5" eb="7">
      <t>テントウ</t>
    </rPh>
    <rPh sb="7" eb="9">
      <t>ジカン</t>
    </rPh>
    <rPh sb="10" eb="13">
      <t>ゲンジテン</t>
    </rPh>
    <rPh sb="14" eb="16">
      <t>ジッサイ</t>
    </rPh>
    <rPh sb="17" eb="19">
      <t>テントウ</t>
    </rPh>
    <rPh sb="19" eb="21">
      <t>ジカン</t>
    </rPh>
    <phoneticPr fontId="15"/>
  </si>
  <si>
    <t>誘導灯
非常灯</t>
    <phoneticPr fontId="5"/>
  </si>
  <si>
    <t>非常灯・誘導灯</t>
    <rPh sb="0" eb="3">
      <t>ヒジョウトウ</t>
    </rPh>
    <rPh sb="4" eb="7">
      <t>ユウドウトウ</t>
    </rPh>
    <phoneticPr fontId="5"/>
  </si>
  <si>
    <t>　　　のものである。</t>
    <phoneticPr fontId="5"/>
  </si>
  <si>
    <t>天井直付型・壁直付型・天井直付吊下型 LED誘導灯 片面型・一般型（20分間） リモコン自己点検機能付/C級（10形）</t>
    <phoneticPr fontId="5"/>
  </si>
  <si>
    <t>西院幼稚園</t>
    <rPh sb="0" eb="5">
      <t>サイインヨウチエン</t>
    </rPh>
    <phoneticPr fontId="5"/>
  </si>
  <si>
    <t>伏見住吉幼稚園</t>
    <rPh sb="0" eb="7">
      <t>フシミスミヨシヨウチエン</t>
    </rPh>
    <phoneticPr fontId="5"/>
  </si>
  <si>
    <t>深草幼稚園</t>
    <rPh sb="0" eb="5">
      <t>フカクサヨウチエン</t>
    </rPh>
    <phoneticPr fontId="5"/>
  </si>
  <si>
    <t>竹田幼稚園</t>
    <rPh sb="0" eb="5">
      <t>タケダヨウチエン</t>
    </rPh>
    <phoneticPr fontId="5"/>
  </si>
  <si>
    <t>嵐山小学校</t>
    <rPh sb="0" eb="2">
      <t>アラシヤマ</t>
    </rPh>
    <rPh sb="2" eb="5">
      <t>ショウガッコウ</t>
    </rPh>
    <phoneticPr fontId="5"/>
  </si>
  <si>
    <t>梅津小学校</t>
    <rPh sb="0" eb="5">
      <t>ウメヅショウガッコウ</t>
    </rPh>
    <phoneticPr fontId="5"/>
  </si>
  <si>
    <t>梅津北小学校</t>
    <rPh sb="0" eb="6">
      <t>ウメヅキタショウガッコウ</t>
    </rPh>
    <phoneticPr fontId="5"/>
  </si>
  <si>
    <t>嵐山東小学校</t>
    <rPh sb="0" eb="6">
      <t>アラシヤマヒガシショウガッコウ</t>
    </rPh>
    <phoneticPr fontId="5"/>
  </si>
  <si>
    <t>大枝小学校</t>
    <rPh sb="0" eb="5">
      <t>オオエショウガッコウ</t>
    </rPh>
    <phoneticPr fontId="5"/>
  </si>
  <si>
    <t>新林小学校</t>
    <rPh sb="0" eb="5">
      <t>シンバヤシショウガッコウ</t>
    </rPh>
    <phoneticPr fontId="5"/>
  </si>
  <si>
    <t>上里小学校</t>
    <rPh sb="0" eb="2">
      <t>カミサト</t>
    </rPh>
    <rPh sb="2" eb="3">
      <t>ショウ</t>
    </rPh>
    <rPh sb="3" eb="5">
      <t>ガッコウ</t>
    </rPh>
    <phoneticPr fontId="5"/>
  </si>
  <si>
    <t>藤城小学校</t>
    <rPh sb="0" eb="5">
      <t>フジシロショウガッコウ</t>
    </rPh>
    <phoneticPr fontId="5"/>
  </si>
  <si>
    <t>春日野小学校</t>
    <rPh sb="0" eb="6">
      <t>カスガノショウガッコウ</t>
    </rPh>
    <phoneticPr fontId="5"/>
  </si>
  <si>
    <t>醍醐西小学校</t>
    <rPh sb="0" eb="6">
      <t>ダイゴニシショウガッコウ</t>
    </rPh>
    <phoneticPr fontId="5"/>
  </si>
  <si>
    <t>下鳥羽小学校</t>
    <rPh sb="0" eb="6">
      <t>シモトバショウガッコウ</t>
    </rPh>
    <phoneticPr fontId="5"/>
  </si>
  <si>
    <t>納所小学校</t>
    <rPh sb="0" eb="5">
      <t>ノウソショウガッコウ</t>
    </rPh>
    <phoneticPr fontId="5"/>
  </si>
  <si>
    <t>向島小学校</t>
    <rPh sb="0" eb="5">
      <t>ムカイジマショウガッコウ</t>
    </rPh>
    <phoneticPr fontId="5"/>
  </si>
  <si>
    <t>向島藤の木小学校</t>
    <rPh sb="0" eb="3">
      <t>ムカイジマフジ</t>
    </rPh>
    <rPh sb="4" eb="8">
      <t>キショウガッコウ</t>
    </rPh>
    <phoneticPr fontId="5"/>
  </si>
  <si>
    <t>美豆小学校</t>
    <rPh sb="0" eb="5">
      <t>ミズショウガッコウ</t>
    </rPh>
    <phoneticPr fontId="5"/>
  </si>
  <si>
    <t>太秦中学校</t>
    <rPh sb="0" eb="5">
      <t>ウズマサチュウガッコウ</t>
    </rPh>
    <phoneticPr fontId="5"/>
  </si>
  <si>
    <t>四条中学校</t>
    <rPh sb="0" eb="5">
      <t>シジョウチュウガッコウ</t>
    </rPh>
    <phoneticPr fontId="5"/>
  </si>
  <si>
    <t>洛西中学校</t>
    <rPh sb="0" eb="5">
      <t>ラクサイチュウガッコウ</t>
    </rPh>
    <phoneticPr fontId="5"/>
  </si>
  <si>
    <t>大原野中学校</t>
    <rPh sb="0" eb="6">
      <t>オオハラノチュウガッコウ</t>
    </rPh>
    <phoneticPr fontId="5"/>
  </si>
  <si>
    <t>向島東中学校</t>
    <rPh sb="0" eb="6">
      <t>ムカイジマヒガシチュウガッコウ</t>
    </rPh>
    <phoneticPr fontId="5"/>
  </si>
  <si>
    <t>大淀中学校</t>
    <rPh sb="0" eb="5">
      <t>オオヨドチュウガッコウ</t>
    </rPh>
    <phoneticPr fontId="5"/>
  </si>
  <si>
    <t>右京中央図書館</t>
    <rPh sb="0" eb="7">
      <t>ウキョウチュウオウトショカン</t>
    </rPh>
    <phoneticPr fontId="5"/>
  </si>
  <si>
    <t>伏見中央図書館</t>
    <rPh sb="0" eb="7">
      <t>フシミチュウオウトショカン</t>
    </rPh>
    <phoneticPr fontId="5"/>
  </si>
  <si>
    <t>ふれあいの杜・伏見学習室</t>
    <rPh sb="5" eb="6">
      <t>モリ</t>
    </rPh>
    <rPh sb="7" eb="9">
      <t>フシミ</t>
    </rPh>
    <rPh sb="9" eb="12">
      <t>ガクシュウシツ</t>
    </rPh>
    <phoneticPr fontId="5"/>
  </si>
  <si>
    <t>02</t>
  </si>
  <si>
    <t>04</t>
  </si>
  <si>
    <t>08</t>
  </si>
  <si>
    <t>10</t>
  </si>
  <si>
    <t>※３　本様式は、「京都市立学校及び教育施設照明設備LED化簡易型ESCO事業（その６）」のものである。</t>
    <rPh sb="3" eb="4">
      <t>ホン</t>
    </rPh>
    <rPh sb="4" eb="6">
      <t>ヨウシキ</t>
    </rPh>
    <phoneticPr fontId="5"/>
  </si>
  <si>
    <t>※３　本様式は、「京都市立学校及び教育施設照明設備LED化簡易型ESCO事業（その６）」</t>
    <rPh sb="3" eb="4">
      <t>ホン</t>
    </rPh>
    <rPh sb="4" eb="6">
      <t>ヨウシキ</t>
    </rPh>
    <phoneticPr fontId="5"/>
  </si>
  <si>
    <t>　※　本様式は、「京都市立学校及び教育施設照明設備LED化簡易型ESCO事業（その６）」
    のものである。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</si>
</sst>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%"/>
  </numFmts>
  <fonts count="19">
    <font>
      <sz val="11"/>
      <color theme="1"/>
      <name val="Yu Gothic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5"/>
      <color theme="3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/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38" fontId="3" fillId="0" borderId="0" xfId="1" applyFont="1" applyAlignment="1">
      <alignment wrapText="1"/>
    </xf>
    <xf numFmtId="38" fontId="4" fillId="0" borderId="0" xfId="1" applyFont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  <xf numFmtId="38" fontId="4" fillId="0" borderId="1" xfId="1" quotePrefix="1" applyFont="1" applyBorder="1" applyAlignment="1">
      <alignment horizontal="center" vertical="center" wrapText="1"/>
    </xf>
    <xf numFmtId="38" fontId="4" fillId="0" borderId="0" xfId="1" applyFont="1" applyAlignment="1">
      <alignment horizontal="left" vertical="center" wrapText="1"/>
    </xf>
    <xf numFmtId="38" fontId="4" fillId="0" borderId="1" xfId="1" applyFont="1" applyBorder="1" applyAlignment="1">
      <alignment horizontal="left" vertical="center" wrapText="1"/>
    </xf>
    <xf numFmtId="38" fontId="3" fillId="0" borderId="1" xfId="1" applyFont="1" applyBorder="1" applyAlignment="1">
      <alignment horizontal="right" wrapText="1"/>
    </xf>
    <xf numFmtId="38" fontId="3" fillId="0" borderId="0" xfId="1" applyFont="1" applyAlignment="1">
      <alignment horizontal="right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38" fontId="8" fillId="0" borderId="0" xfId="1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38" fontId="9" fillId="0" borderId="0" xfId="1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/>
    <xf numFmtId="38" fontId="9" fillId="0" borderId="0" xfId="1" applyFont="1" applyAlignment="1">
      <alignment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38" fontId="11" fillId="2" borderId="5" xfId="1" applyFont="1" applyFill="1" applyBorder="1" applyAlignment="1">
      <alignment horizontal="center" vertical="center"/>
    </xf>
    <xf numFmtId="38" fontId="11" fillId="2" borderId="6" xfId="1" applyFont="1" applyFill="1" applyBorder="1" applyAlignment="1">
      <alignment horizontal="center" vertical="center" wrapText="1"/>
    </xf>
    <xf numFmtId="38" fontId="11" fillId="3" borderId="4" xfId="1" applyFont="1" applyFill="1" applyBorder="1" applyAlignment="1">
      <alignment horizontal="center" vertical="center" wrapText="1"/>
    </xf>
    <xf numFmtId="38" fontId="11" fillId="3" borderId="5" xfId="1" applyFont="1" applyFill="1" applyBorder="1" applyAlignment="1">
      <alignment horizontal="center" vertical="center"/>
    </xf>
    <xf numFmtId="38" fontId="11" fillId="3" borderId="5" xfId="1" applyFont="1" applyFill="1" applyBorder="1" applyAlignment="1">
      <alignment horizontal="center" vertical="center" wrapText="1"/>
    </xf>
    <xf numFmtId="38" fontId="11" fillId="3" borderId="6" xfId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38" fontId="11" fillId="4" borderId="5" xfId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38" fontId="9" fillId="4" borderId="10" xfId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38" fontId="9" fillId="2" borderId="10" xfId="1" applyFont="1" applyFill="1" applyBorder="1" applyAlignment="1">
      <alignment horizontal="center" vertical="center" wrapText="1"/>
    </xf>
    <xf numFmtId="38" fontId="9" fillId="2" borderId="11" xfId="1" applyFont="1" applyFill="1" applyBorder="1" applyAlignment="1">
      <alignment horizontal="center" vertical="center" wrapText="1"/>
    </xf>
    <xf numFmtId="38" fontId="9" fillId="3" borderId="9" xfId="1" applyFont="1" applyFill="1" applyBorder="1" applyAlignment="1">
      <alignment horizontal="center" vertical="center" wrapText="1"/>
    </xf>
    <xf numFmtId="38" fontId="9" fillId="3" borderId="10" xfId="1" applyFont="1" applyFill="1" applyBorder="1" applyAlignment="1">
      <alignment horizontal="center" vertical="center" wrapText="1"/>
    </xf>
    <xf numFmtId="38" fontId="9" fillId="3" borderId="1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38" fontId="9" fillId="0" borderId="22" xfId="1" applyFont="1" applyBorder="1" applyAlignment="1">
      <alignment horizontal="center" vertical="center" wrapText="1"/>
    </xf>
    <xf numFmtId="38" fontId="9" fillId="0" borderId="23" xfId="1" applyFont="1" applyBorder="1" applyAlignment="1">
      <alignment horizontal="center" vertical="center" wrapText="1"/>
    </xf>
    <xf numFmtId="38" fontId="9" fillId="0" borderId="21" xfId="1" applyFont="1" applyBorder="1" applyAlignment="1">
      <alignment horizontal="center" vertical="center" wrapText="1"/>
    </xf>
    <xf numFmtId="38" fontId="10" fillId="0" borderId="18" xfId="1" applyFont="1" applyBorder="1" applyAlignment="1">
      <alignment horizontal="right" vertical="center" wrapText="1"/>
    </xf>
    <xf numFmtId="0" fontId="8" fillId="0" borderId="0" xfId="0" applyFont="1" applyAlignment="1">
      <alignment horizontal="centerContinuous" vertical="center"/>
    </xf>
    <xf numFmtId="38" fontId="9" fillId="0" borderId="0" xfId="1" applyFont="1" applyAlignment="1">
      <alignment horizontal="center" wrapText="1"/>
    </xf>
    <xf numFmtId="0" fontId="9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38" fontId="10" fillId="0" borderId="21" xfId="1" applyFont="1" applyBorder="1" applyAlignment="1">
      <alignment horizontal="left" vertical="center"/>
    </xf>
    <xf numFmtId="38" fontId="10" fillId="0" borderId="4" xfId="1" applyFont="1" applyBorder="1" applyAlignment="1">
      <alignment horizontal="left"/>
    </xf>
    <xf numFmtId="38" fontId="10" fillId="0" borderId="26" xfId="1" applyFont="1" applyBorder="1" applyAlignment="1">
      <alignment horizontal="left"/>
    </xf>
    <xf numFmtId="38" fontId="10" fillId="0" borderId="27" xfId="1" applyFont="1" applyBorder="1" applyAlignment="1">
      <alignment horizontal="left"/>
    </xf>
    <xf numFmtId="38" fontId="10" fillId="0" borderId="29" xfId="1" applyFont="1" applyBorder="1" applyAlignment="1">
      <alignment horizontal="right" vertical="center"/>
    </xf>
    <xf numFmtId="38" fontId="10" fillId="0" borderId="28" xfId="1" applyFont="1" applyBorder="1" applyAlignment="1">
      <alignment horizontal="right" vertical="center"/>
    </xf>
    <xf numFmtId="38" fontId="10" fillId="0" borderId="3" xfId="1" applyFont="1" applyBorder="1" applyAlignment="1">
      <alignment horizontal="right" vertical="center"/>
    </xf>
    <xf numFmtId="38" fontId="10" fillId="0" borderId="30" xfId="1" applyFont="1" applyBorder="1" applyAlignment="1">
      <alignment horizontal="right" vertical="center"/>
    </xf>
    <xf numFmtId="38" fontId="14" fillId="0" borderId="12" xfId="1" applyFont="1" applyBorder="1" applyAlignment="1">
      <alignment horizontal="right" vertical="center" wrapText="1"/>
    </xf>
    <xf numFmtId="38" fontId="14" fillId="0" borderId="16" xfId="1" applyFont="1" applyBorder="1" applyAlignment="1">
      <alignment horizontal="right" vertical="center" wrapText="1"/>
    </xf>
    <xf numFmtId="38" fontId="14" fillId="0" borderId="1" xfId="1" applyFont="1" applyBorder="1" applyAlignment="1">
      <alignment horizontal="right" vertical="center" wrapText="1"/>
    </xf>
    <xf numFmtId="38" fontId="14" fillId="0" borderId="8" xfId="1" applyFont="1" applyBorder="1" applyAlignment="1">
      <alignment horizontal="right" vertical="center" wrapText="1"/>
    </xf>
    <xf numFmtId="38" fontId="14" fillId="0" borderId="23" xfId="1" applyFont="1" applyBorder="1" applyAlignment="1">
      <alignment horizontal="right" vertical="center" wrapText="1"/>
    </xf>
    <xf numFmtId="38" fontId="14" fillId="0" borderId="24" xfId="1" applyFont="1" applyBorder="1" applyAlignment="1">
      <alignment horizontal="right" vertical="center" wrapText="1"/>
    </xf>
    <xf numFmtId="38" fontId="14" fillId="0" borderId="25" xfId="1" applyFont="1" applyBorder="1" applyAlignment="1">
      <alignment horizontal="right" vertical="center" wrapText="1"/>
    </xf>
    <xf numFmtId="0" fontId="9" fillId="0" borderId="0" xfId="0" applyFont="1" applyAlignment="1">
      <alignment horizontal="left" vertical="top"/>
    </xf>
    <xf numFmtId="38" fontId="4" fillId="0" borderId="0" xfId="3" applyFont="1" applyAlignment="1">
      <alignment horizontal="center" vertical="center"/>
    </xf>
    <xf numFmtId="38" fontId="3" fillId="0" borderId="0" xfId="3" applyFont="1" applyAlignment="1"/>
    <xf numFmtId="38" fontId="3" fillId="5" borderId="0" xfId="3" applyFont="1" applyFill="1" applyAlignment="1"/>
    <xf numFmtId="38" fontId="4" fillId="0" borderId="1" xfId="3" applyFont="1" applyBorder="1" applyAlignment="1">
      <alignment horizontal="left" vertical="center" wrapText="1"/>
    </xf>
    <xf numFmtId="38" fontId="4" fillId="0" borderId="0" xfId="3" applyFont="1" applyAlignment="1">
      <alignment horizontal="left" vertical="center" wrapText="1"/>
    </xf>
    <xf numFmtId="38" fontId="4" fillId="0" borderId="1" xfId="3" applyFont="1" applyBorder="1" applyAlignment="1">
      <alignment horizontal="center" vertical="center" wrapText="1"/>
    </xf>
    <xf numFmtId="38" fontId="3" fillId="0" borderId="1" xfId="3" applyFont="1" applyBorder="1" applyAlignment="1">
      <alignment horizontal="right" wrapText="1"/>
    </xf>
    <xf numFmtId="38" fontId="3" fillId="5" borderId="1" xfId="3" applyFont="1" applyFill="1" applyBorder="1" applyAlignment="1">
      <alignment horizontal="right" wrapText="1"/>
    </xf>
    <xf numFmtId="38" fontId="3" fillId="0" borderId="0" xfId="3" applyFont="1" applyAlignment="1">
      <alignment wrapText="1"/>
    </xf>
    <xf numFmtId="38" fontId="4" fillId="0" borderId="1" xfId="3" quotePrefix="1" applyFont="1" applyBorder="1" applyAlignment="1">
      <alignment horizontal="center" vertical="center" wrapText="1"/>
    </xf>
    <xf numFmtId="38" fontId="4" fillId="0" borderId="0" xfId="3" applyFont="1" applyAlignment="1">
      <alignment horizontal="center" vertical="center" wrapText="1"/>
    </xf>
    <xf numFmtId="38" fontId="3" fillId="0" borderId="0" xfId="3" applyFont="1" applyAlignment="1">
      <alignment horizontal="right" wrapText="1"/>
    </xf>
    <xf numFmtId="38" fontId="3" fillId="5" borderId="1" xfId="3" applyFont="1" applyFill="1" applyBorder="1" applyAlignment="1"/>
    <xf numFmtId="0" fontId="16" fillId="0" borderId="0" xfId="2" applyFont="1" applyAlignment="1">
      <alignment horizontal="center" vertical="center"/>
    </xf>
    <xf numFmtId="38" fontId="16" fillId="0" borderId="0" xfId="2" applyNumberFormat="1" applyFont="1" applyAlignment="1">
      <alignment horizontal="center" vertical="center"/>
    </xf>
    <xf numFmtId="0" fontId="16" fillId="0" borderId="21" xfId="2" applyFont="1" applyBorder="1" applyAlignment="1">
      <alignment horizontal="center" vertical="center" wrapText="1"/>
    </xf>
    <xf numFmtId="38" fontId="16" fillId="0" borderId="37" xfId="4" applyFont="1" applyBorder="1" applyAlignment="1">
      <alignment horizontal="center" vertical="center"/>
    </xf>
    <xf numFmtId="38" fontId="16" fillId="0" borderId="17" xfId="4" applyFont="1" applyBorder="1" applyAlignment="1">
      <alignment vertical="center" wrapText="1"/>
    </xf>
    <xf numFmtId="38" fontId="16" fillId="0" borderId="18" xfId="4" applyFont="1" applyBorder="1" applyAlignment="1">
      <alignment vertical="center" wrapText="1"/>
    </xf>
    <xf numFmtId="38" fontId="16" fillId="0" borderId="19" xfId="4" applyFont="1" applyBorder="1" applyAlignment="1">
      <alignment vertical="center" wrapText="1"/>
    </xf>
    <xf numFmtId="0" fontId="16" fillId="0" borderId="31" xfId="2" applyFont="1" applyBorder="1" applyAlignment="1">
      <alignment horizontal="center" vertical="center" wrapText="1"/>
    </xf>
    <xf numFmtId="38" fontId="16" fillId="0" borderId="38" xfId="4" applyFont="1" applyBorder="1" applyAlignment="1">
      <alignment horizontal="center" vertical="center"/>
    </xf>
    <xf numFmtId="176" fontId="16" fillId="0" borderId="32" xfId="4" applyNumberFormat="1" applyFont="1" applyBorder="1" applyAlignment="1">
      <alignment horizontal="center" vertical="center" wrapText="1"/>
    </xf>
    <xf numFmtId="176" fontId="16" fillId="0" borderId="39" xfId="4" applyNumberFormat="1" applyFont="1" applyBorder="1" applyAlignment="1">
      <alignment horizontal="center" vertical="center" wrapText="1"/>
    </xf>
    <xf numFmtId="176" fontId="16" fillId="0" borderId="33" xfId="4" applyNumberFormat="1" applyFont="1" applyBorder="1" applyAlignment="1">
      <alignment horizontal="center" vertical="center" wrapText="1"/>
    </xf>
    <xf numFmtId="176" fontId="16" fillId="0" borderId="39" xfId="4" applyNumberFormat="1" applyFont="1" applyBorder="1" applyAlignment="1">
      <alignment horizontal="center" vertical="center"/>
    </xf>
    <xf numFmtId="176" fontId="16" fillId="0" borderId="33" xfId="4" applyNumberFormat="1" applyFont="1" applyBorder="1" applyAlignment="1">
      <alignment horizontal="center" vertical="center"/>
    </xf>
    <xf numFmtId="176" fontId="16" fillId="0" borderId="32" xfId="4" applyNumberFormat="1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 wrapText="1"/>
    </xf>
    <xf numFmtId="38" fontId="16" fillId="0" borderId="41" xfId="4" applyFont="1" applyBorder="1" applyAlignment="1">
      <alignment horizontal="center" vertical="center"/>
    </xf>
    <xf numFmtId="38" fontId="16" fillId="0" borderId="42" xfId="4" applyFont="1" applyBorder="1" applyAlignment="1">
      <alignment horizontal="center" vertical="center" wrapText="1"/>
    </xf>
    <xf numFmtId="38" fontId="16" fillId="0" borderId="43" xfId="4" applyFont="1" applyBorder="1" applyAlignment="1">
      <alignment horizontal="center" vertical="center" wrapText="1"/>
    </xf>
    <xf numFmtId="38" fontId="16" fillId="0" borderId="44" xfId="4" applyFont="1" applyBorder="1" applyAlignment="1">
      <alignment horizontal="center" vertical="center" wrapText="1"/>
    </xf>
    <xf numFmtId="0" fontId="16" fillId="0" borderId="34" xfId="2" applyFont="1" applyBorder="1" applyAlignment="1">
      <alignment horizontal="center" vertical="center" wrapText="1"/>
    </xf>
    <xf numFmtId="176" fontId="16" fillId="0" borderId="45" xfId="4" applyNumberFormat="1" applyFont="1" applyBorder="1" applyAlignment="1">
      <alignment horizontal="center" vertical="center"/>
    </xf>
    <xf numFmtId="176" fontId="16" fillId="0" borderId="46" xfId="4" applyNumberFormat="1" applyFont="1" applyBorder="1" applyAlignment="1">
      <alignment horizontal="center" vertical="center"/>
    </xf>
    <xf numFmtId="176" fontId="16" fillId="0" borderId="35" xfId="4" applyNumberFormat="1" applyFont="1" applyBorder="1" applyAlignment="1">
      <alignment horizontal="center" vertical="center"/>
    </xf>
    <xf numFmtId="176" fontId="16" fillId="0" borderId="36" xfId="4" applyNumberFormat="1" applyFont="1" applyBorder="1" applyAlignment="1">
      <alignment horizontal="center" vertical="center"/>
    </xf>
    <xf numFmtId="38" fontId="16" fillId="0" borderId="40" xfId="4" applyFont="1" applyBorder="1" applyAlignment="1">
      <alignment horizontal="center" vertical="center" wrapText="1"/>
    </xf>
    <xf numFmtId="176" fontId="16" fillId="0" borderId="42" xfId="4" applyNumberFormat="1" applyFont="1" applyBorder="1" applyAlignment="1">
      <alignment horizontal="center" vertical="center"/>
    </xf>
    <xf numFmtId="176" fontId="16" fillId="0" borderId="43" xfId="4" applyNumberFormat="1" applyFont="1" applyBorder="1" applyAlignment="1">
      <alignment horizontal="center" vertical="center"/>
    </xf>
    <xf numFmtId="176" fontId="16" fillId="0" borderId="44" xfId="4" applyNumberFormat="1" applyFont="1" applyBorder="1" applyAlignment="1">
      <alignment horizontal="center" vertical="center"/>
    </xf>
    <xf numFmtId="38" fontId="16" fillId="0" borderId="34" xfId="4" applyFont="1" applyBorder="1" applyAlignment="1">
      <alignment horizontal="center" vertical="center" wrapText="1"/>
    </xf>
    <xf numFmtId="38" fontId="16" fillId="0" borderId="45" xfId="4" applyFont="1" applyBorder="1" applyAlignment="1">
      <alignment horizontal="center" vertical="center"/>
    </xf>
    <xf numFmtId="38" fontId="16" fillId="0" borderId="31" xfId="4" applyFont="1" applyBorder="1" applyAlignment="1">
      <alignment horizontal="center" vertical="center" wrapText="1"/>
    </xf>
    <xf numFmtId="38" fontId="16" fillId="0" borderId="21" xfId="4" applyFont="1" applyBorder="1" applyAlignment="1">
      <alignment horizontal="center" vertical="center" wrapText="1"/>
    </xf>
    <xf numFmtId="38" fontId="16" fillId="0" borderId="18" xfId="4" applyFont="1" applyBorder="1" applyAlignment="1">
      <alignment horizontal="center" vertical="center"/>
    </xf>
    <xf numFmtId="176" fontId="16" fillId="0" borderId="41" xfId="4" applyNumberFormat="1" applyFont="1" applyBorder="1" applyAlignment="1">
      <alignment horizontal="center" vertical="center"/>
    </xf>
    <xf numFmtId="176" fontId="16" fillId="0" borderId="42" xfId="4" applyNumberFormat="1" applyFont="1" applyFill="1" applyBorder="1" applyAlignment="1">
      <alignment horizontal="center" vertical="center"/>
    </xf>
    <xf numFmtId="176" fontId="16" fillId="0" borderId="43" xfId="4" applyNumberFormat="1" applyFont="1" applyFill="1" applyBorder="1" applyAlignment="1">
      <alignment horizontal="center" vertical="center"/>
    </xf>
    <xf numFmtId="177" fontId="16" fillId="0" borderId="41" xfId="6" applyNumberFormat="1" applyFont="1" applyBorder="1" applyAlignment="1">
      <alignment horizontal="center" vertical="center"/>
    </xf>
    <xf numFmtId="177" fontId="16" fillId="0" borderId="43" xfId="6" applyNumberFormat="1" applyFont="1" applyBorder="1" applyAlignment="1">
      <alignment horizontal="center" vertical="center"/>
    </xf>
    <xf numFmtId="177" fontId="16" fillId="0" borderId="45" xfId="6" applyNumberFormat="1" applyFont="1" applyBorder="1" applyAlignment="1">
      <alignment horizontal="center" vertical="center"/>
    </xf>
    <xf numFmtId="177" fontId="16" fillId="0" borderId="46" xfId="6" applyNumberFormat="1" applyFont="1" applyBorder="1" applyAlignment="1">
      <alignment horizontal="center" vertical="center"/>
    </xf>
    <xf numFmtId="177" fontId="16" fillId="0" borderId="35" xfId="6" applyNumberFormat="1" applyFont="1" applyBorder="1" applyAlignment="1">
      <alignment horizontal="center" vertical="center"/>
    </xf>
    <xf numFmtId="177" fontId="16" fillId="0" borderId="36" xfId="6" applyNumberFormat="1" applyFont="1" applyBorder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17" fillId="0" borderId="0" xfId="2" applyFont="1" applyAlignment="1">
      <alignment horizontal="left" vertical="center"/>
    </xf>
    <xf numFmtId="176" fontId="8" fillId="0" borderId="0" xfId="1" applyNumberFormat="1" applyFont="1" applyAlignment="1">
      <alignment wrapText="1"/>
    </xf>
    <xf numFmtId="176" fontId="12" fillId="0" borderId="0" xfId="0" applyNumberFormat="1" applyFont="1" applyAlignment="1">
      <alignment horizontal="centerContinuous" vertical="center"/>
    </xf>
    <xf numFmtId="176" fontId="8" fillId="0" borderId="0" xfId="0" applyNumberFormat="1" applyFont="1" applyAlignment="1">
      <alignment horizontal="centerContinuous" vertical="center"/>
    </xf>
    <xf numFmtId="176" fontId="11" fillId="2" borderId="5" xfId="1" applyNumberFormat="1" applyFont="1" applyFill="1" applyBorder="1" applyAlignment="1">
      <alignment horizontal="center" vertical="center" wrapText="1"/>
    </xf>
    <xf numFmtId="176" fontId="9" fillId="2" borderId="10" xfId="1" applyNumberFormat="1" applyFont="1" applyFill="1" applyBorder="1" applyAlignment="1">
      <alignment horizontal="center" vertical="center" wrapText="1"/>
    </xf>
    <xf numFmtId="176" fontId="9" fillId="0" borderId="22" xfId="1" applyNumberFormat="1" applyFont="1" applyBorder="1" applyAlignment="1">
      <alignment horizontal="center" vertical="center" wrapText="1"/>
    </xf>
    <xf numFmtId="176" fontId="9" fillId="0" borderId="0" xfId="1" applyNumberFormat="1" applyFont="1" applyAlignment="1">
      <alignment wrapText="1"/>
    </xf>
    <xf numFmtId="176" fontId="8" fillId="0" borderId="0" xfId="0" applyNumberFormat="1" applyFont="1" applyAlignment="1">
      <alignment vertical="center"/>
    </xf>
    <xf numFmtId="0" fontId="16" fillId="0" borderId="21" xfId="4" applyNumberFormat="1" applyFont="1" applyBorder="1" applyAlignment="1">
      <alignment horizontal="center" vertical="center" wrapText="1"/>
    </xf>
    <xf numFmtId="0" fontId="16" fillId="0" borderId="37" xfId="4" applyNumberFormat="1" applyFont="1" applyBorder="1" applyAlignment="1">
      <alignment horizontal="center" vertical="center" wrapText="1"/>
    </xf>
    <xf numFmtId="0" fontId="16" fillId="0" borderId="18" xfId="6" applyNumberFormat="1" applyFont="1" applyBorder="1" applyAlignment="1">
      <alignment horizontal="center" vertical="center" wrapText="1"/>
    </xf>
    <xf numFmtId="0" fontId="16" fillId="0" borderId="19" xfId="6" applyNumberFormat="1" applyFont="1" applyBorder="1" applyAlignment="1">
      <alignment horizontal="center" vertical="center" wrapText="1"/>
    </xf>
    <xf numFmtId="0" fontId="16" fillId="0" borderId="17" xfId="6" applyNumberFormat="1" applyFont="1" applyBorder="1" applyAlignment="1">
      <alignment horizontal="center" vertical="center" wrapText="1"/>
    </xf>
    <xf numFmtId="0" fontId="13" fillId="0" borderId="0" xfId="7" applyFont="1">
      <alignment vertical="center"/>
    </xf>
    <xf numFmtId="0" fontId="8" fillId="0" borderId="0" xfId="7" applyFont="1">
      <alignment vertical="center"/>
    </xf>
    <xf numFmtId="0" fontId="8" fillId="0" borderId="1" xfId="7" applyFont="1" applyBorder="1" applyAlignment="1">
      <alignment horizontal="center" vertical="center" wrapText="1"/>
    </xf>
    <xf numFmtId="38" fontId="8" fillId="0" borderId="1" xfId="7" applyNumberFormat="1" applyFont="1" applyBorder="1" applyAlignment="1">
      <alignment horizontal="right" vertical="center"/>
    </xf>
    <xf numFmtId="38" fontId="8" fillId="0" borderId="1" xfId="7" applyNumberFormat="1" applyFont="1" applyBorder="1">
      <alignment vertical="center"/>
    </xf>
    <xf numFmtId="0" fontId="8" fillId="0" borderId="47" xfId="7" applyFont="1" applyBorder="1">
      <alignment vertical="center"/>
    </xf>
    <xf numFmtId="0" fontId="8" fillId="0" borderId="48" xfId="7" applyFont="1" applyBorder="1">
      <alignment vertical="center"/>
    </xf>
    <xf numFmtId="0" fontId="8" fillId="0" borderId="3" xfId="7" applyFont="1" applyBorder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38" fontId="8" fillId="0" borderId="47" xfId="1" applyFont="1" applyBorder="1">
      <alignment vertical="center"/>
    </xf>
    <xf numFmtId="38" fontId="8" fillId="0" borderId="3" xfId="1" applyFont="1" applyBorder="1">
      <alignment vertical="center"/>
    </xf>
    <xf numFmtId="38" fontId="8" fillId="0" borderId="48" xfId="1" applyFont="1" applyBorder="1">
      <alignment vertical="center"/>
    </xf>
    <xf numFmtId="0" fontId="8" fillId="0" borderId="1" xfId="7" applyFont="1" applyBorder="1" applyAlignment="1">
      <alignment horizontal="left"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>
      <alignment vertical="center"/>
    </xf>
    <xf numFmtId="0" fontId="8" fillId="0" borderId="49" xfId="7" applyFont="1" applyBorder="1">
      <alignment vertical="center"/>
    </xf>
    <xf numFmtId="0" fontId="8" fillId="0" borderId="50" xfId="7" applyFont="1" applyBorder="1">
      <alignment vertical="center"/>
    </xf>
    <xf numFmtId="0" fontId="8" fillId="0" borderId="51" xfId="7" applyFont="1" applyBorder="1">
      <alignment vertical="center"/>
    </xf>
    <xf numFmtId="40" fontId="8" fillId="0" borderId="1" xfId="1" applyNumberFormat="1" applyFont="1" applyBorder="1">
      <alignment vertical="center"/>
    </xf>
    <xf numFmtId="0" fontId="8" fillId="0" borderId="14" xfId="7" applyFont="1" applyBorder="1" applyAlignment="1">
      <alignment horizontal="left" vertical="center" indent="1"/>
    </xf>
    <xf numFmtId="0" fontId="8" fillId="0" borderId="2" xfId="7" applyFont="1" applyBorder="1" applyAlignment="1">
      <alignment horizontal="left" vertical="center" indent="1"/>
    </xf>
    <xf numFmtId="0" fontId="8" fillId="0" borderId="20" xfId="7" applyFont="1" applyBorder="1" applyAlignment="1">
      <alignment horizontal="left" vertical="center" indent="1"/>
    </xf>
    <xf numFmtId="0" fontId="18" fillId="0" borderId="0" xfId="7" applyFont="1">
      <alignment vertical="center"/>
    </xf>
    <xf numFmtId="0" fontId="13" fillId="0" borderId="0" xfId="0" applyFont="1" applyAlignment="1">
      <alignment horizontal="left"/>
    </xf>
    <xf numFmtId="38" fontId="14" fillId="5" borderId="15" xfId="1" applyFont="1" applyFill="1" applyBorder="1" applyAlignment="1">
      <alignment horizontal="right" vertical="center" wrapText="1"/>
    </xf>
    <xf numFmtId="38" fontId="14" fillId="5" borderId="12" xfId="1" applyFont="1" applyFill="1" applyBorder="1" applyAlignment="1">
      <alignment horizontal="right" vertical="center" wrapText="1"/>
    </xf>
    <xf numFmtId="38" fontId="14" fillId="5" borderId="7" xfId="1" applyFont="1" applyFill="1" applyBorder="1" applyAlignment="1">
      <alignment horizontal="right" vertical="center" wrapText="1"/>
    </xf>
    <xf numFmtId="38" fontId="14" fillId="5" borderId="1" xfId="1" applyFont="1" applyFill="1" applyBorder="1" applyAlignment="1">
      <alignment horizontal="right" vertical="center" wrapText="1"/>
    </xf>
    <xf numFmtId="38" fontId="14" fillId="5" borderId="6" xfId="1" applyFont="1" applyFill="1" applyBorder="1" applyAlignment="1">
      <alignment horizontal="right" vertical="center" wrapText="1"/>
    </xf>
    <xf numFmtId="38" fontId="14" fillId="5" borderId="24" xfId="1" applyFont="1" applyFill="1" applyBorder="1" applyAlignment="1">
      <alignment horizontal="right" vertical="center" wrapText="1"/>
    </xf>
    <xf numFmtId="0" fontId="10" fillId="5" borderId="15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left" vertical="center" wrapText="1"/>
    </xf>
    <xf numFmtId="38" fontId="10" fillId="5" borderId="12" xfId="1" applyFont="1" applyFill="1" applyBorder="1" applyAlignment="1">
      <alignment horizontal="right" vertical="center" wrapText="1"/>
    </xf>
    <xf numFmtId="176" fontId="10" fillId="5" borderId="12" xfId="1" applyNumberFormat="1" applyFont="1" applyFill="1" applyBorder="1" applyAlignment="1">
      <alignment horizontal="right" vertical="center" wrapText="1"/>
    </xf>
    <xf numFmtId="38" fontId="10" fillId="5" borderId="16" xfId="1" applyFont="1" applyFill="1" applyBorder="1" applyAlignment="1">
      <alignment horizontal="right"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38" fontId="10" fillId="5" borderId="1" xfId="1" applyFont="1" applyFill="1" applyBorder="1" applyAlignment="1">
      <alignment horizontal="right" vertical="center" wrapText="1"/>
    </xf>
    <xf numFmtId="176" fontId="10" fillId="5" borderId="1" xfId="1" applyNumberFormat="1" applyFont="1" applyFill="1" applyBorder="1" applyAlignment="1">
      <alignment horizontal="right" vertical="center" wrapText="1"/>
    </xf>
    <xf numFmtId="38" fontId="10" fillId="5" borderId="8" xfId="1" applyFont="1" applyFill="1" applyBorder="1" applyAlignment="1">
      <alignment horizontal="right" vertical="center" wrapText="1"/>
    </xf>
    <xf numFmtId="0" fontId="16" fillId="0" borderId="38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 wrapText="1"/>
    </xf>
    <xf numFmtId="0" fontId="16" fillId="0" borderId="37" xfId="2" applyFont="1" applyBorder="1" applyAlignment="1">
      <alignment horizontal="center" vertical="center"/>
    </xf>
    <xf numFmtId="0" fontId="16" fillId="0" borderId="45" xfId="2" applyFont="1" applyBorder="1" applyAlignment="1">
      <alignment horizontal="center" vertical="center"/>
    </xf>
    <xf numFmtId="38" fontId="16" fillId="0" borderId="38" xfId="2" applyNumberFormat="1" applyFont="1" applyBorder="1" applyAlignment="1">
      <alignment horizontal="center" vertical="center"/>
    </xf>
    <xf numFmtId="38" fontId="17" fillId="0" borderId="12" xfId="1" applyFont="1" applyBorder="1" applyAlignment="1">
      <alignment vertical="center" wrapText="1"/>
    </xf>
    <xf numFmtId="38" fontId="17" fillId="0" borderId="1" xfId="1" applyFont="1" applyBorder="1" applyAlignment="1">
      <alignment vertical="center" wrapText="1"/>
    </xf>
    <xf numFmtId="38" fontId="16" fillId="5" borderId="18" xfId="4" applyFont="1" applyFill="1" applyBorder="1" applyAlignment="1">
      <alignment vertical="center" wrapText="1"/>
    </xf>
    <xf numFmtId="38" fontId="16" fillId="5" borderId="19" xfId="4" applyFont="1" applyFill="1" applyBorder="1" applyAlignment="1">
      <alignment vertical="center" wrapText="1"/>
    </xf>
    <xf numFmtId="38" fontId="16" fillId="5" borderId="17" xfId="4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2" fillId="0" borderId="0" xfId="7" applyFont="1" applyAlignment="1">
      <alignment horizontal="center" vertical="center"/>
    </xf>
    <xf numFmtId="0" fontId="8" fillId="0" borderId="0" xfId="7" applyFont="1" applyAlignment="1">
      <alignment horizontal="left" vertical="center" wrapText="1"/>
    </xf>
    <xf numFmtId="0" fontId="8" fillId="0" borderId="0" xfId="7" applyFont="1" applyAlignment="1">
      <alignment horizontal="left" vertical="center"/>
    </xf>
  </cellXfs>
  <cellStyles count="9">
    <cellStyle name="パーセント 2" xfId="6"/>
    <cellStyle name="パーセント 3" xfId="8"/>
    <cellStyle name="桁区切り" xfId="1" builtinId="6"/>
    <cellStyle name="桁区切り 2" xfId="3"/>
    <cellStyle name="桁区切り 3" xfId="4"/>
    <cellStyle name="標準" xfId="0" builtinId="0"/>
    <cellStyle name="標準 2" xfId="7"/>
    <cellStyle name="標準 3" xfId="2"/>
    <cellStyle name="標準 3 2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1010000000)\21_&#22320;&#29699;&#28201;&#26262;&#21270;&#23550;&#31574;&#25285;&#24403;\104_&#29575;&#20808;&#23455;&#34892;&#25285;&#24403;\01_&#20140;&#37117;&#24066;&#24441;&#25152;CO2&#21066;&#28187;&#29575;&#20808;&#23455;&#34892;&#35336;&#30011;\01_&#24193;&#20869;&#23550;&#31574;\03_&#30465;&#12456;&#12493;&#23550;&#31574;\01_LED&#25913;&#20462;\22_&#20196;&#21644;4&#24180;&#24230;ESCO&#20107;&#26989;\1_&#20196;&#21644;&#65300;&#24180;&#24230;&#12503;&#12525;&#12509;&#12540;&#12470;&#12523;\2_&#12503;&#12525;&#12509;&#36215;&#26696;\&#27770;&#23450;\3-2_&#27096;&#24335;&#31532;17&#21495;&#65288;&#20107;&#26989;&#21177;&#26524;&#31639;&#20986;&#34920;&#65289;&#12304;&#27770;&#23450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削減効果算定（施設別）"/>
      <sheetName val="施設リストA-1（直営）"/>
      <sheetName val="施設リストA-2（指定管理１）"/>
      <sheetName val="施設リストA-3（指定管理２）"/>
      <sheetName val="（新設）照明器具"/>
      <sheetName val="（既設）調査結果"/>
      <sheetName val="事業費（プロポ用）"/>
      <sheetName val="直営"/>
      <sheetName val="指定管理１"/>
      <sheetName val="指定管理2"/>
      <sheetName val="その他照明提案選定"/>
      <sheetName val="単価"/>
      <sheetName val="電力単価（直）"/>
      <sheetName val="電力単価（指１）"/>
      <sheetName val="電力単価（指２）"/>
      <sheetName val="照明台数（施設別）"/>
      <sheetName val="部屋別効果（直）"/>
      <sheetName val="部屋別効果（指１）"/>
      <sheetName val="部屋別効果（指２）"/>
      <sheetName val="隠し　照明器具まとめ"/>
      <sheetName val="3-2_様式第17号（事業効果算出表）【決定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C2" t="str">
            <v>新設</v>
          </cell>
          <cell r="D2" t="str">
            <v>撤去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tabSelected="1" view="pageBreakPreview" zoomScaleNormal="100" zoomScaleSheetLayoutView="100" workbookViewId="0">
      <selection activeCell="F10" sqref="F10"/>
    </sheetView>
  </sheetViews>
  <sheetFormatPr defaultColWidth="9" defaultRowHeight="40.5" customHeight="1"/>
  <cols>
    <col min="1" max="1" width="3.875" style="9" customWidth="1"/>
    <col min="2" max="2" width="4.625" style="10" customWidth="1"/>
    <col min="3" max="3" width="13.875" style="10" bestFit="1" customWidth="1"/>
    <col min="4" max="4" width="49.5" style="9" bestFit="1" customWidth="1"/>
    <col min="5" max="5" width="7.75" style="11" customWidth="1"/>
    <col min="6" max="7" width="12.5" style="9" customWidth="1"/>
    <col min="8" max="8" width="12.5" style="11" customWidth="1"/>
    <col min="9" max="9" width="12.5" style="138" customWidth="1"/>
    <col min="10" max="10" width="12.5" style="11" customWidth="1"/>
    <col min="11" max="16384" width="9" style="9"/>
  </cols>
  <sheetData>
    <row r="1" spans="1:10" ht="16.5" customHeight="1"/>
    <row r="2" spans="1:10" ht="14.25">
      <c r="B2" s="47" t="s">
        <v>0</v>
      </c>
      <c r="C2" s="47"/>
    </row>
    <row r="3" spans="1:10" ht="21">
      <c r="B3" s="48" t="s">
        <v>34</v>
      </c>
      <c r="C3" s="48"/>
      <c r="D3" s="48"/>
      <c r="E3" s="48"/>
      <c r="F3" s="48"/>
      <c r="G3" s="48"/>
      <c r="H3" s="48"/>
      <c r="I3" s="139"/>
      <c r="J3" s="48"/>
    </row>
    <row r="4" spans="1:10" ht="12.75" thickBot="1">
      <c r="B4" s="59"/>
      <c r="C4" s="59"/>
      <c r="D4" s="59"/>
      <c r="E4" s="59"/>
      <c r="F4" s="59"/>
      <c r="G4" s="59"/>
      <c r="H4" s="59"/>
      <c r="I4" s="140"/>
      <c r="J4" s="59"/>
    </row>
    <row r="5" spans="1:10" s="12" customFormat="1" ht="17.25">
      <c r="A5" s="20"/>
      <c r="B5" s="31"/>
      <c r="C5" s="32"/>
      <c r="D5" s="32"/>
      <c r="E5" s="33"/>
      <c r="F5" s="23"/>
      <c r="G5" s="24"/>
      <c r="H5" s="25" t="s">
        <v>35</v>
      </c>
      <c r="I5" s="141"/>
      <c r="J5" s="26"/>
    </row>
    <row r="6" spans="1:10" s="12" customFormat="1" ht="24.75" thickBot="1">
      <c r="A6" s="14"/>
      <c r="B6" s="37" t="s">
        <v>56</v>
      </c>
      <c r="C6" s="38" t="s">
        <v>57</v>
      </c>
      <c r="D6" s="38" t="s">
        <v>70</v>
      </c>
      <c r="E6" s="39" t="s">
        <v>69</v>
      </c>
      <c r="F6" s="40" t="s">
        <v>36</v>
      </c>
      <c r="G6" s="41" t="s">
        <v>37</v>
      </c>
      <c r="H6" s="42" t="s">
        <v>138</v>
      </c>
      <c r="I6" s="142" t="s">
        <v>38</v>
      </c>
      <c r="J6" s="43" t="s">
        <v>39</v>
      </c>
    </row>
    <row r="7" spans="1:10" ht="40.5" customHeight="1">
      <c r="A7" s="13"/>
      <c r="B7" s="34" t="s">
        <v>14</v>
      </c>
      <c r="C7" s="35" t="s">
        <v>1</v>
      </c>
      <c r="D7" s="36" t="s">
        <v>147</v>
      </c>
      <c r="E7" s="200">
        <v>1047</v>
      </c>
      <c r="F7" s="184"/>
      <c r="G7" s="185"/>
      <c r="H7" s="186"/>
      <c r="I7" s="187"/>
      <c r="J7" s="188"/>
    </row>
    <row r="8" spans="1:10" ht="40.5" customHeight="1">
      <c r="A8" s="13"/>
      <c r="B8" s="34" t="s">
        <v>199</v>
      </c>
      <c r="C8" s="21" t="s">
        <v>2</v>
      </c>
      <c r="D8" s="22" t="s">
        <v>58</v>
      </c>
      <c r="E8" s="201">
        <v>6756</v>
      </c>
      <c r="F8" s="189"/>
      <c r="G8" s="190"/>
      <c r="H8" s="191"/>
      <c r="I8" s="192"/>
      <c r="J8" s="193"/>
    </row>
    <row r="9" spans="1:10" ht="40.5" customHeight="1">
      <c r="A9" s="13"/>
      <c r="B9" s="34" t="s">
        <v>16</v>
      </c>
      <c r="C9" s="21" t="s">
        <v>5</v>
      </c>
      <c r="D9" s="22" t="s">
        <v>59</v>
      </c>
      <c r="E9" s="201">
        <v>503</v>
      </c>
      <c r="F9" s="189"/>
      <c r="G9" s="190"/>
      <c r="H9" s="191"/>
      <c r="I9" s="192"/>
      <c r="J9" s="193"/>
    </row>
    <row r="10" spans="1:10" ht="40.5" customHeight="1">
      <c r="A10" s="13"/>
      <c r="B10" s="34" t="s">
        <v>200</v>
      </c>
      <c r="C10" s="21" t="s">
        <v>6</v>
      </c>
      <c r="D10" s="22" t="s">
        <v>60</v>
      </c>
      <c r="E10" s="201">
        <v>1464</v>
      </c>
      <c r="F10" s="189"/>
      <c r="G10" s="190"/>
      <c r="H10" s="191"/>
      <c r="I10" s="192"/>
      <c r="J10" s="193"/>
    </row>
    <row r="11" spans="1:10" ht="40.5" customHeight="1">
      <c r="A11" s="13"/>
      <c r="B11" s="34" t="s">
        <v>17</v>
      </c>
      <c r="C11" s="21" t="s">
        <v>85</v>
      </c>
      <c r="D11" s="22" t="s">
        <v>61</v>
      </c>
      <c r="E11" s="201">
        <v>383</v>
      </c>
      <c r="F11" s="189"/>
      <c r="G11" s="190"/>
      <c r="H11" s="191"/>
      <c r="I11" s="192"/>
      <c r="J11" s="193"/>
    </row>
    <row r="12" spans="1:10" ht="40.5" customHeight="1">
      <c r="A12" s="13"/>
      <c r="B12" s="34" t="s">
        <v>18</v>
      </c>
      <c r="C12" s="21" t="s">
        <v>86</v>
      </c>
      <c r="D12" s="22" t="s">
        <v>62</v>
      </c>
      <c r="E12" s="201">
        <v>417</v>
      </c>
      <c r="F12" s="189"/>
      <c r="G12" s="190"/>
      <c r="H12" s="191"/>
      <c r="I12" s="192"/>
      <c r="J12" s="193"/>
    </row>
    <row r="13" spans="1:10" ht="40.5" customHeight="1">
      <c r="A13" s="13"/>
      <c r="B13" s="34" t="s">
        <v>19</v>
      </c>
      <c r="C13" s="21" t="s">
        <v>12</v>
      </c>
      <c r="D13" s="22" t="s">
        <v>63</v>
      </c>
      <c r="E13" s="201">
        <v>203</v>
      </c>
      <c r="F13" s="189"/>
      <c r="G13" s="190"/>
      <c r="H13" s="191"/>
      <c r="I13" s="192"/>
      <c r="J13" s="193"/>
    </row>
    <row r="14" spans="1:10" ht="40.5" customHeight="1">
      <c r="A14" s="13"/>
      <c r="B14" s="34" t="s">
        <v>201</v>
      </c>
      <c r="C14" s="21" t="s">
        <v>13</v>
      </c>
      <c r="D14" s="22" t="s">
        <v>64</v>
      </c>
      <c r="E14" s="201">
        <v>139</v>
      </c>
      <c r="F14" s="189"/>
      <c r="G14" s="190"/>
      <c r="H14" s="191"/>
      <c r="I14" s="192"/>
      <c r="J14" s="193"/>
    </row>
    <row r="15" spans="1:10" ht="40.5" customHeight="1">
      <c r="A15" s="13"/>
      <c r="B15" s="34" t="s">
        <v>20</v>
      </c>
      <c r="C15" s="21" t="s">
        <v>9</v>
      </c>
      <c r="D15" s="22" t="s">
        <v>65</v>
      </c>
      <c r="E15" s="201">
        <v>81</v>
      </c>
      <c r="F15" s="189"/>
      <c r="G15" s="190"/>
      <c r="H15" s="191"/>
      <c r="I15" s="192"/>
      <c r="J15" s="193"/>
    </row>
    <row r="16" spans="1:10" ht="40.5" customHeight="1">
      <c r="A16" s="13"/>
      <c r="B16" s="34" t="s">
        <v>202</v>
      </c>
      <c r="C16" s="21" t="s">
        <v>10</v>
      </c>
      <c r="D16" s="22" t="s">
        <v>65</v>
      </c>
      <c r="E16" s="201">
        <v>553</v>
      </c>
      <c r="F16" s="189"/>
      <c r="G16" s="190"/>
      <c r="H16" s="191"/>
      <c r="I16" s="192"/>
      <c r="J16" s="193"/>
    </row>
    <row r="17" spans="1:10" ht="40.5" customHeight="1" thickBot="1">
      <c r="A17" s="13"/>
      <c r="B17" s="34" t="s">
        <v>21</v>
      </c>
      <c r="C17" s="21" t="s">
        <v>167</v>
      </c>
      <c r="D17" s="205" t="s">
        <v>170</v>
      </c>
      <c r="E17" s="201">
        <v>27</v>
      </c>
      <c r="F17" s="189"/>
      <c r="G17" s="190"/>
      <c r="H17" s="191"/>
      <c r="I17" s="192"/>
      <c r="J17" s="193"/>
    </row>
    <row r="18" spans="1:10" ht="28.5" customHeight="1" thickBot="1">
      <c r="A18" s="16"/>
      <c r="B18" s="51"/>
      <c r="C18" s="52" t="s">
        <v>54</v>
      </c>
      <c r="D18" s="52"/>
      <c r="E18" s="58">
        <f>SUM(E7:E17)</f>
        <v>11573</v>
      </c>
      <c r="F18" s="53"/>
      <c r="G18" s="54"/>
      <c r="H18" s="55"/>
      <c r="I18" s="143"/>
      <c r="J18" s="56"/>
    </row>
    <row r="19" spans="1:10" ht="12">
      <c r="A19" s="16"/>
      <c r="B19" s="19"/>
      <c r="C19" s="19"/>
      <c r="D19" s="16"/>
      <c r="E19" s="18"/>
      <c r="F19" s="16"/>
      <c r="G19" s="16"/>
      <c r="H19" s="18"/>
      <c r="I19" s="144"/>
      <c r="J19" s="18"/>
    </row>
    <row r="20" spans="1:10" ht="14.25">
      <c r="B20" s="50"/>
      <c r="C20" s="49" t="s">
        <v>67</v>
      </c>
      <c r="D20" s="50"/>
      <c r="E20" s="50"/>
      <c r="F20" s="50"/>
      <c r="G20" s="50"/>
      <c r="H20" s="50"/>
      <c r="I20" s="145"/>
      <c r="J20" s="50"/>
    </row>
    <row r="21" spans="1:10" ht="14.25">
      <c r="B21" s="50"/>
      <c r="C21" s="49" t="s">
        <v>66</v>
      </c>
      <c r="D21" s="50"/>
      <c r="E21" s="50"/>
      <c r="F21" s="50"/>
      <c r="G21" s="50"/>
      <c r="H21" s="50"/>
      <c r="I21" s="145"/>
      <c r="J21" s="50"/>
    </row>
    <row r="22" spans="1:10" ht="14.25">
      <c r="B22" s="50"/>
      <c r="C22" s="49" t="s">
        <v>203</v>
      </c>
      <c r="D22" s="50"/>
      <c r="E22" s="50"/>
      <c r="F22" s="50"/>
      <c r="G22" s="50"/>
      <c r="H22" s="50"/>
      <c r="I22" s="145"/>
      <c r="J22" s="50"/>
    </row>
    <row r="23" spans="1:10" ht="28.5" customHeight="1">
      <c r="A23" s="16"/>
      <c r="B23" s="19"/>
      <c r="C23" s="17"/>
      <c r="D23" s="16"/>
      <c r="E23" s="18"/>
      <c r="F23" s="16"/>
      <c r="G23" s="16"/>
      <c r="H23" s="18"/>
      <c r="I23" s="144"/>
      <c r="J23" s="18"/>
    </row>
    <row r="24" spans="1:10" ht="28.5" customHeight="1">
      <c r="A24" s="16"/>
      <c r="B24" s="19"/>
      <c r="C24" s="17"/>
      <c r="D24" s="16"/>
      <c r="E24" s="18"/>
      <c r="F24" s="16"/>
      <c r="G24" s="16"/>
      <c r="H24" s="18"/>
      <c r="I24" s="144"/>
      <c r="J24" s="18"/>
    </row>
    <row r="25" spans="1:10" ht="28.5" customHeight="1">
      <c r="B25" s="19"/>
      <c r="C25" s="17"/>
      <c r="D25" s="16"/>
      <c r="E25" s="18"/>
      <c r="F25" s="16"/>
      <c r="G25" s="16"/>
      <c r="H25" s="18"/>
      <c r="I25" s="144"/>
      <c r="J25" s="18"/>
    </row>
    <row r="26" spans="1:10" ht="28.5" customHeight="1">
      <c r="B26" s="19"/>
      <c r="C26" s="17"/>
      <c r="D26" s="16"/>
      <c r="E26" s="18"/>
      <c r="F26" s="16"/>
      <c r="G26" s="16"/>
      <c r="H26" s="18"/>
      <c r="I26" s="144"/>
      <c r="J26" s="18"/>
    </row>
    <row r="27" spans="1:10" ht="28.5" customHeight="1">
      <c r="A27" s="16"/>
      <c r="B27" s="19"/>
      <c r="C27" s="19"/>
      <c r="D27" s="16"/>
      <c r="E27" s="18"/>
      <c r="F27" s="16"/>
      <c r="G27" s="16"/>
      <c r="H27" s="18"/>
      <c r="I27" s="144"/>
      <c r="J27" s="18"/>
    </row>
    <row r="28" spans="1:10" ht="28.5" customHeight="1">
      <c r="A28" s="16"/>
      <c r="B28" s="19"/>
      <c r="C28" s="19"/>
      <c r="D28" s="16"/>
      <c r="E28" s="18"/>
      <c r="F28" s="16"/>
      <c r="G28" s="16"/>
      <c r="H28" s="18"/>
      <c r="I28" s="144"/>
      <c r="J28" s="18"/>
    </row>
    <row r="29" spans="1:10" ht="28.5" customHeight="1">
      <c r="A29" s="16"/>
      <c r="B29" s="19"/>
      <c r="C29" s="19"/>
      <c r="D29" s="16"/>
      <c r="E29" s="18"/>
      <c r="F29" s="16"/>
      <c r="G29" s="16"/>
      <c r="H29" s="18"/>
      <c r="I29" s="144"/>
      <c r="J29" s="18"/>
    </row>
  </sheetData>
  <customSheetViews>
    <customSheetView guid="{A478444A-39C2-4E60-AE27-B1B525C5F523}" showPageBreaks="1" showGridLines="0" fitToPage="1" printArea="1" view="pageBreakPreview">
      <selection activeCell="D5" sqref="D5"/>
      <rowBreaks count="2" manualBreakCount="2">
        <brk id="17" min="1" max="9" man="1"/>
        <brk id="28" min="1" max="9" man="1"/>
      </rowBreaks>
      <pageMargins left="0.70866141732283472" right="0.70866141732283472" top="0.35433070866141736" bottom="0.35433070866141736" header="0.31496062992125984" footer="0.31496062992125984"/>
      <pageSetup paperSize="9" scale="88" fitToHeight="0" orientation="landscape" r:id="rId1"/>
      <headerFooter>
        <oddFooter>&amp;C&amp;"ＭＳ 明朝,太字"&amp;P / &amp;N ページ</oddFooter>
      </headerFooter>
    </customSheetView>
  </customSheetViews>
  <phoneticPr fontId="5"/>
  <pageMargins left="0.70866141732283472" right="0.70866141732283472" top="0.35433070866141736" bottom="0.35433070866141736" header="0.31496062992125984" footer="0.31496062992125984"/>
  <pageSetup paperSize="9" scale="87" fitToHeight="0" orientation="landscape" r:id="rId2"/>
  <headerFooter>
    <oddFooter>&amp;C&amp;"ＭＳ 明朝,太字"&amp;P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view="pageBreakPreview" topLeftCell="A4" zoomScaleNormal="100" zoomScaleSheetLayoutView="100" workbookViewId="0">
      <selection activeCell="F10" sqref="F10"/>
    </sheetView>
  </sheetViews>
  <sheetFormatPr defaultColWidth="9" defaultRowHeight="40.5" customHeight="1"/>
  <cols>
    <col min="1" max="1" width="3.875" style="9" customWidth="1"/>
    <col min="2" max="2" width="4.625" style="10" customWidth="1"/>
    <col min="3" max="3" width="30.25" style="10" customWidth="1"/>
    <col min="4" max="4" width="6.875" style="11" customWidth="1"/>
    <col min="5" max="9" width="13.75" style="11" customWidth="1"/>
    <col min="10" max="16384" width="9" style="9"/>
  </cols>
  <sheetData>
    <row r="1" spans="1:9" ht="16.5" customHeight="1"/>
    <row r="2" spans="1:9" ht="14.25">
      <c r="B2" s="177" t="s">
        <v>137</v>
      </c>
      <c r="C2" s="47"/>
    </row>
    <row r="3" spans="1:9" ht="21">
      <c r="B3" s="48" t="s">
        <v>71</v>
      </c>
      <c r="C3" s="48"/>
      <c r="D3" s="48"/>
      <c r="E3" s="48"/>
      <c r="F3" s="48"/>
      <c r="G3" s="48"/>
      <c r="H3" s="48"/>
      <c r="I3" s="48"/>
    </row>
    <row r="4" spans="1:9" ht="12.75" thickBot="1">
      <c r="A4" s="13"/>
      <c r="B4" s="14"/>
      <c r="C4" s="14"/>
      <c r="D4" s="15"/>
      <c r="E4" s="18"/>
      <c r="F4" s="9"/>
      <c r="G4" s="18"/>
      <c r="H4" s="18"/>
      <c r="I4" s="60" t="s">
        <v>72</v>
      </c>
    </row>
    <row r="5" spans="1:9" s="12" customFormat="1" ht="17.25">
      <c r="A5" s="20"/>
      <c r="B5" s="31"/>
      <c r="C5" s="32" t="s">
        <v>83</v>
      </c>
      <c r="D5" s="33"/>
      <c r="E5" s="27"/>
      <c r="F5" s="28"/>
      <c r="G5" s="29" t="s">
        <v>55</v>
      </c>
      <c r="H5" s="29"/>
      <c r="I5" s="30"/>
    </row>
    <row r="6" spans="1:9" s="12" customFormat="1" ht="24.75" customHeight="1" thickBot="1">
      <c r="A6" s="14"/>
      <c r="B6" s="37" t="s">
        <v>56</v>
      </c>
      <c r="C6" s="38" t="s">
        <v>57</v>
      </c>
      <c r="D6" s="39" t="s">
        <v>69</v>
      </c>
      <c r="E6" s="44" t="s">
        <v>41</v>
      </c>
      <c r="F6" s="45" t="s">
        <v>42</v>
      </c>
      <c r="G6" s="45" t="s">
        <v>43</v>
      </c>
      <c r="H6" s="45" t="s">
        <v>44</v>
      </c>
      <c r="I6" s="46" t="s">
        <v>40</v>
      </c>
    </row>
    <row r="7" spans="1:9" ht="24" customHeight="1">
      <c r="A7" s="13"/>
      <c r="B7" s="34" t="s">
        <v>14</v>
      </c>
      <c r="C7" s="62" t="s">
        <v>74</v>
      </c>
      <c r="D7" s="200">
        <v>1047</v>
      </c>
      <c r="E7" s="178"/>
      <c r="F7" s="179"/>
      <c r="G7" s="179"/>
      <c r="H7" s="72">
        <f>SUM(E7:G7)</f>
        <v>0</v>
      </c>
      <c r="I7" s="73">
        <f>D7*H7</f>
        <v>0</v>
      </c>
    </row>
    <row r="8" spans="1:9" ht="24" customHeight="1">
      <c r="A8" s="13"/>
      <c r="B8" s="34" t="s">
        <v>199</v>
      </c>
      <c r="C8" s="63" t="s">
        <v>75</v>
      </c>
      <c r="D8" s="201">
        <v>6756</v>
      </c>
      <c r="E8" s="180"/>
      <c r="F8" s="181"/>
      <c r="G8" s="181"/>
      <c r="H8" s="74">
        <f t="shared" ref="H8:H17" si="0">SUM(E8:G8)</f>
        <v>0</v>
      </c>
      <c r="I8" s="75">
        <f t="shared" ref="I8:I17" si="1">D8*H8</f>
        <v>0</v>
      </c>
    </row>
    <row r="9" spans="1:9" ht="24" customHeight="1">
      <c r="A9" s="13"/>
      <c r="B9" s="34" t="s">
        <v>16</v>
      </c>
      <c r="C9" s="63" t="s">
        <v>76</v>
      </c>
      <c r="D9" s="201">
        <v>503</v>
      </c>
      <c r="E9" s="180"/>
      <c r="F9" s="181"/>
      <c r="G9" s="181"/>
      <c r="H9" s="74">
        <f t="shared" si="0"/>
        <v>0</v>
      </c>
      <c r="I9" s="75">
        <f t="shared" si="1"/>
        <v>0</v>
      </c>
    </row>
    <row r="10" spans="1:9" ht="24" customHeight="1">
      <c r="A10" s="13"/>
      <c r="B10" s="34" t="s">
        <v>200</v>
      </c>
      <c r="C10" s="63" t="s">
        <v>77</v>
      </c>
      <c r="D10" s="201">
        <v>1464</v>
      </c>
      <c r="E10" s="180"/>
      <c r="F10" s="181"/>
      <c r="G10" s="181"/>
      <c r="H10" s="74">
        <f t="shared" si="0"/>
        <v>0</v>
      </c>
      <c r="I10" s="75">
        <f t="shared" si="1"/>
        <v>0</v>
      </c>
    </row>
    <row r="11" spans="1:9" ht="24" customHeight="1">
      <c r="A11" s="13"/>
      <c r="B11" s="34" t="s">
        <v>17</v>
      </c>
      <c r="C11" s="63" t="s">
        <v>104</v>
      </c>
      <c r="D11" s="201">
        <v>383</v>
      </c>
      <c r="E11" s="180"/>
      <c r="F11" s="181"/>
      <c r="G11" s="181"/>
      <c r="H11" s="74">
        <f t="shared" si="0"/>
        <v>0</v>
      </c>
      <c r="I11" s="75">
        <f t="shared" si="1"/>
        <v>0</v>
      </c>
    </row>
    <row r="12" spans="1:9" ht="24" customHeight="1">
      <c r="A12" s="13"/>
      <c r="B12" s="34" t="s">
        <v>18</v>
      </c>
      <c r="C12" s="63" t="s">
        <v>78</v>
      </c>
      <c r="D12" s="201">
        <v>417</v>
      </c>
      <c r="E12" s="180"/>
      <c r="F12" s="181"/>
      <c r="G12" s="181"/>
      <c r="H12" s="74">
        <f t="shared" si="0"/>
        <v>0</v>
      </c>
      <c r="I12" s="75">
        <f t="shared" si="1"/>
        <v>0</v>
      </c>
    </row>
    <row r="13" spans="1:9" ht="24" customHeight="1">
      <c r="A13" s="13"/>
      <c r="B13" s="34" t="s">
        <v>19</v>
      </c>
      <c r="C13" s="63" t="s">
        <v>79</v>
      </c>
      <c r="D13" s="201">
        <v>203</v>
      </c>
      <c r="E13" s="180"/>
      <c r="F13" s="181"/>
      <c r="G13" s="181"/>
      <c r="H13" s="74">
        <f t="shared" si="0"/>
        <v>0</v>
      </c>
      <c r="I13" s="75">
        <f t="shared" si="1"/>
        <v>0</v>
      </c>
    </row>
    <row r="14" spans="1:9" ht="24" customHeight="1">
      <c r="A14" s="13"/>
      <c r="B14" s="34" t="s">
        <v>201</v>
      </c>
      <c r="C14" s="63" t="s">
        <v>80</v>
      </c>
      <c r="D14" s="201">
        <v>139</v>
      </c>
      <c r="E14" s="180"/>
      <c r="F14" s="181"/>
      <c r="G14" s="181"/>
      <c r="H14" s="74">
        <f t="shared" si="0"/>
        <v>0</v>
      </c>
      <c r="I14" s="75">
        <f t="shared" si="1"/>
        <v>0</v>
      </c>
    </row>
    <row r="15" spans="1:9" ht="24" customHeight="1">
      <c r="A15" s="13"/>
      <c r="B15" s="34" t="s">
        <v>20</v>
      </c>
      <c r="C15" s="63" t="s">
        <v>81</v>
      </c>
      <c r="D15" s="201">
        <v>81</v>
      </c>
      <c r="E15" s="180"/>
      <c r="F15" s="181"/>
      <c r="G15" s="181"/>
      <c r="H15" s="74">
        <f t="shared" si="0"/>
        <v>0</v>
      </c>
      <c r="I15" s="75">
        <f t="shared" si="1"/>
        <v>0</v>
      </c>
    </row>
    <row r="16" spans="1:9" ht="24" customHeight="1">
      <c r="A16" s="13"/>
      <c r="B16" s="34" t="s">
        <v>202</v>
      </c>
      <c r="C16" s="63" t="s">
        <v>82</v>
      </c>
      <c r="D16" s="201">
        <v>553</v>
      </c>
      <c r="E16" s="180"/>
      <c r="F16" s="181"/>
      <c r="G16" s="181"/>
      <c r="H16" s="74">
        <f t="shared" si="0"/>
        <v>0</v>
      </c>
      <c r="I16" s="75">
        <f t="shared" si="1"/>
        <v>0</v>
      </c>
    </row>
    <row r="17" spans="1:9" ht="24" customHeight="1" thickBot="1">
      <c r="A17" s="13"/>
      <c r="B17" s="34" t="s">
        <v>21</v>
      </c>
      <c r="C17" s="63" t="s">
        <v>168</v>
      </c>
      <c r="D17" s="201">
        <v>27</v>
      </c>
      <c r="E17" s="180"/>
      <c r="F17" s="181"/>
      <c r="G17" s="181"/>
      <c r="H17" s="74">
        <f t="shared" si="0"/>
        <v>0</v>
      </c>
      <c r="I17" s="75">
        <f t="shared" si="1"/>
        <v>0</v>
      </c>
    </row>
    <row r="18" spans="1:9" ht="24" customHeight="1" thickBot="1">
      <c r="A18" s="16"/>
      <c r="B18" s="51"/>
      <c r="C18" s="52" t="s">
        <v>54</v>
      </c>
      <c r="D18" s="58">
        <f>SUM(D7:D17)</f>
        <v>11573</v>
      </c>
      <c r="E18" s="57"/>
      <c r="F18" s="55"/>
      <c r="G18" s="64"/>
      <c r="H18" s="68" t="s">
        <v>68</v>
      </c>
      <c r="I18" s="76">
        <f>SUM(I7:I17)</f>
        <v>0</v>
      </c>
    </row>
    <row r="19" spans="1:9" ht="24" customHeight="1">
      <c r="A19" s="16"/>
      <c r="B19" s="61" t="s">
        <v>84</v>
      </c>
      <c r="C19" s="19"/>
      <c r="D19" s="18"/>
      <c r="E19" s="18"/>
      <c r="F19" s="18"/>
      <c r="G19" s="65"/>
      <c r="H19" s="69" t="s">
        <v>47</v>
      </c>
      <c r="I19" s="182"/>
    </row>
    <row r="20" spans="1:9" ht="24" customHeight="1">
      <c r="A20" s="16"/>
      <c r="B20" s="61" t="s">
        <v>73</v>
      </c>
      <c r="C20" s="61"/>
      <c r="D20" s="18"/>
      <c r="E20" s="18"/>
      <c r="F20" s="18"/>
      <c r="G20" s="66"/>
      <c r="H20" s="70" t="s">
        <v>45</v>
      </c>
      <c r="I20" s="183"/>
    </row>
    <row r="21" spans="1:9" ht="24" customHeight="1">
      <c r="A21" s="16"/>
      <c r="B21" s="61" t="s">
        <v>204</v>
      </c>
      <c r="C21" s="17"/>
      <c r="D21" s="18"/>
      <c r="E21" s="18"/>
      <c r="F21" s="18"/>
      <c r="G21" s="66"/>
      <c r="H21" s="70" t="s">
        <v>46</v>
      </c>
      <c r="I21" s="183"/>
    </row>
    <row r="22" spans="1:9" ht="24" customHeight="1">
      <c r="A22" s="16"/>
      <c r="B22" s="79" t="s">
        <v>169</v>
      </c>
      <c r="C22" s="17"/>
      <c r="D22" s="18"/>
      <c r="E22" s="18"/>
      <c r="F22" s="18"/>
      <c r="G22" s="66"/>
      <c r="H22" s="70" t="s">
        <v>48</v>
      </c>
      <c r="I22" s="183"/>
    </row>
    <row r="23" spans="1:9" ht="24" customHeight="1">
      <c r="B23" s="19"/>
      <c r="C23" s="17"/>
      <c r="D23" s="18"/>
      <c r="E23" s="18"/>
      <c r="F23" s="18"/>
      <c r="G23" s="66"/>
      <c r="H23" s="70" t="s">
        <v>49</v>
      </c>
      <c r="I23" s="77">
        <f>SUM(I18:I22)</f>
        <v>0</v>
      </c>
    </row>
    <row r="24" spans="1:9" ht="24" customHeight="1">
      <c r="B24" s="19"/>
      <c r="C24" s="17"/>
      <c r="D24" s="18"/>
      <c r="E24" s="18"/>
      <c r="F24" s="18"/>
      <c r="G24" s="66"/>
      <c r="H24" s="70" t="s">
        <v>50</v>
      </c>
      <c r="I24" s="183"/>
    </row>
    <row r="25" spans="1:9" ht="24" customHeight="1">
      <c r="A25" s="16"/>
      <c r="B25" s="19"/>
      <c r="C25" s="19"/>
      <c r="D25" s="18"/>
      <c r="E25" s="18"/>
      <c r="F25" s="18"/>
      <c r="G25" s="66"/>
      <c r="H25" s="70" t="s">
        <v>51</v>
      </c>
      <c r="I25" s="77">
        <f>I23+I24</f>
        <v>0</v>
      </c>
    </row>
    <row r="26" spans="1:9" ht="24" customHeight="1">
      <c r="A26" s="16"/>
      <c r="B26" s="19"/>
      <c r="C26" s="19"/>
      <c r="D26" s="18"/>
      <c r="E26" s="18"/>
      <c r="F26" s="18"/>
      <c r="G26" s="66"/>
      <c r="H26" s="70" t="s">
        <v>52</v>
      </c>
      <c r="I26" s="77">
        <f>ROUNDDOWN(I25*0.1,0)</f>
        <v>0</v>
      </c>
    </row>
    <row r="27" spans="1:9" ht="24" customHeight="1" thickBot="1">
      <c r="A27" s="16"/>
      <c r="B27" s="19"/>
      <c r="C27" s="19"/>
      <c r="D27" s="18"/>
      <c r="E27" s="18"/>
      <c r="F27" s="18"/>
      <c r="G27" s="67"/>
      <c r="H27" s="71" t="s">
        <v>53</v>
      </c>
      <c r="I27" s="78">
        <f>I25+I26</f>
        <v>0</v>
      </c>
    </row>
  </sheetData>
  <customSheetViews>
    <customSheetView guid="{A478444A-39C2-4E60-AE27-B1B525C5F523}" showPageBreaks="1" showGridLines="0" printArea="1" view="pageBreakPreview" topLeftCell="A25">
      <selection activeCell="G22" sqref="G22"/>
      <pageMargins left="0.70866141732283472" right="0.70866141732283472" top="0.35433070866141736" bottom="0.35433070866141736" header="0.31496062992125984" footer="0.31496062992125984"/>
      <pageSetup paperSize="9" scale="72" fitToWidth="0" orientation="portrait" r:id="rId1"/>
    </customSheetView>
  </customSheetViews>
  <phoneticPr fontId="5"/>
  <pageMargins left="0.70866141732283472" right="0.70866141732283472" top="0.35433070866141736" bottom="0.35433070866141736" header="0.31496062992125984" footer="0.31496062992125984"/>
  <pageSetup paperSize="9" scale="72" fitToWidth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showGridLines="0" view="pageBreakPreview" zoomScaleNormal="100" zoomScaleSheetLayoutView="100" workbookViewId="0">
      <selection activeCell="M6" sqref="M6"/>
    </sheetView>
  </sheetViews>
  <sheetFormatPr defaultColWidth="10.625" defaultRowHeight="29.25" customHeight="1"/>
  <cols>
    <col min="1" max="1" width="3.875" style="152" customWidth="1"/>
    <col min="2" max="2" width="21.25" style="152" customWidth="1"/>
    <col min="3" max="3" width="11.25" style="152" customWidth="1"/>
    <col min="4" max="4" width="6.5" style="152" customWidth="1"/>
    <col min="5" max="5" width="1" style="152" customWidth="1"/>
    <col min="6" max="6" width="21.25" style="152" customWidth="1"/>
    <col min="7" max="7" width="11.25" style="152" customWidth="1"/>
    <col min="8" max="8" width="8.75" style="152" customWidth="1"/>
    <col min="9" max="16384" width="10.625" style="152"/>
  </cols>
  <sheetData>
    <row r="1" spans="2:8" ht="16.5" customHeight="1"/>
    <row r="2" spans="2:8" ht="14.25">
      <c r="B2" s="151" t="s">
        <v>114</v>
      </c>
    </row>
    <row r="3" spans="2:8" ht="21">
      <c r="B3" s="206" t="s">
        <v>126</v>
      </c>
      <c r="C3" s="206"/>
      <c r="D3" s="206"/>
      <c r="E3" s="206"/>
      <c r="F3" s="206"/>
      <c r="G3" s="206"/>
      <c r="H3" s="206"/>
    </row>
    <row r="4" spans="2:8" ht="12.75" customHeight="1"/>
    <row r="5" spans="2:8" ht="14.25">
      <c r="B5" s="176" t="s">
        <v>134</v>
      </c>
    </row>
    <row r="6" spans="2:8" ht="36.75" customHeight="1">
      <c r="B6" s="153" t="s">
        <v>115</v>
      </c>
      <c r="C6" s="154">
        <f>'施設別事業効果（計算用２）（非表示）'!D3</f>
        <v>2821572</v>
      </c>
      <c r="D6" s="166" t="s">
        <v>116</v>
      </c>
      <c r="E6" s="168"/>
      <c r="F6" s="153" t="s">
        <v>117</v>
      </c>
      <c r="G6" s="155">
        <f>'施設別事業効果（計算用２）（非表示）'!D4/1000</f>
        <v>58361.385000000002</v>
      </c>
      <c r="H6" s="166" t="s">
        <v>118</v>
      </c>
    </row>
    <row r="7" spans="2:8" ht="36.75" customHeight="1">
      <c r="B7" s="153" t="s">
        <v>127</v>
      </c>
      <c r="C7" s="155">
        <f>'施設別事業効果（計算用２）（非表示）'!D8</f>
        <v>1197871.8799999999</v>
      </c>
      <c r="D7" s="166" t="s">
        <v>116</v>
      </c>
      <c r="E7" s="168"/>
      <c r="F7" s="153" t="s">
        <v>128</v>
      </c>
      <c r="G7" s="155">
        <f>SUMPRODUCT('施設別事業効果（計算用２）（非表示）'!E5:AF5,'施設別事業効果（計算用２）（非表示）'!E8:AF8)/1000</f>
        <v>24057.349724107957</v>
      </c>
      <c r="H7" s="166" t="s">
        <v>118</v>
      </c>
    </row>
    <row r="8" spans="2:8" ht="36.75" customHeight="1">
      <c r="B8" s="153" t="s">
        <v>129</v>
      </c>
      <c r="C8" s="155">
        <f>ROUND('施設別事業効果（計算用２）（非表示）'!D11,0)</f>
        <v>0</v>
      </c>
      <c r="D8" s="166" t="s">
        <v>116</v>
      </c>
      <c r="E8" s="168"/>
      <c r="F8" s="153" t="s">
        <v>130</v>
      </c>
      <c r="G8" s="155">
        <f>ROUND(G7-G9,0)</f>
        <v>0</v>
      </c>
      <c r="H8" s="166" t="s">
        <v>118</v>
      </c>
    </row>
    <row r="9" spans="2:8" ht="36.75" customHeight="1">
      <c r="B9" s="153" t="s">
        <v>136</v>
      </c>
      <c r="C9" s="155">
        <f>ROUND(C7-C8,0)</f>
        <v>1197872</v>
      </c>
      <c r="D9" s="166" t="s">
        <v>116</v>
      </c>
      <c r="E9" s="168"/>
      <c r="F9" s="153" t="s">
        <v>135</v>
      </c>
      <c r="G9" s="155">
        <f>ROUND('施設別事業効果（計算用２）（非表示）'!D15/1000,0)</f>
        <v>24057</v>
      </c>
      <c r="H9" s="166" t="s">
        <v>118</v>
      </c>
    </row>
    <row r="10" spans="2:8" ht="36.75" customHeight="1">
      <c r="B10" s="153" t="s">
        <v>131</v>
      </c>
      <c r="C10" s="172">
        <f>C9*100/C6</f>
        <v>42.454064613626727</v>
      </c>
      <c r="D10" s="167" t="s">
        <v>125</v>
      </c>
      <c r="E10" s="168"/>
      <c r="F10" s="153" t="s">
        <v>132</v>
      </c>
      <c r="G10" s="172">
        <f>G9*100/G6</f>
        <v>41.22074895926476</v>
      </c>
      <c r="H10" s="167" t="s">
        <v>125</v>
      </c>
    </row>
    <row r="11" spans="2:8" ht="36.75" customHeight="1">
      <c r="B11" s="153" t="s">
        <v>142</v>
      </c>
      <c r="C11" s="172">
        <f>C9*100/C7</f>
        <v>100.00001001776585</v>
      </c>
      <c r="D11" s="167" t="s">
        <v>140</v>
      </c>
      <c r="E11" s="168"/>
      <c r="F11" s="153" t="s">
        <v>141</v>
      </c>
      <c r="G11" s="172">
        <f>G9*100/G7</f>
        <v>99.998546289961411</v>
      </c>
      <c r="H11" s="167" t="s">
        <v>140</v>
      </c>
    </row>
    <row r="12" spans="2:8" ht="12"/>
    <row r="13" spans="2:8" ht="14.25">
      <c r="B13" s="176" t="s">
        <v>133</v>
      </c>
    </row>
    <row r="14" spans="2:8" ht="36.75" customHeight="1">
      <c r="B14" s="159" t="s">
        <v>122</v>
      </c>
      <c r="C14" s="163">
        <f>G9</f>
        <v>24057</v>
      </c>
      <c r="D14" s="168" t="s">
        <v>119</v>
      </c>
      <c r="E14" s="168"/>
      <c r="F14" s="173" t="s">
        <v>139</v>
      </c>
      <c r="G14" s="169"/>
      <c r="H14" s="156"/>
    </row>
    <row r="15" spans="2:8" ht="36.75" customHeight="1">
      <c r="B15" s="160" t="s">
        <v>121</v>
      </c>
      <c r="C15" s="164">
        <f>C14*15</f>
        <v>360855</v>
      </c>
      <c r="D15" s="168" t="s">
        <v>119</v>
      </c>
      <c r="E15" s="168"/>
      <c r="F15" s="174" t="s">
        <v>145</v>
      </c>
      <c r="G15" s="171"/>
      <c r="H15" s="158"/>
    </row>
    <row r="16" spans="2:8" ht="36.75" customHeight="1">
      <c r="B16" s="161" t="s">
        <v>120</v>
      </c>
      <c r="C16" s="165">
        <f>'様式第16号（事業費算出表）'!I27/1000</f>
        <v>0</v>
      </c>
      <c r="D16" s="168" t="s">
        <v>119</v>
      </c>
      <c r="E16" s="168"/>
      <c r="F16" s="175" t="s">
        <v>124</v>
      </c>
      <c r="G16" s="170"/>
      <c r="H16" s="157"/>
    </row>
    <row r="17" spans="2:8" ht="36.75" customHeight="1">
      <c r="B17" s="162" t="s">
        <v>123</v>
      </c>
      <c r="C17" s="165">
        <f>C15-C16</f>
        <v>360855</v>
      </c>
      <c r="D17" s="168" t="s">
        <v>119</v>
      </c>
      <c r="E17" s="168"/>
      <c r="F17" s="175" t="s">
        <v>146</v>
      </c>
      <c r="G17" s="170"/>
      <c r="H17" s="157"/>
    </row>
    <row r="18" spans="2:8" ht="36.75" customHeight="1"/>
    <row r="19" spans="2:8" ht="12">
      <c r="B19" s="152" t="s">
        <v>143</v>
      </c>
    </row>
    <row r="20" spans="2:8" ht="12">
      <c r="B20" s="152" t="s">
        <v>144</v>
      </c>
    </row>
    <row r="21" spans="2:8" ht="36.75" customHeight="1">
      <c r="B21" s="207" t="s">
        <v>205</v>
      </c>
      <c r="C21" s="208"/>
      <c r="D21" s="208"/>
      <c r="E21" s="208"/>
      <c r="F21" s="208"/>
      <c r="G21" s="208"/>
    </row>
    <row r="22" spans="2:8" ht="36.75" customHeight="1"/>
    <row r="23" spans="2:8" ht="36.75" customHeight="1"/>
  </sheetData>
  <customSheetViews>
    <customSheetView guid="{A478444A-39C2-4E60-AE27-B1B525C5F523}" showPageBreaks="1" showGridLines="0" printArea="1" view="pageBreakPreview">
      <selection activeCell="G7" sqref="G7"/>
      <pageMargins left="0.59055118110236227" right="0.59055118110236227" top="0.59055118110236227" bottom="0.59055118110236227" header="0" footer="0"/>
      <printOptions horizontalCentered="1"/>
      <pageSetup paperSize="9" orientation="portrait" r:id="rId1"/>
    </customSheetView>
  </customSheetViews>
  <mergeCells count="2">
    <mergeCell ref="B3:H3"/>
    <mergeCell ref="B21:G21"/>
  </mergeCells>
  <phoneticPr fontId="5"/>
  <printOptions horizontalCentered="1"/>
  <pageMargins left="0.59055118110236227" right="0.59055118110236227" top="0.59055118110236227" bottom="0.59055118110236227" header="0" footer="0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4"/>
  <sheetViews>
    <sheetView zoomScale="85" zoomScaleNormal="85" workbookViewId="0">
      <pane xSplit="8" ySplit="3" topLeftCell="I5" activePane="bottomRight" state="frozen"/>
      <selection activeCell="A17" sqref="A17:XFD79"/>
      <selection pane="topRight" activeCell="A17" sqref="A17:XFD79"/>
      <selection pane="bottomLeft" activeCell="A17" sqref="A17:XFD79"/>
      <selection pane="bottomRight" activeCell="K11" sqref="K11"/>
    </sheetView>
  </sheetViews>
  <sheetFormatPr defaultColWidth="9" defaultRowHeight="35.25" customHeight="1"/>
  <cols>
    <col min="1" max="1" width="2.625" style="88" customWidth="1"/>
    <col min="2" max="2" width="9" style="90" bestFit="1" customWidth="1"/>
    <col min="3" max="3" width="7.5" style="90" bestFit="1" customWidth="1"/>
    <col min="4" max="4" width="13.875" style="90" bestFit="1" customWidth="1"/>
    <col min="5" max="18" width="8.125" style="91" customWidth="1"/>
    <col min="19" max="19" width="9" style="91" customWidth="1"/>
    <col min="20" max="22" width="8.125" style="91" customWidth="1"/>
    <col min="23" max="23" width="9.375" style="91" customWidth="1"/>
    <col min="24" max="36" width="8.125" style="91" customWidth="1"/>
    <col min="37" max="16384" width="9" style="88"/>
  </cols>
  <sheetData>
    <row r="1" spans="2:36" s="81" customFormat="1" ht="14.25" thickBot="1">
      <c r="B1" s="80"/>
      <c r="C1" s="80"/>
      <c r="D1" s="80"/>
      <c r="E1" s="80"/>
      <c r="F1" s="80"/>
      <c r="I1" s="82" t="s">
        <v>166</v>
      </c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</row>
    <row r="2" spans="2:36" s="84" customFormat="1" ht="35.25" customHeight="1" thickBot="1">
      <c r="B2" s="83"/>
      <c r="C2" s="83"/>
      <c r="D2" s="83"/>
      <c r="E2" s="85"/>
      <c r="F2" s="85"/>
      <c r="G2" s="85"/>
      <c r="H2" s="85"/>
      <c r="I2" s="202" t="s">
        <v>171</v>
      </c>
      <c r="J2" s="202" t="s">
        <v>172</v>
      </c>
      <c r="K2" s="202" t="s">
        <v>173</v>
      </c>
      <c r="L2" s="202" t="s">
        <v>174</v>
      </c>
      <c r="M2" s="202" t="s">
        <v>175</v>
      </c>
      <c r="N2" s="202" t="s">
        <v>176</v>
      </c>
      <c r="O2" s="203" t="s">
        <v>177</v>
      </c>
      <c r="P2" s="204" t="s">
        <v>178</v>
      </c>
      <c r="Q2" s="202" t="s">
        <v>179</v>
      </c>
      <c r="R2" s="202" t="s">
        <v>180</v>
      </c>
      <c r="S2" s="202" t="s">
        <v>181</v>
      </c>
      <c r="T2" s="202" t="s">
        <v>182</v>
      </c>
      <c r="U2" s="202" t="s">
        <v>183</v>
      </c>
      <c r="V2" s="202" t="s">
        <v>184</v>
      </c>
      <c r="W2" s="202" t="s">
        <v>185</v>
      </c>
      <c r="X2" s="202" t="s">
        <v>186</v>
      </c>
      <c r="Y2" s="202" t="s">
        <v>187</v>
      </c>
      <c r="Z2" s="202" t="s">
        <v>188</v>
      </c>
      <c r="AA2" s="202" t="s">
        <v>189</v>
      </c>
      <c r="AB2" s="202" t="s">
        <v>190</v>
      </c>
      <c r="AC2" s="202" t="s">
        <v>191</v>
      </c>
      <c r="AD2" s="202" t="s">
        <v>192</v>
      </c>
      <c r="AE2" s="202" t="s">
        <v>193</v>
      </c>
      <c r="AF2" s="202" t="s">
        <v>194</v>
      </c>
      <c r="AG2" s="202" t="s">
        <v>195</v>
      </c>
      <c r="AH2" s="202" t="s">
        <v>196</v>
      </c>
      <c r="AI2" s="202" t="s">
        <v>198</v>
      </c>
      <c r="AJ2" s="202" t="s">
        <v>197</v>
      </c>
    </row>
    <row r="3" spans="2:36" ht="35.25" customHeight="1">
      <c r="B3" s="85" t="s">
        <v>32</v>
      </c>
      <c r="C3" s="85" t="s">
        <v>28</v>
      </c>
      <c r="D3" s="85" t="s">
        <v>31</v>
      </c>
      <c r="E3" s="85" t="s">
        <v>111</v>
      </c>
      <c r="F3" s="85" t="s">
        <v>112</v>
      </c>
      <c r="G3" s="85" t="s">
        <v>87</v>
      </c>
      <c r="H3" s="85" t="s">
        <v>89</v>
      </c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</row>
    <row r="4" spans="2:36" ht="35.25" customHeight="1">
      <c r="B4" s="85"/>
      <c r="C4" s="89" t="s">
        <v>15</v>
      </c>
      <c r="D4" s="85" t="s">
        <v>1</v>
      </c>
      <c r="E4" s="86">
        <v>86</v>
      </c>
      <c r="F4" s="86">
        <v>86</v>
      </c>
      <c r="G4" s="86">
        <f>'様式第13号（指定器具、提案要）'!I7</f>
        <v>0</v>
      </c>
      <c r="H4" s="86">
        <v>25</v>
      </c>
      <c r="I4" s="92">
        <v>52320</v>
      </c>
      <c r="J4" s="92">
        <v>0</v>
      </c>
      <c r="K4" s="92">
        <v>3780</v>
      </c>
      <c r="L4" s="92">
        <v>0</v>
      </c>
      <c r="M4" s="92">
        <v>26000</v>
      </c>
      <c r="N4" s="92">
        <v>43620</v>
      </c>
      <c r="O4" s="92">
        <v>24800</v>
      </c>
      <c r="P4" s="92">
        <v>24000</v>
      </c>
      <c r="Q4" s="92">
        <v>101480</v>
      </c>
      <c r="R4" s="92">
        <v>28000</v>
      </c>
      <c r="S4" s="92">
        <v>0</v>
      </c>
      <c r="T4" s="92">
        <v>166380</v>
      </c>
      <c r="U4" s="92">
        <v>0</v>
      </c>
      <c r="V4" s="92">
        <v>48600</v>
      </c>
      <c r="W4" s="92">
        <v>39640</v>
      </c>
      <c r="X4" s="92">
        <v>20160</v>
      </c>
      <c r="Y4" s="92">
        <v>7560</v>
      </c>
      <c r="Z4" s="92">
        <v>8000</v>
      </c>
      <c r="AA4" s="92">
        <v>321600</v>
      </c>
      <c r="AB4" s="92">
        <v>0</v>
      </c>
      <c r="AC4" s="92">
        <v>57820</v>
      </c>
      <c r="AD4" s="92">
        <v>2520</v>
      </c>
      <c r="AE4" s="92">
        <v>97020</v>
      </c>
      <c r="AF4" s="92">
        <v>79800</v>
      </c>
      <c r="AG4" s="92">
        <v>15120</v>
      </c>
      <c r="AH4" s="92">
        <v>50400</v>
      </c>
      <c r="AI4" s="92">
        <v>65350</v>
      </c>
      <c r="AJ4" s="92">
        <v>97200</v>
      </c>
    </row>
    <row r="5" spans="2:36" ht="35.25" customHeight="1">
      <c r="B5" s="85"/>
      <c r="C5" s="89" t="s">
        <v>199</v>
      </c>
      <c r="D5" s="85" t="s">
        <v>2</v>
      </c>
      <c r="E5" s="86">
        <v>86</v>
      </c>
      <c r="F5" s="86">
        <v>86</v>
      </c>
      <c r="G5" s="86">
        <f>'様式第13号（指定器具、提案要）'!I8</f>
        <v>0</v>
      </c>
      <c r="H5" s="86">
        <v>25</v>
      </c>
      <c r="I5" s="92">
        <v>99480</v>
      </c>
      <c r="J5" s="92">
        <v>97620</v>
      </c>
      <c r="K5" s="92">
        <v>76900</v>
      </c>
      <c r="L5" s="92">
        <v>55680</v>
      </c>
      <c r="M5" s="92">
        <v>462820</v>
      </c>
      <c r="N5" s="92">
        <v>378500</v>
      </c>
      <c r="O5" s="92">
        <v>270300</v>
      </c>
      <c r="P5" s="92">
        <v>291820</v>
      </c>
      <c r="Q5" s="92">
        <v>516120</v>
      </c>
      <c r="R5" s="92">
        <v>221640</v>
      </c>
      <c r="S5" s="92">
        <v>1236260</v>
      </c>
      <c r="T5" s="92">
        <v>213620</v>
      </c>
      <c r="U5" s="92">
        <v>127540</v>
      </c>
      <c r="V5" s="92">
        <v>498940</v>
      </c>
      <c r="W5" s="92">
        <v>428780</v>
      </c>
      <c r="X5" s="92">
        <v>573840</v>
      </c>
      <c r="Y5" s="92">
        <v>416300</v>
      </c>
      <c r="Z5" s="92">
        <v>238600</v>
      </c>
      <c r="AA5" s="92">
        <v>129720</v>
      </c>
      <c r="AB5" s="92">
        <v>399860</v>
      </c>
      <c r="AC5" s="92">
        <v>461520</v>
      </c>
      <c r="AD5" s="92">
        <v>638360</v>
      </c>
      <c r="AE5" s="92">
        <v>316540</v>
      </c>
      <c r="AF5" s="92">
        <v>533940</v>
      </c>
      <c r="AG5" s="92">
        <v>289320</v>
      </c>
      <c r="AH5" s="92">
        <v>9600</v>
      </c>
      <c r="AI5" s="92">
        <v>0</v>
      </c>
      <c r="AJ5" s="92">
        <v>44400</v>
      </c>
    </row>
    <row r="6" spans="2:36" ht="35.25" customHeight="1">
      <c r="B6" s="85"/>
      <c r="C6" s="89" t="s">
        <v>16</v>
      </c>
      <c r="D6" s="85" t="s">
        <v>5</v>
      </c>
      <c r="E6" s="86">
        <v>45</v>
      </c>
      <c r="F6" s="86">
        <v>45</v>
      </c>
      <c r="G6" s="86">
        <f>'様式第13号（指定器具、提案要）'!I9</f>
        <v>0</v>
      </c>
      <c r="H6" s="86">
        <v>13.1</v>
      </c>
      <c r="I6" s="92">
        <v>0</v>
      </c>
      <c r="J6" s="92">
        <v>0</v>
      </c>
      <c r="K6" s="92">
        <v>0</v>
      </c>
      <c r="L6" s="92">
        <v>0</v>
      </c>
      <c r="M6" s="92">
        <v>0</v>
      </c>
      <c r="N6" s="92">
        <v>0</v>
      </c>
      <c r="O6" s="92">
        <v>0</v>
      </c>
      <c r="P6" s="92">
        <v>6720</v>
      </c>
      <c r="Q6" s="92">
        <v>2520</v>
      </c>
      <c r="R6" s="92">
        <v>0</v>
      </c>
      <c r="S6" s="92">
        <v>4200</v>
      </c>
      <c r="T6" s="92">
        <v>1260</v>
      </c>
      <c r="U6" s="92">
        <v>0</v>
      </c>
      <c r="V6" s="92">
        <v>0</v>
      </c>
      <c r="W6" s="92">
        <v>0</v>
      </c>
      <c r="X6" s="92">
        <v>0</v>
      </c>
      <c r="Y6" s="92">
        <v>0</v>
      </c>
      <c r="Z6" s="92">
        <v>0</v>
      </c>
      <c r="AA6" s="92">
        <v>15600</v>
      </c>
      <c r="AB6" s="92">
        <v>0</v>
      </c>
      <c r="AC6" s="92">
        <v>0</v>
      </c>
      <c r="AD6" s="92">
        <v>0</v>
      </c>
      <c r="AE6" s="92">
        <v>96600</v>
      </c>
      <c r="AF6" s="92">
        <v>0</v>
      </c>
      <c r="AG6" s="92">
        <v>120980</v>
      </c>
      <c r="AH6" s="92">
        <v>654600</v>
      </c>
      <c r="AI6" s="92">
        <v>0</v>
      </c>
      <c r="AJ6" s="92">
        <v>3000</v>
      </c>
    </row>
    <row r="7" spans="2:36" ht="35.25" customHeight="1">
      <c r="B7" s="85"/>
      <c r="C7" s="89" t="s">
        <v>200</v>
      </c>
      <c r="D7" s="85" t="s">
        <v>6</v>
      </c>
      <c r="E7" s="86">
        <v>45</v>
      </c>
      <c r="F7" s="86">
        <v>45</v>
      </c>
      <c r="G7" s="86">
        <f>'様式第13号（指定器具、提案要）'!I10</f>
        <v>0</v>
      </c>
      <c r="H7" s="86">
        <v>13.1</v>
      </c>
      <c r="I7" s="92">
        <v>15700</v>
      </c>
      <c r="J7" s="92">
        <v>3360</v>
      </c>
      <c r="K7" s="92">
        <v>11500</v>
      </c>
      <c r="L7" s="92">
        <v>4200</v>
      </c>
      <c r="M7" s="92">
        <v>33520</v>
      </c>
      <c r="N7" s="92">
        <v>122400</v>
      </c>
      <c r="O7" s="92">
        <v>103660</v>
      </c>
      <c r="P7" s="92">
        <v>87100</v>
      </c>
      <c r="Q7" s="92">
        <v>106320</v>
      </c>
      <c r="R7" s="92">
        <v>97500</v>
      </c>
      <c r="S7" s="92">
        <v>68120</v>
      </c>
      <c r="T7" s="92">
        <v>0</v>
      </c>
      <c r="U7" s="92">
        <v>109980</v>
      </c>
      <c r="V7" s="92">
        <v>72560</v>
      </c>
      <c r="W7" s="92">
        <v>130960</v>
      </c>
      <c r="X7" s="92">
        <v>107840</v>
      </c>
      <c r="Y7" s="92">
        <v>153440</v>
      </c>
      <c r="Z7" s="92">
        <v>0</v>
      </c>
      <c r="AA7" s="92">
        <v>8000</v>
      </c>
      <c r="AB7" s="92">
        <v>61640</v>
      </c>
      <c r="AC7" s="92">
        <v>0</v>
      </c>
      <c r="AD7" s="92">
        <v>112060</v>
      </c>
      <c r="AE7" s="92">
        <v>4000</v>
      </c>
      <c r="AF7" s="92">
        <v>39900</v>
      </c>
      <c r="AG7" s="92">
        <v>71000</v>
      </c>
      <c r="AH7" s="92">
        <v>805200</v>
      </c>
      <c r="AI7" s="92">
        <v>0</v>
      </c>
      <c r="AJ7" s="92">
        <v>31200</v>
      </c>
    </row>
    <row r="8" spans="2:36" ht="35.25" customHeight="1">
      <c r="B8" s="85"/>
      <c r="C8" s="89" t="s">
        <v>17</v>
      </c>
      <c r="D8" s="85" t="s">
        <v>85</v>
      </c>
      <c r="E8" s="86">
        <v>46</v>
      </c>
      <c r="F8" s="86">
        <v>46</v>
      </c>
      <c r="G8" s="86">
        <f>'様式第13号（指定器具、提案要）'!I11</f>
        <v>0</v>
      </c>
      <c r="H8" s="86">
        <v>11.6</v>
      </c>
      <c r="I8" s="92">
        <v>0</v>
      </c>
      <c r="J8" s="92">
        <v>0</v>
      </c>
      <c r="K8" s="92">
        <v>5460</v>
      </c>
      <c r="L8" s="92">
        <v>16800</v>
      </c>
      <c r="M8" s="92">
        <v>46200</v>
      </c>
      <c r="N8" s="92">
        <v>0</v>
      </c>
      <c r="O8" s="92">
        <v>23100</v>
      </c>
      <c r="P8" s="92">
        <v>2100</v>
      </c>
      <c r="Q8" s="92">
        <v>38800</v>
      </c>
      <c r="R8" s="92">
        <v>0</v>
      </c>
      <c r="S8" s="92">
        <v>138600</v>
      </c>
      <c r="T8" s="92">
        <v>27840</v>
      </c>
      <c r="U8" s="92">
        <v>20400</v>
      </c>
      <c r="V8" s="92">
        <v>6200</v>
      </c>
      <c r="W8" s="92">
        <v>0</v>
      </c>
      <c r="X8" s="92">
        <v>37800</v>
      </c>
      <c r="Y8" s="92">
        <v>34860</v>
      </c>
      <c r="Z8" s="92">
        <v>0</v>
      </c>
      <c r="AA8" s="92">
        <v>227940</v>
      </c>
      <c r="AB8" s="92">
        <v>18900</v>
      </c>
      <c r="AC8" s="92">
        <v>67200</v>
      </c>
      <c r="AD8" s="92">
        <v>40900</v>
      </c>
      <c r="AE8" s="92">
        <v>104040</v>
      </c>
      <c r="AF8" s="92">
        <v>26280</v>
      </c>
      <c r="AG8" s="92">
        <v>12600</v>
      </c>
      <c r="AH8" s="92">
        <v>0</v>
      </c>
      <c r="AI8" s="92">
        <v>0</v>
      </c>
      <c r="AJ8" s="92">
        <v>1200</v>
      </c>
    </row>
    <row r="9" spans="2:36" ht="35.25" customHeight="1">
      <c r="B9" s="85"/>
      <c r="C9" s="89" t="s">
        <v>18</v>
      </c>
      <c r="D9" s="85" t="s">
        <v>86</v>
      </c>
      <c r="E9" s="86">
        <v>23</v>
      </c>
      <c r="F9" s="86">
        <v>23</v>
      </c>
      <c r="G9" s="86">
        <f>'様式第13号（指定器具、提案要）'!I12</f>
        <v>0</v>
      </c>
      <c r="H9" s="86">
        <v>6</v>
      </c>
      <c r="I9" s="92">
        <v>12600</v>
      </c>
      <c r="J9" s="92">
        <v>17220</v>
      </c>
      <c r="K9" s="92">
        <v>10500</v>
      </c>
      <c r="L9" s="92">
        <v>12600</v>
      </c>
      <c r="M9" s="92">
        <v>15700</v>
      </c>
      <c r="N9" s="92">
        <v>12600</v>
      </c>
      <c r="O9" s="92">
        <v>91200</v>
      </c>
      <c r="P9" s="92">
        <v>75600</v>
      </c>
      <c r="Q9" s="92">
        <v>23000</v>
      </c>
      <c r="R9" s="92">
        <v>46200</v>
      </c>
      <c r="S9" s="92">
        <v>99600</v>
      </c>
      <c r="T9" s="92">
        <v>23420</v>
      </c>
      <c r="U9" s="92">
        <v>13020</v>
      </c>
      <c r="V9" s="92">
        <v>21000</v>
      </c>
      <c r="W9" s="92">
        <v>37860</v>
      </c>
      <c r="X9" s="92">
        <v>23100</v>
      </c>
      <c r="Y9" s="92">
        <v>13020</v>
      </c>
      <c r="Z9" s="92">
        <v>53400</v>
      </c>
      <c r="AA9" s="92">
        <v>7460</v>
      </c>
      <c r="AB9" s="92">
        <v>128200</v>
      </c>
      <c r="AC9" s="92">
        <v>2100</v>
      </c>
      <c r="AD9" s="92">
        <v>79800</v>
      </c>
      <c r="AE9" s="92">
        <v>0</v>
      </c>
      <c r="AF9" s="92">
        <v>35040</v>
      </c>
      <c r="AG9" s="92">
        <v>25200</v>
      </c>
      <c r="AH9" s="92">
        <v>0</v>
      </c>
      <c r="AI9" s="92">
        <v>6000</v>
      </c>
      <c r="AJ9" s="92">
        <v>13200</v>
      </c>
    </row>
    <row r="10" spans="2:36" ht="35.25" customHeight="1">
      <c r="B10" s="85"/>
      <c r="C10" s="89" t="s">
        <v>19</v>
      </c>
      <c r="D10" s="85" t="s">
        <v>12</v>
      </c>
      <c r="E10" s="86">
        <v>120</v>
      </c>
      <c r="F10" s="86">
        <v>120</v>
      </c>
      <c r="G10" s="86">
        <f>'様式第13号（指定器具、提案要）'!I13</f>
        <v>0</v>
      </c>
      <c r="H10" s="86">
        <v>33</v>
      </c>
      <c r="I10" s="92">
        <v>14700</v>
      </c>
      <c r="J10" s="92">
        <v>0</v>
      </c>
      <c r="K10" s="92">
        <v>0</v>
      </c>
      <c r="L10" s="92">
        <v>0</v>
      </c>
      <c r="M10" s="92">
        <v>0</v>
      </c>
      <c r="N10" s="92">
        <v>6300</v>
      </c>
      <c r="O10" s="92">
        <v>0</v>
      </c>
      <c r="P10" s="92">
        <v>0</v>
      </c>
      <c r="Q10" s="92">
        <v>89400</v>
      </c>
      <c r="R10" s="92">
        <v>0</v>
      </c>
      <c r="S10" s="92">
        <v>0</v>
      </c>
      <c r="T10" s="92">
        <v>2000</v>
      </c>
      <c r="U10" s="92">
        <v>0</v>
      </c>
      <c r="V10" s="92">
        <v>0</v>
      </c>
      <c r="W10" s="92">
        <v>0</v>
      </c>
      <c r="X10" s="92">
        <v>0</v>
      </c>
      <c r="Y10" s="92">
        <v>0</v>
      </c>
      <c r="Z10" s="92">
        <v>0</v>
      </c>
      <c r="AA10" s="92">
        <v>0</v>
      </c>
      <c r="AB10" s="92">
        <v>13440</v>
      </c>
      <c r="AC10" s="92">
        <v>0</v>
      </c>
      <c r="AD10" s="92">
        <v>31920</v>
      </c>
      <c r="AE10" s="92">
        <v>40800</v>
      </c>
      <c r="AF10" s="92">
        <v>33460</v>
      </c>
      <c r="AG10" s="92">
        <v>47040</v>
      </c>
      <c r="AH10" s="92">
        <v>0</v>
      </c>
      <c r="AI10" s="92">
        <v>0</v>
      </c>
      <c r="AJ10" s="92">
        <v>0</v>
      </c>
    </row>
    <row r="11" spans="2:36" ht="35.25" customHeight="1">
      <c r="B11" s="85"/>
      <c r="C11" s="89" t="s">
        <v>201</v>
      </c>
      <c r="D11" s="85" t="s">
        <v>13</v>
      </c>
      <c r="E11" s="86">
        <v>165</v>
      </c>
      <c r="F11" s="86">
        <v>165</v>
      </c>
      <c r="G11" s="86">
        <f>'様式第13号（指定器具、提案要）'!I14</f>
        <v>0</v>
      </c>
      <c r="H11" s="86">
        <v>41</v>
      </c>
      <c r="I11" s="92">
        <v>0</v>
      </c>
      <c r="J11" s="92">
        <v>0</v>
      </c>
      <c r="K11" s="92">
        <v>0</v>
      </c>
      <c r="L11" s="92">
        <v>0</v>
      </c>
      <c r="M11" s="92">
        <v>6000</v>
      </c>
      <c r="N11" s="92">
        <v>0</v>
      </c>
      <c r="O11" s="92">
        <v>0</v>
      </c>
      <c r="P11" s="92">
        <v>4200</v>
      </c>
      <c r="Q11" s="92">
        <v>76500</v>
      </c>
      <c r="R11" s="92">
        <v>0</v>
      </c>
      <c r="S11" s="92">
        <v>4200</v>
      </c>
      <c r="T11" s="92">
        <v>13860</v>
      </c>
      <c r="U11" s="92">
        <v>0</v>
      </c>
      <c r="V11" s="92">
        <v>0</v>
      </c>
      <c r="W11" s="92">
        <v>0</v>
      </c>
      <c r="X11" s="92">
        <v>4200</v>
      </c>
      <c r="Y11" s="92">
        <v>0</v>
      </c>
      <c r="Z11" s="92">
        <v>0</v>
      </c>
      <c r="AA11" s="92">
        <v>4000</v>
      </c>
      <c r="AB11" s="92">
        <v>7560</v>
      </c>
      <c r="AC11" s="92">
        <v>16800</v>
      </c>
      <c r="AD11" s="92">
        <v>6300</v>
      </c>
      <c r="AE11" s="92">
        <v>90300</v>
      </c>
      <c r="AF11" s="92">
        <v>0</v>
      </c>
      <c r="AG11" s="92">
        <v>0</v>
      </c>
      <c r="AH11" s="92">
        <v>0</v>
      </c>
      <c r="AI11" s="92">
        <v>0</v>
      </c>
      <c r="AJ11" s="92">
        <v>0</v>
      </c>
    </row>
    <row r="12" spans="2:36" ht="35.25" customHeight="1">
      <c r="B12" s="85"/>
      <c r="C12" s="89" t="s">
        <v>20</v>
      </c>
      <c r="D12" s="85" t="s">
        <v>9</v>
      </c>
      <c r="E12" s="86">
        <v>60</v>
      </c>
      <c r="F12" s="86">
        <v>60</v>
      </c>
      <c r="G12" s="86">
        <f>'様式第13号（指定器具、提案要）'!I15</f>
        <v>0</v>
      </c>
      <c r="H12" s="86">
        <v>4.2</v>
      </c>
      <c r="I12" s="92">
        <v>0</v>
      </c>
      <c r="J12" s="92">
        <v>0</v>
      </c>
      <c r="K12" s="92">
        <v>2100</v>
      </c>
      <c r="L12" s="92">
        <v>0</v>
      </c>
      <c r="M12" s="92">
        <v>3000</v>
      </c>
      <c r="N12" s="92">
        <v>0</v>
      </c>
      <c r="O12" s="92">
        <v>8760</v>
      </c>
      <c r="P12" s="92">
        <v>8400</v>
      </c>
      <c r="Q12" s="92">
        <v>42440</v>
      </c>
      <c r="R12" s="92">
        <v>0</v>
      </c>
      <c r="S12" s="92">
        <v>25200</v>
      </c>
      <c r="T12" s="92">
        <v>6300</v>
      </c>
      <c r="U12" s="92">
        <v>0</v>
      </c>
      <c r="V12" s="92">
        <v>4100</v>
      </c>
      <c r="W12" s="92">
        <v>1260</v>
      </c>
      <c r="X12" s="92">
        <v>0</v>
      </c>
      <c r="Y12" s="92">
        <v>0</v>
      </c>
      <c r="Z12" s="92">
        <v>0</v>
      </c>
      <c r="AA12" s="92">
        <v>0</v>
      </c>
      <c r="AB12" s="92">
        <v>18900</v>
      </c>
      <c r="AC12" s="92">
        <v>0</v>
      </c>
      <c r="AD12" s="92">
        <v>8000</v>
      </c>
      <c r="AE12" s="92">
        <v>0</v>
      </c>
      <c r="AF12" s="92">
        <v>1260</v>
      </c>
      <c r="AG12" s="92">
        <v>0</v>
      </c>
      <c r="AH12" s="92">
        <v>0</v>
      </c>
      <c r="AI12" s="92">
        <v>0</v>
      </c>
      <c r="AJ12" s="92">
        <v>12000</v>
      </c>
    </row>
    <row r="13" spans="2:36" ht="35.25" customHeight="1">
      <c r="B13" s="85"/>
      <c r="C13" s="89" t="s">
        <v>202</v>
      </c>
      <c r="D13" s="85" t="s">
        <v>10</v>
      </c>
      <c r="E13" s="86">
        <v>12</v>
      </c>
      <c r="F13" s="86">
        <v>12</v>
      </c>
      <c r="G13" s="86">
        <f>'様式第13号（指定器具、提案要）'!I16</f>
        <v>0</v>
      </c>
      <c r="H13" s="86">
        <v>4.2</v>
      </c>
      <c r="I13" s="92">
        <v>14700</v>
      </c>
      <c r="J13" s="92">
        <v>0</v>
      </c>
      <c r="K13" s="92">
        <v>17700</v>
      </c>
      <c r="L13" s="92">
        <v>0</v>
      </c>
      <c r="M13" s="92">
        <v>17700</v>
      </c>
      <c r="N13" s="92">
        <v>5260</v>
      </c>
      <c r="O13" s="92">
        <v>78780</v>
      </c>
      <c r="P13" s="92">
        <v>0</v>
      </c>
      <c r="Q13" s="92">
        <v>0</v>
      </c>
      <c r="R13" s="92">
        <v>0</v>
      </c>
      <c r="S13" s="92">
        <v>20800</v>
      </c>
      <c r="T13" s="92">
        <v>1260</v>
      </c>
      <c r="U13" s="92">
        <v>0</v>
      </c>
      <c r="V13" s="92">
        <v>0</v>
      </c>
      <c r="W13" s="92">
        <v>0</v>
      </c>
      <c r="X13" s="92">
        <v>0</v>
      </c>
      <c r="Y13" s="92">
        <v>0</v>
      </c>
      <c r="Z13" s="92">
        <v>0</v>
      </c>
      <c r="AA13" s="92">
        <v>0</v>
      </c>
      <c r="AB13" s="92">
        <v>0</v>
      </c>
      <c r="AC13" s="92">
        <v>0</v>
      </c>
      <c r="AD13" s="92">
        <v>1000</v>
      </c>
      <c r="AE13" s="92">
        <v>4200</v>
      </c>
      <c r="AF13" s="92">
        <v>20000</v>
      </c>
      <c r="AG13" s="92">
        <v>0</v>
      </c>
      <c r="AH13" s="92">
        <v>834000</v>
      </c>
      <c r="AI13" s="92">
        <v>12500</v>
      </c>
      <c r="AJ13" s="92">
        <v>9000</v>
      </c>
    </row>
    <row r="14" spans="2:36" ht="35.25" customHeight="1">
      <c r="B14" s="85"/>
      <c r="C14" s="89" t="s">
        <v>21</v>
      </c>
      <c r="D14" s="85" t="s">
        <v>11</v>
      </c>
      <c r="E14" s="86">
        <v>15</v>
      </c>
      <c r="F14" s="86">
        <v>15</v>
      </c>
      <c r="G14" s="86">
        <f>'様式第13号（指定器具、提案要）'!I17</f>
        <v>0</v>
      </c>
      <c r="H14" s="86">
        <v>1.1000000000000001</v>
      </c>
      <c r="I14" s="92">
        <v>6300</v>
      </c>
      <c r="J14" s="92">
        <v>2100</v>
      </c>
      <c r="K14" s="92">
        <v>2100</v>
      </c>
      <c r="L14" s="92">
        <v>6300</v>
      </c>
      <c r="M14" s="92">
        <v>0</v>
      </c>
      <c r="N14" s="92">
        <v>0</v>
      </c>
      <c r="O14" s="92">
        <v>0</v>
      </c>
      <c r="P14" s="92">
        <v>0</v>
      </c>
      <c r="Q14" s="92">
        <v>4620</v>
      </c>
      <c r="R14" s="92">
        <v>0</v>
      </c>
      <c r="S14" s="92">
        <v>0</v>
      </c>
      <c r="T14" s="92">
        <v>0</v>
      </c>
      <c r="U14" s="92">
        <v>0</v>
      </c>
      <c r="V14" s="92">
        <v>0</v>
      </c>
      <c r="W14" s="92">
        <v>18900</v>
      </c>
      <c r="X14" s="92">
        <v>0</v>
      </c>
      <c r="Y14" s="92">
        <v>0</v>
      </c>
      <c r="Z14" s="92">
        <v>0</v>
      </c>
      <c r="AA14" s="92">
        <v>0</v>
      </c>
      <c r="AB14" s="92">
        <v>0</v>
      </c>
      <c r="AC14" s="92">
        <v>0</v>
      </c>
      <c r="AD14" s="92">
        <v>0</v>
      </c>
      <c r="AE14" s="92">
        <v>7140</v>
      </c>
      <c r="AF14" s="92">
        <v>0</v>
      </c>
      <c r="AG14" s="92">
        <v>0</v>
      </c>
      <c r="AH14" s="92">
        <v>0</v>
      </c>
      <c r="AI14" s="92">
        <v>0</v>
      </c>
      <c r="AJ14" s="92">
        <v>0</v>
      </c>
    </row>
  </sheetData>
  <customSheetViews>
    <customSheetView guid="{A478444A-39C2-4E60-AE27-B1B525C5F523}" scale="85">
      <pane xSplit="8" ySplit="3" topLeftCell="BV4" activePane="bottomRight" state="frozen"/>
      <selection pane="bottomRight" activeCell="H6" sqref="H6"/>
      <pageMargins left="0.7" right="0.7" top="0.75" bottom="0.75" header="0.3" footer="0.3"/>
      <pageSetup paperSize="9" orientation="portrait" verticalDpi="0" r:id="rId1"/>
    </customSheetView>
  </customSheetViews>
  <phoneticPr fontId="5"/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0"/>
  <sheetViews>
    <sheetView topLeftCell="M1" zoomScale="85" zoomScaleNormal="85" zoomScaleSheetLayoutView="55" workbookViewId="0">
      <selection activeCell="E5" sqref="E5"/>
    </sheetView>
  </sheetViews>
  <sheetFormatPr defaultColWidth="9" defaultRowHeight="36" customHeight="1"/>
  <cols>
    <col min="1" max="2" width="9" style="93" customWidth="1"/>
    <col min="3" max="3" width="14.375" style="93" customWidth="1"/>
    <col min="4" max="4" width="9" style="93" customWidth="1"/>
    <col min="5" max="14" width="9" style="93"/>
    <col min="15" max="15" width="9" style="93" customWidth="1"/>
    <col min="16" max="16384" width="9" style="93"/>
  </cols>
  <sheetData>
    <row r="1" spans="1:33" ht="16.5" customHeight="1" thickBot="1">
      <c r="D1" s="94"/>
    </row>
    <row r="2" spans="1:33" ht="34.5" thickBot="1">
      <c r="B2" s="194"/>
      <c r="C2" s="95"/>
      <c r="D2" s="96" t="s">
        <v>90</v>
      </c>
      <c r="E2" s="98" t="s">
        <v>171</v>
      </c>
      <c r="F2" s="98" t="s">
        <v>172</v>
      </c>
      <c r="G2" s="98" t="s">
        <v>173</v>
      </c>
      <c r="H2" s="98" t="s">
        <v>174</v>
      </c>
      <c r="I2" s="98" t="s">
        <v>175</v>
      </c>
      <c r="J2" s="98" t="s">
        <v>176</v>
      </c>
      <c r="K2" s="99" t="s">
        <v>177</v>
      </c>
      <c r="L2" s="97" t="s">
        <v>178</v>
      </c>
      <c r="M2" s="98" t="s">
        <v>179</v>
      </c>
      <c r="N2" s="98" t="s">
        <v>180</v>
      </c>
      <c r="O2" s="98" t="s">
        <v>181</v>
      </c>
      <c r="P2" s="98" t="s">
        <v>182</v>
      </c>
      <c r="Q2" s="98" t="s">
        <v>183</v>
      </c>
      <c r="R2" s="98" t="s">
        <v>184</v>
      </c>
      <c r="S2" s="98" t="s">
        <v>185</v>
      </c>
      <c r="T2" s="98" t="s">
        <v>186</v>
      </c>
      <c r="U2" s="98" t="s">
        <v>187</v>
      </c>
      <c r="V2" s="98" t="s">
        <v>188</v>
      </c>
      <c r="W2" s="98" t="s">
        <v>189</v>
      </c>
      <c r="X2" s="98" t="s">
        <v>190</v>
      </c>
      <c r="Y2" s="98" t="s">
        <v>191</v>
      </c>
      <c r="Z2" s="98" t="s">
        <v>192</v>
      </c>
      <c r="AA2" s="98" t="s">
        <v>193</v>
      </c>
      <c r="AB2" s="98" t="s">
        <v>194</v>
      </c>
      <c r="AC2" s="98" t="s">
        <v>195</v>
      </c>
      <c r="AD2" s="98" t="s">
        <v>196</v>
      </c>
      <c r="AE2" s="98" t="s">
        <v>198</v>
      </c>
      <c r="AF2" s="98" t="s">
        <v>197</v>
      </c>
    </row>
    <row r="3" spans="1:33" ht="36" customHeight="1">
      <c r="A3" s="94"/>
      <c r="B3" s="199"/>
      <c r="C3" s="100" t="s">
        <v>101</v>
      </c>
      <c r="D3" s="101">
        <f>SUM(E3:AF3)</f>
        <v>2821572</v>
      </c>
      <c r="E3" s="103">
        <v>26455</v>
      </c>
      <c r="F3" s="103">
        <v>32800</v>
      </c>
      <c r="G3" s="103">
        <v>16947</v>
      </c>
      <c r="H3" s="103">
        <v>24458</v>
      </c>
      <c r="I3" s="103">
        <v>99736</v>
      </c>
      <c r="J3" s="103">
        <v>125366</v>
      </c>
      <c r="K3" s="104">
        <v>98743</v>
      </c>
      <c r="L3" s="102">
        <v>94623</v>
      </c>
      <c r="M3" s="103">
        <v>125241</v>
      </c>
      <c r="N3" s="103">
        <v>93552</v>
      </c>
      <c r="O3" s="103">
        <v>96211</v>
      </c>
      <c r="P3" s="105">
        <v>106587</v>
      </c>
      <c r="Q3" s="105">
        <v>88501</v>
      </c>
      <c r="R3" s="105">
        <v>80786</v>
      </c>
      <c r="S3" s="105">
        <v>82894</v>
      </c>
      <c r="T3" s="105">
        <v>107969</v>
      </c>
      <c r="U3" s="105">
        <v>96874</v>
      </c>
      <c r="V3" s="105">
        <v>69394</v>
      </c>
      <c r="W3" s="105">
        <v>130822</v>
      </c>
      <c r="X3" s="105">
        <v>124188</v>
      </c>
      <c r="Y3" s="105">
        <v>138706</v>
      </c>
      <c r="Z3" s="105">
        <v>102676</v>
      </c>
      <c r="AA3" s="105">
        <v>112357</v>
      </c>
      <c r="AB3" s="105">
        <v>104521</v>
      </c>
      <c r="AC3" s="105">
        <v>126346</v>
      </c>
      <c r="AD3" s="105">
        <v>380970</v>
      </c>
      <c r="AE3" s="105">
        <v>4016</v>
      </c>
      <c r="AF3" s="105">
        <v>129833</v>
      </c>
    </row>
    <row r="4" spans="1:33" ht="36" customHeight="1">
      <c r="B4" s="195"/>
      <c r="C4" s="108" t="s">
        <v>102</v>
      </c>
      <c r="D4" s="109">
        <f>SUM(E4:AF4)</f>
        <v>58361385</v>
      </c>
      <c r="E4" s="111">
        <v>878958</v>
      </c>
      <c r="F4" s="111">
        <v>1021321</v>
      </c>
      <c r="G4" s="111">
        <v>575246</v>
      </c>
      <c r="H4" s="111">
        <v>776688</v>
      </c>
      <c r="I4" s="111">
        <v>1817392</v>
      </c>
      <c r="J4" s="111">
        <v>2379790</v>
      </c>
      <c r="K4" s="112">
        <v>1823369</v>
      </c>
      <c r="L4" s="110">
        <v>1790698</v>
      </c>
      <c r="M4" s="111">
        <v>2335628</v>
      </c>
      <c r="N4" s="111">
        <v>1767455</v>
      </c>
      <c r="O4" s="111">
        <v>1792537</v>
      </c>
      <c r="P4" s="111">
        <v>2133458</v>
      </c>
      <c r="Q4" s="111">
        <v>1671238</v>
      </c>
      <c r="R4" s="111">
        <v>1484452</v>
      </c>
      <c r="S4" s="111">
        <v>1529601</v>
      </c>
      <c r="T4" s="111">
        <v>2000491</v>
      </c>
      <c r="U4" s="111">
        <v>1831413</v>
      </c>
      <c r="V4" s="111">
        <v>1280506</v>
      </c>
      <c r="W4" s="111">
        <v>2357766</v>
      </c>
      <c r="X4" s="111">
        <v>2340979</v>
      </c>
      <c r="Y4" s="111">
        <v>2818018</v>
      </c>
      <c r="Z4" s="111">
        <v>1980860</v>
      </c>
      <c r="AA4" s="111">
        <v>2354928</v>
      </c>
      <c r="AB4" s="111">
        <v>2096614</v>
      </c>
      <c r="AC4" s="111">
        <v>2407540</v>
      </c>
      <c r="AD4" s="111">
        <v>10533866</v>
      </c>
      <c r="AE4" s="111">
        <v>100311</v>
      </c>
      <c r="AF4" s="111">
        <v>2480262</v>
      </c>
    </row>
    <row r="5" spans="1:33" ht="36" customHeight="1" thickBot="1">
      <c r="B5" s="198"/>
      <c r="C5" s="113" t="s">
        <v>103</v>
      </c>
      <c r="D5" s="114">
        <f>D4/D3</f>
        <v>20.683996367982104</v>
      </c>
      <c r="E5" s="116">
        <f>E4/E3</f>
        <v>33.224645624645625</v>
      </c>
      <c r="F5" s="116">
        <f t="shared" ref="F5:AF5" si="0">F4/F3</f>
        <v>31.137835365853658</v>
      </c>
      <c r="G5" s="116">
        <f t="shared" si="0"/>
        <v>33.943824865757954</v>
      </c>
      <c r="H5" s="116">
        <f t="shared" si="0"/>
        <v>31.755989860168452</v>
      </c>
      <c r="I5" s="116">
        <f t="shared" si="0"/>
        <v>18.222026149033447</v>
      </c>
      <c r="J5" s="116">
        <f t="shared" si="0"/>
        <v>18.98273854155034</v>
      </c>
      <c r="K5" s="116">
        <f t="shared" si="0"/>
        <v>18.465805170999463</v>
      </c>
      <c r="L5" s="116">
        <f t="shared" si="0"/>
        <v>18.924553227016688</v>
      </c>
      <c r="M5" s="116">
        <f t="shared" si="0"/>
        <v>18.649068595747398</v>
      </c>
      <c r="N5" s="116">
        <f t="shared" si="0"/>
        <v>18.892754831537541</v>
      </c>
      <c r="O5" s="116">
        <f t="shared" si="0"/>
        <v>18.631310349128476</v>
      </c>
      <c r="P5" s="116">
        <f t="shared" si="0"/>
        <v>20.016118288346608</v>
      </c>
      <c r="Q5" s="116">
        <f t="shared" si="0"/>
        <v>18.883831821109364</v>
      </c>
      <c r="R5" s="116">
        <f t="shared" si="0"/>
        <v>18.375114500037135</v>
      </c>
      <c r="S5" s="116">
        <f t="shared" si="0"/>
        <v>18.452493545974377</v>
      </c>
      <c r="T5" s="116">
        <f t="shared" si="0"/>
        <v>18.52838314701442</v>
      </c>
      <c r="U5" s="116">
        <f t="shared" si="0"/>
        <v>18.905103536552634</v>
      </c>
      <c r="V5" s="116">
        <f t="shared" si="0"/>
        <v>18.452690434331497</v>
      </c>
      <c r="W5" s="116">
        <f t="shared" si="0"/>
        <v>18.022702603537631</v>
      </c>
      <c r="X5" s="116">
        <f t="shared" si="0"/>
        <v>18.850283441234257</v>
      </c>
      <c r="Y5" s="116">
        <f t="shared" si="0"/>
        <v>20.316482343950515</v>
      </c>
      <c r="Z5" s="116">
        <f t="shared" si="0"/>
        <v>19.292337060267247</v>
      </c>
      <c r="AA5" s="116">
        <f t="shared" si="0"/>
        <v>20.959334976903975</v>
      </c>
      <c r="AB5" s="116">
        <f t="shared" si="0"/>
        <v>20.05926081840013</v>
      </c>
      <c r="AC5" s="116">
        <f t="shared" si="0"/>
        <v>19.055134313709971</v>
      </c>
      <c r="AD5" s="116">
        <f t="shared" si="0"/>
        <v>27.650119431976272</v>
      </c>
      <c r="AE5" s="116">
        <f t="shared" si="0"/>
        <v>24.977838645418327</v>
      </c>
      <c r="AF5" s="116">
        <f t="shared" si="0"/>
        <v>19.103479084670308</v>
      </c>
    </row>
    <row r="6" spans="1:33" ht="36" customHeight="1">
      <c r="B6" s="194"/>
      <c r="C6" s="100" t="s">
        <v>91</v>
      </c>
      <c r="D6" s="101">
        <f>SUM(E6:AF6)</f>
        <v>1197871.8799999999</v>
      </c>
      <c r="E6" s="105">
        <f>SUMPRODUCT('施設別点灯時間内訳（計算用１）（非表示）'!$F$4:$F$14,'施設別点灯時間内訳（計算用１）（非表示）'!I$4:I$14)/1000</f>
        <v>16086</v>
      </c>
      <c r="F6" s="105">
        <f>SUMPRODUCT('施設別点灯時間内訳（計算用１）（非表示）'!$F$4:$F$14,'施設別点灯時間内訳（計算用１）（非表示）'!J$4:J$14)/1000</f>
        <v>8974.08</v>
      </c>
      <c r="G6" s="105">
        <f>SUMPRODUCT('施設別点灯時間内訳（計算用１）（非表示）'!$F$4:$F$14,'施設別点灯時間内訳（計算用１）（非表示）'!K$4:K$14)/1000</f>
        <v>8318.5400000000009</v>
      </c>
      <c r="H6" s="105">
        <f>SUMPRODUCT('施設別点灯時間内訳（計算用１）（非表示）'!$F$4:$F$14,'施設別点灯時間内訳（計算用１）（非表示）'!L$4:L$14)/1000</f>
        <v>6134.58</v>
      </c>
      <c r="I6" s="105">
        <f>SUMPRODUCT('施設別点灯時間内訳（計算用１）（非表示）'!$F$4:$F$14,'施設別点灯時間内訳（計算用１）（非表示）'!M$4:M$14)/1000</f>
        <v>47415.62</v>
      </c>
      <c r="J6" s="105">
        <f>SUMPRODUCT('施設別点灯時間内訳（計算用１）（非表示）'!$F$4:$F$14,'施設別点灯時間内訳（計算用１）（非表示）'!N$4:N$14)/1000</f>
        <v>42919.24</v>
      </c>
      <c r="K6" s="106">
        <f>SUMPRODUCT('施設別点灯時間内訳（計算用１）（非表示）'!$F$4:$F$14,'施設別点灯時間内訳（計算用１）（非表示）'!O$4:O$14)/1000</f>
        <v>34674.46</v>
      </c>
      <c r="L6" s="107">
        <f>SUMPRODUCT('施設別点灯時間内訳（計算用１）（非表示）'!$F$4:$F$14,'施設別点灯時間内訳（計算用１）（非表示）'!P$4:P$14)/1000</f>
        <v>34414.82</v>
      </c>
      <c r="M6" s="105">
        <f>SUMPRODUCT('施設別点灯時間内訳（計算用１）（非表示）'!$F$4:$F$14,'施設別点灯時間内訳（計算用１）（非表示）'!Q$4:Q$14)/1000</f>
        <v>86291.4</v>
      </c>
      <c r="N6" s="105">
        <f>SUMPRODUCT('施設別点灯時間内訳（計算用１）（非表示）'!$F$4:$F$14,'施設別点灯時間内訳（計算用１）（非表示）'!R$4:R$14)/1000</f>
        <v>26919.14</v>
      </c>
      <c r="O6" s="105">
        <f>SUMPRODUCT('施設別点灯時間内訳（計算用１）（非表示）'!$F$4:$F$14,'施設別点灯時間内訳（計算用１）（非表示）'!S$4:S$14)/1000</f>
        <v>120693.75999999999</v>
      </c>
      <c r="P6" s="105">
        <f>SUMPRODUCT('施設別点灯時間内訳（計算用１）（非表示）'!$F$4:$F$14,'施設別点灯時間内訳（計算用１）（非表示）'!T$4:T$14)/1000</f>
        <v>37476.019999999997</v>
      </c>
      <c r="Q6" s="105">
        <f>SUMPRODUCT('施設別点灯時間内訳（計算用１）（非表示）'!$F$4:$F$14,'施設別点灯時間内訳（計算用１）（非表示）'!U$4:U$14)/1000</f>
        <v>17155.400000000001</v>
      </c>
      <c r="R6" s="105">
        <f>SUMPRODUCT('施設別点灯時間内訳（計算用１）（非表示）'!$F$4:$F$14,'施設別点灯時間内訳（計算用１）（非表示）'!V$4:V$14)/1000</f>
        <v>51367.839999999997</v>
      </c>
      <c r="S6" s="105">
        <f>SUMPRODUCT('施設別点灯時間内訳（計算用１）（非表示）'!$F$4:$F$14,'施設別点灯時間内訳（計算用１）（非表示）'!W$4:W$14)/1000</f>
        <v>47407.199999999997</v>
      </c>
      <c r="T6" s="105">
        <f>SUMPRODUCT('施設別点灯時間内訳（計算用１）（非表示）'!$F$4:$F$14,'施設別点灯時間内訳（計算用１）（非表示）'!X$4:X$14)/1000</f>
        <v>58899.9</v>
      </c>
      <c r="U6" s="105">
        <f>SUMPRODUCT('施設別点灯時間内訳（計算用１）（非表示）'!$F$4:$F$14,'施設別点灯時間内訳（計算用１）（非表示）'!Y$4:Y$14)/1000</f>
        <v>45259.78</v>
      </c>
      <c r="V6" s="105">
        <f>SUMPRODUCT('施設別点灯時間内訳（計算用１）（非表示）'!$F$4:$F$14,'施設別点灯時間内訳（計算用１）（非表示）'!Z$4:Z$14)/1000</f>
        <v>22435.8</v>
      </c>
      <c r="W6" s="105">
        <f>SUMPRODUCT('施設別点灯時間内訳（計算用１）（非表示）'!$F$4:$F$14,'施設別点灯時間内訳（計算用１）（非表示）'!AA$4:AA$14)/1000</f>
        <v>51192.34</v>
      </c>
      <c r="X6" s="105">
        <f>SUMPRODUCT('施設別点灯時間内訳（計算用１）（非表示）'!$F$4:$F$14,'施設別点灯時間内訳（計算用１）（非表示）'!AB$4:AB$14)/1000</f>
        <v>44973.96</v>
      </c>
      <c r="Y6" s="105">
        <f>SUMPRODUCT('施設別点灯時間内訳（計算用１）（非表示）'!$F$4:$F$14,'施設別点灯時間内訳（計算用１）（非表示）'!AC$4:AC$14)/1000</f>
        <v>50574.74</v>
      </c>
      <c r="Z6" s="105">
        <f>SUMPRODUCT('施設別点灯時間内訳（計算用１）（非表示）'!$F$4:$F$14,'施設別点灯時間内訳（計算用１）（非表示）'!AD$4:AD$14)/1000</f>
        <v>69237.08</v>
      </c>
      <c r="AA6" s="105">
        <f>SUMPRODUCT('施設別点灯時間内訳（計算用１）（非表示）'!$F$4:$F$14,'施設別点灯時間内訳（計算用１）（非表示）'!AE$4:AE$14)/1000</f>
        <v>64832</v>
      </c>
      <c r="AB6" s="105">
        <f>SUMPRODUCT('施設別点灯時間内訳（計算用１）（非表示）'!$F$4:$F$14,'施設別点灯時間内訳（計算用１）（非表示）'!AF$4:AF$14)/1000</f>
        <v>60922.74</v>
      </c>
      <c r="AC6" s="105">
        <f>SUMPRODUCT('施設別点灯時間内訳（計算用１）（非表示）'!$F$4:$F$14,'施設別点灯時間内訳（計算用１）（非表示）'!AG$4:AG$14)/1000</f>
        <v>41624.94</v>
      </c>
      <c r="AD6" s="105">
        <f>SUMPRODUCT('施設別点灯時間内訳（計算用１）（非表示）'!$F$4:$F$14,'施設別点灯時間内訳（計算用１）（非表示）'!AH$4:AH$14)/1000</f>
        <v>80859</v>
      </c>
      <c r="AE6" s="105">
        <f>SUMPRODUCT('施設別点灯時間内訳（計算用１）（非表示）'!$F$4:$F$14,'施設別点灯時間内訳（計算用１）（非表示）'!AI$4:AI$14)/1000</f>
        <v>5908.1</v>
      </c>
      <c r="AF6" s="105">
        <f>SUMPRODUCT('施設別点灯時間内訳（計算用１）（非表示）'!$F$4:$F$14,'施設別点灯時間内訳（計算用１）（非表示）'!AJ$4:AJ$14)/1000</f>
        <v>14903.4</v>
      </c>
    </row>
    <row r="7" spans="1:33" ht="36" customHeight="1">
      <c r="B7" s="195"/>
      <c r="C7" s="118" t="s">
        <v>109</v>
      </c>
      <c r="D7" s="109">
        <v>0</v>
      </c>
      <c r="E7" s="120">
        <v>0</v>
      </c>
      <c r="F7" s="120">
        <v>0</v>
      </c>
      <c r="G7" s="120">
        <v>0</v>
      </c>
      <c r="H7" s="120">
        <v>0</v>
      </c>
      <c r="I7" s="120">
        <v>0</v>
      </c>
      <c r="J7" s="120">
        <v>0</v>
      </c>
      <c r="K7" s="120">
        <v>0</v>
      </c>
      <c r="L7" s="120">
        <v>0</v>
      </c>
      <c r="M7" s="120">
        <v>0</v>
      </c>
      <c r="N7" s="120">
        <v>0</v>
      </c>
      <c r="O7" s="120">
        <v>0</v>
      </c>
      <c r="P7" s="120">
        <v>0</v>
      </c>
      <c r="Q7" s="120">
        <v>0</v>
      </c>
      <c r="R7" s="120">
        <v>0</v>
      </c>
      <c r="S7" s="120">
        <v>0</v>
      </c>
      <c r="T7" s="120">
        <v>0</v>
      </c>
      <c r="U7" s="120">
        <v>0</v>
      </c>
      <c r="V7" s="120">
        <v>0</v>
      </c>
      <c r="W7" s="120">
        <v>0</v>
      </c>
      <c r="X7" s="120">
        <v>0</v>
      </c>
      <c r="Y7" s="120">
        <v>0</v>
      </c>
      <c r="Z7" s="120">
        <v>0</v>
      </c>
      <c r="AA7" s="120">
        <v>0</v>
      </c>
      <c r="AB7" s="120">
        <v>0</v>
      </c>
      <c r="AC7" s="120">
        <v>0</v>
      </c>
      <c r="AD7" s="120">
        <v>0</v>
      </c>
      <c r="AE7" s="120">
        <v>0</v>
      </c>
      <c r="AF7" s="120">
        <v>0</v>
      </c>
    </row>
    <row r="8" spans="1:33" ht="36" customHeight="1" thickBot="1">
      <c r="B8" s="198" t="s">
        <v>105</v>
      </c>
      <c r="C8" s="122" t="s">
        <v>110</v>
      </c>
      <c r="D8" s="123">
        <f>SUM(E8:AF8)</f>
        <v>1197871.8799999999</v>
      </c>
      <c r="E8" s="116">
        <f>E6+E7</f>
        <v>16086</v>
      </c>
      <c r="F8" s="116">
        <f t="shared" ref="F8:K8" si="1">F6+F7</f>
        <v>8974.08</v>
      </c>
      <c r="G8" s="116">
        <f t="shared" si="1"/>
        <v>8318.5400000000009</v>
      </c>
      <c r="H8" s="116">
        <f t="shared" si="1"/>
        <v>6134.58</v>
      </c>
      <c r="I8" s="116">
        <f t="shared" si="1"/>
        <v>47415.62</v>
      </c>
      <c r="J8" s="116">
        <f t="shared" si="1"/>
        <v>42919.24</v>
      </c>
      <c r="K8" s="117">
        <f t="shared" si="1"/>
        <v>34674.46</v>
      </c>
      <c r="L8" s="115">
        <f>L6</f>
        <v>34414.82</v>
      </c>
      <c r="M8" s="116">
        <f t="shared" ref="M8:AF8" si="2">M6</f>
        <v>86291.4</v>
      </c>
      <c r="N8" s="116">
        <f t="shared" si="2"/>
        <v>26919.14</v>
      </c>
      <c r="O8" s="116">
        <f t="shared" si="2"/>
        <v>120693.75999999999</v>
      </c>
      <c r="P8" s="116">
        <f t="shared" ref="P8:V8" si="3">P6</f>
        <v>37476.019999999997</v>
      </c>
      <c r="Q8" s="116">
        <f t="shared" si="3"/>
        <v>17155.400000000001</v>
      </c>
      <c r="R8" s="116">
        <f t="shared" si="3"/>
        <v>51367.839999999997</v>
      </c>
      <c r="S8" s="116">
        <f t="shared" si="3"/>
        <v>47407.199999999997</v>
      </c>
      <c r="T8" s="116">
        <f t="shared" si="3"/>
        <v>58899.9</v>
      </c>
      <c r="U8" s="116">
        <f t="shared" si="3"/>
        <v>45259.78</v>
      </c>
      <c r="V8" s="116">
        <f t="shared" si="3"/>
        <v>22435.8</v>
      </c>
      <c r="W8" s="116">
        <f t="shared" si="2"/>
        <v>51192.34</v>
      </c>
      <c r="X8" s="116">
        <f t="shared" si="2"/>
        <v>44973.96</v>
      </c>
      <c r="Y8" s="116">
        <f t="shared" si="2"/>
        <v>50574.74</v>
      </c>
      <c r="Z8" s="116">
        <f t="shared" ref="Z8:AB8" si="4">Z6</f>
        <v>69237.08</v>
      </c>
      <c r="AA8" s="116">
        <f t="shared" si="4"/>
        <v>64832</v>
      </c>
      <c r="AB8" s="116">
        <f t="shared" si="4"/>
        <v>60922.74</v>
      </c>
      <c r="AC8" s="116">
        <f t="shared" si="2"/>
        <v>41624.94</v>
      </c>
      <c r="AD8" s="116">
        <f t="shared" si="2"/>
        <v>80859</v>
      </c>
      <c r="AE8" s="116">
        <f t="shared" si="2"/>
        <v>5908.1</v>
      </c>
      <c r="AF8" s="116">
        <f t="shared" si="2"/>
        <v>14903.4</v>
      </c>
    </row>
    <row r="9" spans="1:33" ht="36" customHeight="1">
      <c r="B9" s="194"/>
      <c r="C9" s="118" t="s">
        <v>108</v>
      </c>
      <c r="D9" s="109">
        <f>SUM(E9:AF9)</f>
        <v>0</v>
      </c>
      <c r="E9" s="120">
        <f>SUMPRODUCT('施設別点灯時間内訳（計算用１）（非表示）'!$G$4:$G$14,'施設別点灯時間内訳（計算用１）（非表示）'!$I$4:$I$14)/1000</f>
        <v>0</v>
      </c>
      <c r="F9" s="120">
        <f>SUMPRODUCT('施設別点灯時間内訳（計算用１）（非表示）'!$G$4:$G$14,'施設別点灯時間内訳（計算用１）（非表示）'!$J$4:$J$14)/1000</f>
        <v>0</v>
      </c>
      <c r="G9" s="120">
        <f>SUMPRODUCT('施設別点灯時間内訳（計算用１）（非表示）'!$G$4:$G$14,'施設別点灯時間内訳（計算用１）（非表示）'!$K$4:$K$14)/1000</f>
        <v>0</v>
      </c>
      <c r="H9" s="120">
        <f>SUMPRODUCT('施設別点灯時間内訳（計算用１）（非表示）'!$G$4:$G$14,'施設別点灯時間内訳（計算用１）（非表示）'!$L$4:$L$14)/1000</f>
        <v>0</v>
      </c>
      <c r="I9" s="120">
        <f>SUMPRODUCT('施設別点灯時間内訳（計算用１）（非表示）'!$G$4:$G$14,'施設別点灯時間内訳（計算用１）（非表示）'!$M$4:$M$14)/1000</f>
        <v>0</v>
      </c>
      <c r="J9" s="120">
        <f>SUMPRODUCT('施設別点灯時間内訳（計算用１）（非表示）'!$G$4:$G$14,'施設別点灯時間内訳（計算用１）（非表示）'!$N$4:$N$14)/1000</f>
        <v>0</v>
      </c>
      <c r="K9" s="120">
        <f>SUMPRODUCT('施設別点灯時間内訳（計算用１）（非表示）'!$G$4:$G$14,'施設別点灯時間内訳（計算用１）（非表示）'!$O$4:$O$14)/1000</f>
        <v>0</v>
      </c>
      <c r="L9" s="120">
        <f>SUMPRODUCT('施設別点灯時間内訳（計算用１）（非表示）'!$G$4:$G$14,'施設別点灯時間内訳（計算用１）（非表示）'!$P$4:$P$14)/1000</f>
        <v>0</v>
      </c>
      <c r="M9" s="120">
        <f>SUMPRODUCT('施設別点灯時間内訳（計算用１）（非表示）'!$G$4:$G$14,'施設別点灯時間内訳（計算用１）（非表示）'!$Q$4:$Q$14)/1000</f>
        <v>0</v>
      </c>
      <c r="N9" s="120">
        <f>SUMPRODUCT('施設別点灯時間内訳（計算用１）（非表示）'!$G$4:$G$14,'施設別点灯時間内訳（計算用１）（非表示）'!$R$4:$R$14)/1000</f>
        <v>0</v>
      </c>
      <c r="O9" s="120">
        <f>SUMPRODUCT('施設別点灯時間内訳（計算用１）（非表示）'!$G$4:$G$14,'施設別点灯時間内訳（計算用１）（非表示）'!$S$4:$S$14)/1000</f>
        <v>0</v>
      </c>
      <c r="P9" s="120">
        <f>SUMPRODUCT('施設別点灯時間内訳（計算用１）（非表示）'!$G$4:$G$14,'施設別点灯時間内訳（計算用１）（非表示）'!$T$4:$T$14)/1000</f>
        <v>0</v>
      </c>
      <c r="Q9" s="120">
        <f>SUMPRODUCT('施設別点灯時間内訳（計算用１）（非表示）'!$G$4:$G$14,'施設別点灯時間内訳（計算用１）（非表示）'!$U$4:$U$14)/1000</f>
        <v>0</v>
      </c>
      <c r="R9" s="120">
        <f>SUMPRODUCT('施設別点灯時間内訳（計算用１）（非表示）'!$G$4:$G$14,'施設別点灯時間内訳（計算用１）（非表示）'!$V$4:$V$14)/1000</f>
        <v>0</v>
      </c>
      <c r="S9" s="120">
        <f>SUMPRODUCT('施設別点灯時間内訳（計算用１）（非表示）'!$G$4:$G$14,'施設別点灯時間内訳（計算用１）（非表示）'!$W$4:$W$14)/1000</f>
        <v>0</v>
      </c>
      <c r="T9" s="120">
        <f>SUMPRODUCT('施設別点灯時間内訳（計算用１）（非表示）'!$G$4:$G$14,'施設別点灯時間内訳（計算用１）（非表示）'!$X$4:$X$14)/1000</f>
        <v>0</v>
      </c>
      <c r="U9" s="120">
        <f>SUMPRODUCT('施設別点灯時間内訳（計算用１）（非表示）'!$G$4:$G$14,'施設別点灯時間内訳（計算用１）（非表示）'!$Y$4:$Y$14)/1000</f>
        <v>0</v>
      </c>
      <c r="V9" s="120">
        <f>SUMPRODUCT('施設別点灯時間内訳（計算用１）（非表示）'!$G$4:$G$14,'施設別点灯時間内訳（計算用１）（非表示）'!$Z$4:$Z$14)/1000</f>
        <v>0</v>
      </c>
      <c r="W9" s="120">
        <f>SUMPRODUCT('施設別点灯時間内訳（計算用１）（非表示）'!$G$4:$G$14,'施設別点灯時間内訳（計算用１）（非表示）'!$AA$4:$AA$14)/1000</f>
        <v>0</v>
      </c>
      <c r="X9" s="120">
        <f>SUMPRODUCT('施設別点灯時間内訳（計算用１）（非表示）'!$G$4:$G$14,'施設別点灯時間内訳（計算用１）（非表示）'!$AB$4:$AB$14)/1000</f>
        <v>0</v>
      </c>
      <c r="Y9" s="120">
        <f>SUMPRODUCT('施設別点灯時間内訳（計算用１）（非表示）'!$G$4:$G$14,'施設別点灯時間内訳（計算用１）（非表示）'!$AC$4:$AC$14)/1000</f>
        <v>0</v>
      </c>
      <c r="Z9" s="120">
        <f>SUMPRODUCT('施設別点灯時間内訳（計算用１）（非表示）'!$G$4:$G$14,'施設別点灯時間内訳（計算用１）（非表示）'!$AD$4:$AD$14)/1000</f>
        <v>0</v>
      </c>
      <c r="AA9" s="120">
        <f>SUMPRODUCT('施設別点灯時間内訳（計算用１）（非表示）'!$G$4:$G$14,'施設別点灯時間内訳（計算用１）（非表示）'!$AE$4:$AE$14)/1000</f>
        <v>0</v>
      </c>
      <c r="AB9" s="120">
        <f>SUMPRODUCT('施設別点灯時間内訳（計算用１）（非表示）'!$G$4:$G$14,'施設別点灯時間内訳（計算用１）（非表示）'!$AF$4:$AF$14)/1000</f>
        <v>0</v>
      </c>
      <c r="AC9" s="120">
        <f>SUMPRODUCT('施設別点灯時間内訳（計算用１）（非表示）'!$G$4:$G$14,'施設別点灯時間内訳（計算用１）（非表示）'!$AG$4:$AG$14)/1000</f>
        <v>0</v>
      </c>
      <c r="AD9" s="120">
        <f>SUMPRODUCT('施設別点灯時間内訳（計算用１）（非表示）'!$G$4:$G$14,'施設別点灯時間内訳（計算用１）（非表示）'!$AH$4:$AH$14)/1000</f>
        <v>0</v>
      </c>
      <c r="AE9" s="120">
        <f>SUMPRODUCT('施設別点灯時間内訳（計算用１）（非表示）'!$G$4:$G$14,'施設別点灯時間内訳（計算用１）（非表示）'!$AI$4:$AI$14)/1000</f>
        <v>0</v>
      </c>
      <c r="AF9" s="120">
        <f>SUMPRODUCT('施設別点灯時間内訳（計算用１）（非表示）'!$G$4:$G$14,'施設別点灯時間内訳（計算用１）（非表示）'!$AJ$4:$AJ$14)/1000</f>
        <v>0</v>
      </c>
    </row>
    <row r="10" spans="1:33" ht="36" customHeight="1">
      <c r="B10" s="195"/>
      <c r="C10" s="118" t="s">
        <v>92</v>
      </c>
      <c r="D10" s="109">
        <f>SUM(E10:AF10)-SUM(L10:AF10)</f>
        <v>0</v>
      </c>
      <c r="E10" s="120">
        <v>0</v>
      </c>
      <c r="F10" s="120">
        <v>0</v>
      </c>
      <c r="G10" s="120">
        <v>0</v>
      </c>
      <c r="H10" s="120">
        <v>0</v>
      </c>
      <c r="I10" s="120">
        <v>0</v>
      </c>
      <c r="J10" s="120">
        <v>0</v>
      </c>
      <c r="K10" s="120">
        <v>0</v>
      </c>
      <c r="L10" s="120">
        <v>0</v>
      </c>
      <c r="M10" s="120">
        <v>0</v>
      </c>
      <c r="N10" s="120">
        <v>0</v>
      </c>
      <c r="O10" s="120">
        <v>0</v>
      </c>
      <c r="P10" s="120">
        <v>0</v>
      </c>
      <c r="Q10" s="120">
        <v>0</v>
      </c>
      <c r="R10" s="120">
        <v>0</v>
      </c>
      <c r="S10" s="120">
        <v>0</v>
      </c>
      <c r="T10" s="120">
        <v>0</v>
      </c>
      <c r="U10" s="120">
        <v>0</v>
      </c>
      <c r="V10" s="120">
        <v>0</v>
      </c>
      <c r="W10" s="120">
        <v>0</v>
      </c>
      <c r="X10" s="120">
        <v>0</v>
      </c>
      <c r="Y10" s="120">
        <v>0</v>
      </c>
      <c r="Z10" s="120">
        <v>0</v>
      </c>
      <c r="AA10" s="120">
        <v>0</v>
      </c>
      <c r="AB10" s="120">
        <v>0</v>
      </c>
      <c r="AC10" s="120">
        <v>0</v>
      </c>
      <c r="AD10" s="120">
        <v>0</v>
      </c>
      <c r="AE10" s="120">
        <v>0</v>
      </c>
      <c r="AF10" s="120">
        <v>0</v>
      </c>
      <c r="AG10" s="120"/>
    </row>
    <row r="11" spans="1:33" ht="36" customHeight="1" thickBot="1">
      <c r="B11" s="198" t="s">
        <v>106</v>
      </c>
      <c r="C11" s="118" t="s">
        <v>93</v>
      </c>
      <c r="D11" s="109">
        <f>SUM(E11:AF11)</f>
        <v>0</v>
      </c>
      <c r="E11" s="120">
        <f>E9+E10</f>
        <v>0</v>
      </c>
      <c r="F11" s="120">
        <f t="shared" ref="F11:K11" si="5">F9+F10</f>
        <v>0</v>
      </c>
      <c r="G11" s="120">
        <f t="shared" si="5"/>
        <v>0</v>
      </c>
      <c r="H11" s="120">
        <f t="shared" si="5"/>
        <v>0</v>
      </c>
      <c r="I11" s="120">
        <f t="shared" si="5"/>
        <v>0</v>
      </c>
      <c r="J11" s="120">
        <f t="shared" si="5"/>
        <v>0</v>
      </c>
      <c r="K11" s="121">
        <f t="shared" si="5"/>
        <v>0</v>
      </c>
      <c r="L11" s="119">
        <f>L9</f>
        <v>0</v>
      </c>
      <c r="M11" s="120">
        <f t="shared" ref="M11:AF11" si="6">M9</f>
        <v>0</v>
      </c>
      <c r="N11" s="120">
        <f t="shared" si="6"/>
        <v>0</v>
      </c>
      <c r="O11" s="120">
        <f t="shared" si="6"/>
        <v>0</v>
      </c>
      <c r="P11" s="120">
        <f t="shared" ref="P11:V11" si="7">P9</f>
        <v>0</v>
      </c>
      <c r="Q11" s="120">
        <f t="shared" si="7"/>
        <v>0</v>
      </c>
      <c r="R11" s="120">
        <f t="shared" si="7"/>
        <v>0</v>
      </c>
      <c r="S11" s="120">
        <f t="shared" si="7"/>
        <v>0</v>
      </c>
      <c r="T11" s="120">
        <f t="shared" si="7"/>
        <v>0</v>
      </c>
      <c r="U11" s="120">
        <f t="shared" si="7"/>
        <v>0</v>
      </c>
      <c r="V11" s="120">
        <f t="shared" si="7"/>
        <v>0</v>
      </c>
      <c r="W11" s="120">
        <f t="shared" si="6"/>
        <v>0</v>
      </c>
      <c r="X11" s="120">
        <f t="shared" si="6"/>
        <v>0</v>
      </c>
      <c r="Y11" s="120">
        <f t="shared" si="6"/>
        <v>0</v>
      </c>
      <c r="Z11" s="120">
        <f t="shared" ref="Z11:AB11" si="8">Z9</f>
        <v>0</v>
      </c>
      <c r="AA11" s="120">
        <f t="shared" si="8"/>
        <v>0</v>
      </c>
      <c r="AB11" s="120">
        <f t="shared" si="8"/>
        <v>0</v>
      </c>
      <c r="AC11" s="120">
        <f t="shared" si="6"/>
        <v>0</v>
      </c>
      <c r="AD11" s="120">
        <f t="shared" si="6"/>
        <v>0</v>
      </c>
      <c r="AE11" s="120">
        <f t="shared" si="6"/>
        <v>0</v>
      </c>
      <c r="AF11" s="120">
        <f t="shared" si="6"/>
        <v>0</v>
      </c>
    </row>
    <row r="12" spans="1:33" ht="36" customHeight="1">
      <c r="B12" s="195"/>
      <c r="C12" s="124" t="s">
        <v>94</v>
      </c>
      <c r="D12" s="101">
        <f>SUM(E12:AF12)</f>
        <v>1197871.8799999999</v>
      </c>
      <c r="E12" s="105">
        <f>E6-E9</f>
        <v>16086</v>
      </c>
      <c r="F12" s="105">
        <f t="shared" ref="F12:AF12" si="9">F6-F9</f>
        <v>8974.08</v>
      </c>
      <c r="G12" s="105">
        <f t="shared" si="9"/>
        <v>8318.5400000000009</v>
      </c>
      <c r="H12" s="105">
        <f t="shared" si="9"/>
        <v>6134.58</v>
      </c>
      <c r="I12" s="105">
        <f t="shared" si="9"/>
        <v>47415.62</v>
      </c>
      <c r="J12" s="105">
        <f t="shared" si="9"/>
        <v>42919.24</v>
      </c>
      <c r="K12" s="106">
        <f t="shared" si="9"/>
        <v>34674.46</v>
      </c>
      <c r="L12" s="107">
        <f t="shared" si="9"/>
        <v>34414.82</v>
      </c>
      <c r="M12" s="105">
        <f t="shared" si="9"/>
        <v>86291.4</v>
      </c>
      <c r="N12" s="105">
        <f t="shared" si="9"/>
        <v>26919.14</v>
      </c>
      <c r="O12" s="105">
        <f t="shared" si="9"/>
        <v>120693.75999999999</v>
      </c>
      <c r="P12" s="105">
        <f t="shared" ref="P12:V12" si="10">P6-P9</f>
        <v>37476.019999999997</v>
      </c>
      <c r="Q12" s="105">
        <f t="shared" si="10"/>
        <v>17155.400000000001</v>
      </c>
      <c r="R12" s="105">
        <f t="shared" si="10"/>
        <v>51367.839999999997</v>
      </c>
      <c r="S12" s="105">
        <f t="shared" si="10"/>
        <v>47407.199999999997</v>
      </c>
      <c r="T12" s="105">
        <f t="shared" si="10"/>
        <v>58899.9</v>
      </c>
      <c r="U12" s="105">
        <f t="shared" si="10"/>
        <v>45259.78</v>
      </c>
      <c r="V12" s="105">
        <f t="shared" si="10"/>
        <v>22435.8</v>
      </c>
      <c r="W12" s="105">
        <f t="shared" si="9"/>
        <v>51192.34</v>
      </c>
      <c r="X12" s="105">
        <f t="shared" si="9"/>
        <v>44973.96</v>
      </c>
      <c r="Y12" s="105">
        <f t="shared" si="9"/>
        <v>50574.74</v>
      </c>
      <c r="Z12" s="105">
        <f t="shared" ref="Z12:AB12" si="11">Z6-Z9</f>
        <v>69237.08</v>
      </c>
      <c r="AA12" s="105">
        <f t="shared" si="11"/>
        <v>64832</v>
      </c>
      <c r="AB12" s="105">
        <f t="shared" si="11"/>
        <v>60922.74</v>
      </c>
      <c r="AC12" s="105">
        <f t="shared" si="9"/>
        <v>41624.94</v>
      </c>
      <c r="AD12" s="105">
        <f t="shared" si="9"/>
        <v>80859</v>
      </c>
      <c r="AE12" s="105">
        <f t="shared" si="9"/>
        <v>5908.1</v>
      </c>
      <c r="AF12" s="105">
        <f t="shared" si="9"/>
        <v>14903.4</v>
      </c>
    </row>
    <row r="13" spans="1:33" ht="36" customHeight="1">
      <c r="B13" s="195"/>
      <c r="C13" s="118" t="s">
        <v>95</v>
      </c>
      <c r="D13" s="109">
        <f>SUM(E13:AF13)-SUM(L13:AF13)</f>
        <v>0</v>
      </c>
      <c r="E13" s="120">
        <f>E7-E10</f>
        <v>0</v>
      </c>
      <c r="F13" s="120">
        <f t="shared" ref="F13:AF13" si="12">F7-F10</f>
        <v>0</v>
      </c>
      <c r="G13" s="120">
        <f t="shared" si="12"/>
        <v>0</v>
      </c>
      <c r="H13" s="120">
        <f t="shared" si="12"/>
        <v>0</v>
      </c>
      <c r="I13" s="120">
        <f t="shared" si="12"/>
        <v>0</v>
      </c>
      <c r="J13" s="120">
        <f t="shared" si="12"/>
        <v>0</v>
      </c>
      <c r="K13" s="120">
        <f t="shared" si="12"/>
        <v>0</v>
      </c>
      <c r="L13" s="120">
        <f t="shared" si="12"/>
        <v>0</v>
      </c>
      <c r="M13" s="120">
        <f t="shared" si="12"/>
        <v>0</v>
      </c>
      <c r="N13" s="120">
        <f t="shared" si="12"/>
        <v>0</v>
      </c>
      <c r="O13" s="120">
        <f t="shared" si="12"/>
        <v>0</v>
      </c>
      <c r="P13" s="120">
        <f t="shared" si="12"/>
        <v>0</v>
      </c>
      <c r="Q13" s="120">
        <f t="shared" si="12"/>
        <v>0</v>
      </c>
      <c r="R13" s="120">
        <f t="shared" si="12"/>
        <v>0</v>
      </c>
      <c r="S13" s="120">
        <f t="shared" si="12"/>
        <v>0</v>
      </c>
      <c r="T13" s="120">
        <f t="shared" si="12"/>
        <v>0</v>
      </c>
      <c r="U13" s="120">
        <f t="shared" si="12"/>
        <v>0</v>
      </c>
      <c r="V13" s="120">
        <f t="shared" si="12"/>
        <v>0</v>
      </c>
      <c r="W13" s="120">
        <f t="shared" si="12"/>
        <v>0</v>
      </c>
      <c r="X13" s="120">
        <f t="shared" si="12"/>
        <v>0</v>
      </c>
      <c r="Y13" s="120">
        <f t="shared" si="12"/>
        <v>0</v>
      </c>
      <c r="Z13" s="120">
        <f t="shared" si="12"/>
        <v>0</v>
      </c>
      <c r="AA13" s="120">
        <f t="shared" si="12"/>
        <v>0</v>
      </c>
      <c r="AB13" s="120">
        <f t="shared" si="12"/>
        <v>0</v>
      </c>
      <c r="AC13" s="120">
        <f t="shared" si="12"/>
        <v>0</v>
      </c>
      <c r="AD13" s="120">
        <f t="shared" si="12"/>
        <v>0</v>
      </c>
      <c r="AE13" s="120">
        <f t="shared" si="12"/>
        <v>0</v>
      </c>
      <c r="AF13" s="120">
        <f t="shared" si="12"/>
        <v>0</v>
      </c>
    </row>
    <row r="14" spans="1:33" ht="36" customHeight="1" thickBot="1">
      <c r="B14" s="195" t="s">
        <v>107</v>
      </c>
      <c r="C14" s="122" t="s">
        <v>96</v>
      </c>
      <c r="D14" s="123">
        <f>SUM(E14:AF14)</f>
        <v>1197871.8799999999</v>
      </c>
      <c r="E14" s="116">
        <f>E8-E11</f>
        <v>16086</v>
      </c>
      <c r="F14" s="116">
        <f t="shared" ref="F14:AF14" si="13">F8-F11</f>
        <v>8974.08</v>
      </c>
      <c r="G14" s="116">
        <f t="shared" si="13"/>
        <v>8318.5400000000009</v>
      </c>
      <c r="H14" s="116">
        <f t="shared" si="13"/>
        <v>6134.58</v>
      </c>
      <c r="I14" s="116">
        <f t="shared" si="13"/>
        <v>47415.62</v>
      </c>
      <c r="J14" s="116">
        <f t="shared" si="13"/>
        <v>42919.24</v>
      </c>
      <c r="K14" s="117">
        <f t="shared" si="13"/>
        <v>34674.46</v>
      </c>
      <c r="L14" s="115">
        <f>L8-L11</f>
        <v>34414.82</v>
      </c>
      <c r="M14" s="116">
        <f t="shared" si="13"/>
        <v>86291.4</v>
      </c>
      <c r="N14" s="116">
        <f t="shared" si="13"/>
        <v>26919.14</v>
      </c>
      <c r="O14" s="116">
        <f t="shared" si="13"/>
        <v>120693.75999999999</v>
      </c>
      <c r="P14" s="116">
        <f t="shared" ref="P14:V14" si="14">P8-P11</f>
        <v>37476.019999999997</v>
      </c>
      <c r="Q14" s="116">
        <f t="shared" si="14"/>
        <v>17155.400000000001</v>
      </c>
      <c r="R14" s="116">
        <f t="shared" si="14"/>
        <v>51367.839999999997</v>
      </c>
      <c r="S14" s="116">
        <f t="shared" si="14"/>
        <v>47407.199999999997</v>
      </c>
      <c r="T14" s="116">
        <f t="shared" si="14"/>
        <v>58899.9</v>
      </c>
      <c r="U14" s="116">
        <f t="shared" si="14"/>
        <v>45259.78</v>
      </c>
      <c r="V14" s="116">
        <f t="shared" si="14"/>
        <v>22435.8</v>
      </c>
      <c r="W14" s="116">
        <f t="shared" si="13"/>
        <v>51192.34</v>
      </c>
      <c r="X14" s="116">
        <f t="shared" si="13"/>
        <v>44973.96</v>
      </c>
      <c r="Y14" s="116">
        <f t="shared" si="13"/>
        <v>50574.74</v>
      </c>
      <c r="Z14" s="116">
        <f t="shared" ref="Z14:AB14" si="15">Z8-Z11</f>
        <v>69237.08</v>
      </c>
      <c r="AA14" s="116">
        <f t="shared" si="15"/>
        <v>64832</v>
      </c>
      <c r="AB14" s="116">
        <f t="shared" si="15"/>
        <v>60922.74</v>
      </c>
      <c r="AC14" s="116">
        <f t="shared" si="13"/>
        <v>41624.94</v>
      </c>
      <c r="AD14" s="116">
        <f t="shared" si="13"/>
        <v>80859</v>
      </c>
      <c r="AE14" s="116">
        <f t="shared" si="13"/>
        <v>5908.1</v>
      </c>
      <c r="AF14" s="116">
        <f t="shared" si="13"/>
        <v>14903.4</v>
      </c>
    </row>
    <row r="15" spans="1:33" ht="36" customHeight="1" thickBot="1">
      <c r="B15" s="197"/>
      <c r="C15" s="125" t="s">
        <v>97</v>
      </c>
      <c r="D15" s="96">
        <f>SUMIF(E15:AF15,"&gt;0")</f>
        <v>24057349.724107958</v>
      </c>
      <c r="E15" s="126">
        <f t="shared" ref="E15:AF15" si="16">E5*E14</f>
        <v>534451.64951804955</v>
      </c>
      <c r="F15" s="126">
        <f t="shared" si="16"/>
        <v>279433.42560000002</v>
      </c>
      <c r="G15" s="126">
        <f t="shared" si="16"/>
        <v>282363.0648988022</v>
      </c>
      <c r="H15" s="126">
        <f t="shared" si="16"/>
        <v>194809.66027639218</v>
      </c>
      <c r="I15" s="126">
        <f t="shared" si="16"/>
        <v>864008.66751263337</v>
      </c>
      <c r="J15" s="126">
        <f t="shared" si="16"/>
        <v>814724.71132204903</v>
      </c>
      <c r="K15" s="126">
        <f t="shared" si="16"/>
        <v>640291.82276961405</v>
      </c>
      <c r="L15" s="126">
        <f t="shared" si="16"/>
        <v>651285.09288819844</v>
      </c>
      <c r="M15" s="126">
        <f t="shared" si="16"/>
        <v>1609254.237823077</v>
      </c>
      <c r="N15" s="126">
        <f t="shared" si="16"/>
        <v>508576.71229583549</v>
      </c>
      <c r="O15" s="126">
        <f t="shared" si="16"/>
        <v>2248682.8997632284</v>
      </c>
      <c r="P15" s="126">
        <f t="shared" si="16"/>
        <v>750124.44929644314</v>
      </c>
      <c r="Q15" s="126">
        <f t="shared" si="16"/>
        <v>323959.6884238596</v>
      </c>
      <c r="R15" s="126">
        <f t="shared" si="16"/>
        <v>943889.94161958748</v>
      </c>
      <c r="S15" s="126">
        <f t="shared" si="16"/>
        <v>874781.05203271646</v>
      </c>
      <c r="T15" s="126">
        <f t="shared" si="16"/>
        <v>1091319.9145208346</v>
      </c>
      <c r="U15" s="126">
        <f t="shared" si="16"/>
        <v>855640.82694159413</v>
      </c>
      <c r="V15" s="126">
        <f t="shared" si="16"/>
        <v>414000.8720465746</v>
      </c>
      <c r="W15" s="126">
        <f t="shared" si="16"/>
        <v>922624.3193991835</v>
      </c>
      <c r="X15" s="126">
        <f t="shared" si="16"/>
        <v>847771.89347473183</v>
      </c>
      <c r="Y15" s="126">
        <f t="shared" si="16"/>
        <v>1027500.8122598878</v>
      </c>
      <c r="Z15" s="126">
        <f t="shared" si="16"/>
        <v>1335745.0844286883</v>
      </c>
      <c r="AA15" s="126">
        <f t="shared" si="16"/>
        <v>1358835.6052226385</v>
      </c>
      <c r="AB15" s="126">
        <f t="shared" si="16"/>
        <v>1222065.1314315782</v>
      </c>
      <c r="AC15" s="126">
        <f t="shared" si="16"/>
        <v>793168.82250011875</v>
      </c>
      <c r="AD15" s="126">
        <f t="shared" si="16"/>
        <v>2235761.0071501695</v>
      </c>
      <c r="AE15" s="126">
        <f t="shared" si="16"/>
        <v>147571.56850099601</v>
      </c>
      <c r="AF15" s="126">
        <f t="shared" si="16"/>
        <v>284706.79019047547</v>
      </c>
    </row>
    <row r="16" spans="1:33" ht="36" customHeight="1">
      <c r="B16" s="195"/>
      <c r="C16" s="118" t="s">
        <v>98</v>
      </c>
      <c r="D16" s="127">
        <f>D14*0.000357</f>
        <v>427.64026115999997</v>
      </c>
      <c r="E16" s="120">
        <f t="shared" ref="E16:AF16" si="17">E14*0.000357</f>
        <v>5.7427020000000004</v>
      </c>
      <c r="F16" s="120">
        <f t="shared" si="17"/>
        <v>3.2037465599999999</v>
      </c>
      <c r="G16" s="120">
        <f t="shared" si="17"/>
        <v>2.9697187800000004</v>
      </c>
      <c r="H16" s="120">
        <f t="shared" si="17"/>
        <v>2.1900450600000001</v>
      </c>
      <c r="I16" s="120">
        <f t="shared" si="17"/>
        <v>16.927376340000002</v>
      </c>
      <c r="J16" s="120">
        <f t="shared" si="17"/>
        <v>15.322168679999999</v>
      </c>
      <c r="K16" s="121">
        <f t="shared" si="17"/>
        <v>12.37878222</v>
      </c>
      <c r="L16" s="128">
        <f t="shared" si="17"/>
        <v>12.286090740000001</v>
      </c>
      <c r="M16" s="129">
        <f t="shared" si="17"/>
        <v>30.806029799999997</v>
      </c>
      <c r="N16" s="129">
        <f t="shared" si="17"/>
        <v>9.6101329799999995</v>
      </c>
      <c r="O16" s="129">
        <f t="shared" si="17"/>
        <v>43.087672319999996</v>
      </c>
      <c r="P16" s="129">
        <f t="shared" ref="P16:V16" si="18">P14*0.000357</f>
        <v>13.378939139999998</v>
      </c>
      <c r="Q16" s="129">
        <f t="shared" si="18"/>
        <v>6.1244778000000002</v>
      </c>
      <c r="R16" s="129">
        <f t="shared" si="18"/>
        <v>18.338318879999999</v>
      </c>
      <c r="S16" s="129">
        <f t="shared" si="18"/>
        <v>16.924370400000001</v>
      </c>
      <c r="T16" s="129">
        <f t="shared" si="18"/>
        <v>21.027264300000002</v>
      </c>
      <c r="U16" s="129">
        <f t="shared" si="18"/>
        <v>16.15774146</v>
      </c>
      <c r="V16" s="129">
        <f t="shared" si="18"/>
        <v>8.0095805999999996</v>
      </c>
      <c r="W16" s="129">
        <f t="shared" si="17"/>
        <v>18.27566538</v>
      </c>
      <c r="X16" s="129">
        <f t="shared" si="17"/>
        <v>16.05570372</v>
      </c>
      <c r="Y16" s="129">
        <f t="shared" si="17"/>
        <v>18.055182179999999</v>
      </c>
      <c r="Z16" s="129">
        <f t="shared" ref="Z16:AB16" si="19">Z14*0.000357</f>
        <v>24.71763756</v>
      </c>
      <c r="AA16" s="129">
        <f t="shared" si="19"/>
        <v>23.145023999999999</v>
      </c>
      <c r="AB16" s="129">
        <f t="shared" si="19"/>
        <v>21.749418179999999</v>
      </c>
      <c r="AC16" s="129">
        <f t="shared" si="17"/>
        <v>14.860103580000001</v>
      </c>
      <c r="AD16" s="129">
        <f t="shared" si="17"/>
        <v>28.866662999999999</v>
      </c>
      <c r="AE16" s="129">
        <f t="shared" si="17"/>
        <v>2.1091917000000002</v>
      </c>
      <c r="AF16" s="129">
        <f t="shared" si="17"/>
        <v>5.3205137999999996</v>
      </c>
    </row>
    <row r="17" spans="2:32" ht="36" customHeight="1">
      <c r="B17" s="195"/>
      <c r="C17" s="118" t="s">
        <v>99</v>
      </c>
      <c r="D17" s="130">
        <f t="shared" ref="D17:AF17" si="20">D15/D4</f>
        <v>0.41221348198141561</v>
      </c>
      <c r="E17" s="131">
        <f t="shared" si="20"/>
        <v>0.60805140805140812</v>
      </c>
      <c r="F17" s="131">
        <f t="shared" si="20"/>
        <v>0.27360000000000001</v>
      </c>
      <c r="G17" s="131">
        <f t="shared" si="20"/>
        <v>0.49085619873723974</v>
      </c>
      <c r="H17" s="131">
        <f t="shared" si="20"/>
        <v>0.2508209992640445</v>
      </c>
      <c r="I17" s="131">
        <f t="shared" si="20"/>
        <v>0.47541128579449748</v>
      </c>
      <c r="J17" s="131">
        <f t="shared" si="20"/>
        <v>0.34235151476476877</v>
      </c>
      <c r="K17" s="131">
        <f t="shared" si="20"/>
        <v>0.3511586644116545</v>
      </c>
      <c r="L17" s="131">
        <f t="shared" si="20"/>
        <v>0.36370459613413231</v>
      </c>
      <c r="M17" s="131">
        <f t="shared" si="20"/>
        <v>0.68900280259659374</v>
      </c>
      <c r="N17" s="131">
        <f t="shared" si="20"/>
        <v>0.28774521121942875</v>
      </c>
      <c r="O17" s="131">
        <f t="shared" si="20"/>
        <v>1.2544694473604887</v>
      </c>
      <c r="P17" s="131">
        <f t="shared" si="20"/>
        <v>0.35160028896582129</v>
      </c>
      <c r="Q17" s="131">
        <f t="shared" si="20"/>
        <v>0.19384413735438016</v>
      </c>
      <c r="R17" s="131">
        <f t="shared" si="20"/>
        <v>0.63585076622187009</v>
      </c>
      <c r="S17" s="131">
        <f t="shared" si="20"/>
        <v>0.57190146452095447</v>
      </c>
      <c r="T17" s="131">
        <f t="shared" si="20"/>
        <v>0.54552603061990013</v>
      </c>
      <c r="U17" s="131">
        <f t="shared" si="20"/>
        <v>0.46720255176827624</v>
      </c>
      <c r="V17" s="131">
        <f t="shared" si="20"/>
        <v>0.32331037265469637</v>
      </c>
      <c r="W17" s="131">
        <f t="shared" si="20"/>
        <v>0.39131292901805503</v>
      </c>
      <c r="X17" s="131">
        <f t="shared" si="20"/>
        <v>0.36214416851869746</v>
      </c>
      <c r="Y17" s="131">
        <f t="shared" si="20"/>
        <v>0.36461825732124059</v>
      </c>
      <c r="Z17" s="131">
        <f t="shared" si="20"/>
        <v>0.6743258405080057</v>
      </c>
      <c r="AA17" s="131">
        <f t="shared" si="20"/>
        <v>0.57701789830629147</v>
      </c>
      <c r="AB17" s="131">
        <f t="shared" si="20"/>
        <v>0.58287559437816316</v>
      </c>
      <c r="AC17" s="131">
        <f t="shared" si="20"/>
        <v>0.32945198106786128</v>
      </c>
      <c r="AD17" s="131">
        <f t="shared" si="20"/>
        <v>0.21224505866603671</v>
      </c>
      <c r="AE17" s="131">
        <f t="shared" si="20"/>
        <v>1.4711404382470119</v>
      </c>
      <c r="AF17" s="131">
        <f t="shared" si="20"/>
        <v>0.11478899817457812</v>
      </c>
    </row>
    <row r="18" spans="2:32" ht="36" customHeight="1" thickBot="1">
      <c r="B18" s="195"/>
      <c r="C18" s="122" t="s">
        <v>100</v>
      </c>
      <c r="D18" s="132">
        <f t="shared" ref="D18:AF18" si="21">D14/D8</f>
        <v>1</v>
      </c>
      <c r="E18" s="134">
        <f t="shared" si="21"/>
        <v>1</v>
      </c>
      <c r="F18" s="134">
        <f t="shared" si="21"/>
        <v>1</v>
      </c>
      <c r="G18" s="134">
        <f t="shared" si="21"/>
        <v>1</v>
      </c>
      <c r="H18" s="134">
        <f t="shared" si="21"/>
        <v>1</v>
      </c>
      <c r="I18" s="134">
        <f t="shared" si="21"/>
        <v>1</v>
      </c>
      <c r="J18" s="134">
        <f t="shared" si="21"/>
        <v>1</v>
      </c>
      <c r="K18" s="135">
        <f t="shared" si="21"/>
        <v>1</v>
      </c>
      <c r="L18" s="133">
        <f t="shared" si="21"/>
        <v>1</v>
      </c>
      <c r="M18" s="134">
        <f t="shared" si="21"/>
        <v>1</v>
      </c>
      <c r="N18" s="134">
        <f t="shared" si="21"/>
        <v>1</v>
      </c>
      <c r="O18" s="134">
        <f t="shared" si="21"/>
        <v>1</v>
      </c>
      <c r="P18" s="134">
        <f t="shared" ref="P18:V18" si="22">P14/P8</f>
        <v>1</v>
      </c>
      <c r="Q18" s="134">
        <f t="shared" si="22"/>
        <v>1</v>
      </c>
      <c r="R18" s="134">
        <f t="shared" si="22"/>
        <v>1</v>
      </c>
      <c r="S18" s="134">
        <f t="shared" si="22"/>
        <v>1</v>
      </c>
      <c r="T18" s="134">
        <f t="shared" si="22"/>
        <v>1</v>
      </c>
      <c r="U18" s="134">
        <f t="shared" si="22"/>
        <v>1</v>
      </c>
      <c r="V18" s="134">
        <f t="shared" si="22"/>
        <v>1</v>
      </c>
      <c r="W18" s="134">
        <f t="shared" si="21"/>
        <v>1</v>
      </c>
      <c r="X18" s="134">
        <f t="shared" si="21"/>
        <v>1</v>
      </c>
      <c r="Y18" s="134">
        <f t="shared" si="21"/>
        <v>1</v>
      </c>
      <c r="Z18" s="134">
        <f t="shared" ref="Z18:AB18" si="23">Z14/Z8</f>
        <v>1</v>
      </c>
      <c r="AA18" s="134">
        <f t="shared" si="23"/>
        <v>1</v>
      </c>
      <c r="AB18" s="134">
        <f t="shared" si="23"/>
        <v>1</v>
      </c>
      <c r="AC18" s="134">
        <f t="shared" si="21"/>
        <v>1</v>
      </c>
      <c r="AD18" s="134">
        <f t="shared" si="21"/>
        <v>1</v>
      </c>
      <c r="AE18" s="134">
        <f t="shared" si="21"/>
        <v>1</v>
      </c>
      <c r="AF18" s="134">
        <f t="shared" si="21"/>
        <v>1</v>
      </c>
    </row>
    <row r="19" spans="2:32" s="136" customFormat="1" ht="36" customHeight="1" thickBot="1">
      <c r="B19" s="196"/>
      <c r="C19" s="146" t="s">
        <v>113</v>
      </c>
      <c r="D19" s="147"/>
      <c r="E19" s="148"/>
      <c r="F19" s="148"/>
      <c r="G19" s="148"/>
      <c r="H19" s="148"/>
      <c r="I19" s="148"/>
      <c r="J19" s="148"/>
      <c r="K19" s="149"/>
      <c r="L19" s="150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 t="s">
        <v>88</v>
      </c>
    </row>
    <row r="20" spans="2:32" s="136" customFormat="1" ht="36" customHeight="1">
      <c r="C20" s="93"/>
      <c r="D20" s="93"/>
      <c r="E20" s="93"/>
      <c r="F20" s="93"/>
      <c r="G20" s="93"/>
      <c r="H20" s="93"/>
      <c r="I20" s="93"/>
      <c r="J20" s="93"/>
      <c r="K20" s="93"/>
      <c r="L20" s="137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</row>
  </sheetData>
  <customSheetViews>
    <customSheetView guid="{A478444A-39C2-4E60-AE27-B1B525C5F523}" scale="85" fitToPage="1">
      <selection activeCell="K21" sqref="K21"/>
      <pageMargins left="0.70866141732283472" right="0.70866141732283472" top="0.74803149606299213" bottom="0.74803149606299213" header="0.31496062992125984" footer="0.31496062992125984"/>
      <pageSetup paperSize="9" scale="10" fitToHeight="0" orientation="portrait" r:id="rId1"/>
    </customSheetView>
  </customSheetViews>
  <phoneticPr fontId="5"/>
  <conditionalFormatting sqref="D3:O4 W3:Y4 AC3:AF4">
    <cfRule type="cellIs" dxfId="2" priority="3" operator="lessThan">
      <formula>0</formula>
    </cfRule>
  </conditionalFormatting>
  <conditionalFormatting sqref="P3:V4">
    <cfRule type="cellIs" dxfId="1" priority="2" operator="lessThan">
      <formula>0</formula>
    </cfRule>
  </conditionalFormatting>
  <conditionalFormatting sqref="Z3:AB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17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6"/>
  <sheetViews>
    <sheetView zoomScale="85" zoomScaleNormal="85" workbookViewId="0">
      <selection activeCell="E19" sqref="E19"/>
    </sheetView>
  </sheetViews>
  <sheetFormatPr defaultColWidth="9" defaultRowHeight="35.25" customHeight="1"/>
  <cols>
    <col min="1" max="1" width="2.625" style="1" customWidth="1"/>
    <col min="2" max="2" width="9" style="2" bestFit="1" customWidth="1"/>
    <col min="3" max="3" width="7.5" style="2" bestFit="1" customWidth="1"/>
    <col min="4" max="4" width="13.875" style="2" bestFit="1" customWidth="1"/>
    <col min="5" max="25" width="8.125" style="8" customWidth="1"/>
    <col min="26" max="16384" width="9" style="1"/>
  </cols>
  <sheetData>
    <row r="1" spans="2:25" ht="14.25" thickBot="1"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s="5" customFormat="1" ht="35.25" customHeight="1" thickBot="1">
      <c r="B2" s="6"/>
      <c r="C2" s="6"/>
      <c r="D2" s="6"/>
      <c r="E2" s="6" t="s">
        <v>33</v>
      </c>
      <c r="F2" s="6" t="s">
        <v>29</v>
      </c>
      <c r="G2" s="6" t="s">
        <v>30</v>
      </c>
      <c r="H2" s="202" t="s">
        <v>148</v>
      </c>
      <c r="I2" s="202" t="s">
        <v>149</v>
      </c>
      <c r="J2" s="202" t="s">
        <v>150</v>
      </c>
      <c r="K2" s="202" t="s">
        <v>151</v>
      </c>
      <c r="L2" s="202" t="s">
        <v>152</v>
      </c>
      <c r="M2" s="202" t="s">
        <v>153</v>
      </c>
      <c r="N2" s="203" t="s">
        <v>154</v>
      </c>
      <c r="O2" s="204" t="s">
        <v>155</v>
      </c>
      <c r="P2" s="202" t="s">
        <v>156</v>
      </c>
      <c r="Q2" s="202" t="s">
        <v>157</v>
      </c>
      <c r="R2" s="202" t="s">
        <v>158</v>
      </c>
      <c r="S2" s="202" t="s">
        <v>159</v>
      </c>
      <c r="T2" s="202" t="s">
        <v>160</v>
      </c>
      <c r="U2" s="202" t="s">
        <v>161</v>
      </c>
      <c r="V2" s="202" t="s">
        <v>162</v>
      </c>
      <c r="W2" s="202" t="s">
        <v>163</v>
      </c>
      <c r="X2" s="202" t="s">
        <v>164</v>
      </c>
      <c r="Y2" s="202" t="s">
        <v>165</v>
      </c>
    </row>
    <row r="3" spans="2:25" ht="35.25" customHeight="1">
      <c r="B3" s="3" t="s">
        <v>32</v>
      </c>
      <c r="C3" s="3" t="s">
        <v>28</v>
      </c>
      <c r="D3" s="3" t="s">
        <v>31</v>
      </c>
      <c r="E3" s="7">
        <f>SUM(E4:E16)</f>
        <v>1607</v>
      </c>
      <c r="F3" s="7">
        <f>SUM(F4:F16)</f>
        <v>1607</v>
      </c>
      <c r="G3" s="7">
        <f>SUM(G4:G16)</f>
        <v>0</v>
      </c>
      <c r="H3" s="7">
        <v>190</v>
      </c>
      <c r="I3" s="7">
        <v>285</v>
      </c>
      <c r="J3" s="7">
        <v>372</v>
      </c>
      <c r="K3" s="7">
        <v>559</v>
      </c>
      <c r="L3" s="7">
        <v>403</v>
      </c>
      <c r="M3" s="7">
        <v>352</v>
      </c>
      <c r="N3" s="7">
        <v>173</v>
      </c>
      <c r="O3" s="7">
        <v>8</v>
      </c>
      <c r="P3" s="7">
        <v>6</v>
      </c>
      <c r="Q3" s="7">
        <v>10</v>
      </c>
      <c r="R3" s="7">
        <v>5</v>
      </c>
      <c r="S3" s="7">
        <v>8</v>
      </c>
      <c r="T3" s="7">
        <v>14</v>
      </c>
      <c r="U3" s="7">
        <v>4</v>
      </c>
      <c r="V3" s="7">
        <v>7</v>
      </c>
      <c r="W3" s="7">
        <v>10</v>
      </c>
      <c r="X3" s="7">
        <v>8</v>
      </c>
      <c r="Y3" s="7">
        <v>3</v>
      </c>
    </row>
    <row r="4" spans="2:25" ht="35.25" customHeight="1">
      <c r="B4" s="3"/>
      <c r="C4" s="4" t="s">
        <v>15</v>
      </c>
      <c r="D4" s="3" t="s">
        <v>1</v>
      </c>
      <c r="E4" s="7">
        <f>SUM(F4:G4)</f>
        <v>282</v>
      </c>
      <c r="F4" s="7">
        <f t="shared" ref="F4:F16" si="0">IF(B4="",SUM(H4:Y4),"")</f>
        <v>282</v>
      </c>
      <c r="G4" s="7" t="str">
        <f t="shared" ref="G4:G16" si="1">IF(B4="外",SUM(H4:Y4),"")</f>
        <v/>
      </c>
      <c r="H4" s="7">
        <v>88</v>
      </c>
      <c r="I4" s="7">
        <v>0</v>
      </c>
      <c r="J4" s="7">
        <v>30</v>
      </c>
      <c r="K4" s="7">
        <v>0</v>
      </c>
      <c r="L4" s="7">
        <v>25</v>
      </c>
      <c r="M4" s="7">
        <v>81</v>
      </c>
      <c r="N4" s="7">
        <v>58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</row>
    <row r="5" spans="2:25" ht="35.25" customHeight="1">
      <c r="B5" s="3"/>
      <c r="C5" s="4" t="s">
        <v>16</v>
      </c>
      <c r="D5" s="3" t="s">
        <v>2</v>
      </c>
      <c r="E5" s="7">
        <f>SUM(F5:G5)</f>
        <v>473</v>
      </c>
      <c r="F5" s="7">
        <f t="shared" si="0"/>
        <v>473</v>
      </c>
      <c r="G5" s="7" t="str">
        <f t="shared" si="1"/>
        <v/>
      </c>
      <c r="H5" s="7">
        <v>13</v>
      </c>
      <c r="I5" s="7">
        <v>105</v>
      </c>
      <c r="J5" s="7">
        <v>104</v>
      </c>
      <c r="K5" s="7">
        <v>0</v>
      </c>
      <c r="L5" s="7">
        <v>112</v>
      </c>
      <c r="M5" s="7">
        <v>100</v>
      </c>
      <c r="N5" s="7">
        <v>35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2</v>
      </c>
      <c r="W5" s="7">
        <v>2</v>
      </c>
      <c r="X5" s="7">
        <v>0</v>
      </c>
      <c r="Y5" s="7">
        <v>0</v>
      </c>
    </row>
    <row r="6" spans="2:25" ht="35.25" customHeight="1">
      <c r="B6" s="3"/>
      <c r="C6" s="4" t="s">
        <v>17</v>
      </c>
      <c r="D6" s="3" t="s">
        <v>3</v>
      </c>
      <c r="E6" s="7">
        <f t="shared" ref="E6:E7" si="2">SUM(F6:G6)</f>
        <v>57</v>
      </c>
      <c r="F6" s="7">
        <f t="shared" si="0"/>
        <v>57</v>
      </c>
      <c r="G6" s="7" t="str">
        <f t="shared" si="1"/>
        <v/>
      </c>
      <c r="H6" s="7">
        <v>0</v>
      </c>
      <c r="I6" s="7">
        <v>0</v>
      </c>
      <c r="J6" s="7">
        <v>26</v>
      </c>
      <c r="K6" s="7">
        <v>0</v>
      </c>
      <c r="L6" s="7">
        <v>31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</row>
    <row r="7" spans="2:25" ht="35.25" customHeight="1">
      <c r="B7" s="3"/>
      <c r="C7" s="4" t="s">
        <v>18</v>
      </c>
      <c r="D7" s="3" t="s">
        <v>4</v>
      </c>
      <c r="E7" s="7">
        <f t="shared" si="2"/>
        <v>96</v>
      </c>
      <c r="F7" s="7">
        <f t="shared" si="0"/>
        <v>96</v>
      </c>
      <c r="G7" s="7" t="str">
        <f t="shared" si="1"/>
        <v/>
      </c>
      <c r="H7" s="7">
        <v>0</v>
      </c>
      <c r="I7" s="7">
        <v>0</v>
      </c>
      <c r="J7" s="7">
        <v>9</v>
      </c>
      <c r="K7" s="7">
        <v>85</v>
      </c>
      <c r="L7" s="7">
        <v>2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</row>
    <row r="8" spans="2:25" ht="35.25" customHeight="1">
      <c r="B8" s="3"/>
      <c r="C8" s="4" t="s">
        <v>19</v>
      </c>
      <c r="D8" s="3" t="s">
        <v>5</v>
      </c>
      <c r="E8" s="7">
        <f t="shared" ref="E8:E16" si="3">SUM(F8:G8)</f>
        <v>21</v>
      </c>
      <c r="F8" s="7">
        <f t="shared" si="0"/>
        <v>21</v>
      </c>
      <c r="G8" s="7" t="str">
        <f t="shared" si="1"/>
        <v/>
      </c>
      <c r="H8" s="7">
        <v>0</v>
      </c>
      <c r="I8" s="7">
        <v>0</v>
      </c>
      <c r="J8" s="7">
        <v>12</v>
      </c>
      <c r="K8" s="7">
        <v>0</v>
      </c>
      <c r="L8" s="7">
        <v>1</v>
      </c>
      <c r="M8" s="7">
        <v>8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</row>
    <row r="9" spans="2:25" ht="35.25" customHeight="1">
      <c r="B9" s="3"/>
      <c r="C9" s="4" t="s">
        <v>20</v>
      </c>
      <c r="D9" s="3" t="s">
        <v>6</v>
      </c>
      <c r="E9" s="7">
        <f t="shared" si="3"/>
        <v>421</v>
      </c>
      <c r="F9" s="7">
        <f t="shared" si="0"/>
        <v>421</v>
      </c>
      <c r="G9" s="7" t="str">
        <f t="shared" si="1"/>
        <v/>
      </c>
      <c r="H9" s="7">
        <v>68</v>
      </c>
      <c r="I9" s="7">
        <v>113</v>
      </c>
      <c r="J9" s="7">
        <v>106</v>
      </c>
      <c r="K9" s="7">
        <v>0</v>
      </c>
      <c r="L9" s="7">
        <v>65</v>
      </c>
      <c r="M9" s="7">
        <v>51</v>
      </c>
      <c r="N9" s="7">
        <v>4</v>
      </c>
      <c r="O9" s="7">
        <v>0</v>
      </c>
      <c r="P9" s="7">
        <v>0</v>
      </c>
      <c r="Q9" s="7">
        <v>1</v>
      </c>
      <c r="R9" s="7">
        <v>0</v>
      </c>
      <c r="S9" s="7">
        <v>8</v>
      </c>
      <c r="T9" s="7">
        <v>0</v>
      </c>
      <c r="U9" s="7">
        <v>2</v>
      </c>
      <c r="V9" s="7">
        <v>0</v>
      </c>
      <c r="W9" s="7">
        <v>0</v>
      </c>
      <c r="X9" s="7">
        <v>3</v>
      </c>
      <c r="Y9" s="7">
        <v>0</v>
      </c>
    </row>
    <row r="10" spans="2:25" ht="35.25" customHeight="1">
      <c r="B10" s="3"/>
      <c r="C10" s="4" t="s">
        <v>21</v>
      </c>
      <c r="D10" s="3" t="s">
        <v>7</v>
      </c>
      <c r="E10" s="7">
        <f t="shared" si="3"/>
        <v>56</v>
      </c>
      <c r="F10" s="7">
        <f t="shared" si="0"/>
        <v>56</v>
      </c>
      <c r="G10" s="7" t="str">
        <f t="shared" si="1"/>
        <v/>
      </c>
      <c r="H10" s="7">
        <v>0</v>
      </c>
      <c r="I10" s="7">
        <v>22</v>
      </c>
      <c r="J10" s="7">
        <v>7</v>
      </c>
      <c r="K10" s="7">
        <v>0</v>
      </c>
      <c r="L10" s="7">
        <v>3</v>
      </c>
      <c r="M10" s="7">
        <v>12</v>
      </c>
      <c r="N10" s="7">
        <v>6</v>
      </c>
      <c r="O10" s="7">
        <v>4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2</v>
      </c>
    </row>
    <row r="11" spans="2:25" ht="35.25" customHeight="1">
      <c r="B11" s="3"/>
      <c r="C11" s="4" t="s">
        <v>22</v>
      </c>
      <c r="D11" s="3" t="s">
        <v>8</v>
      </c>
      <c r="E11" s="7">
        <f t="shared" si="3"/>
        <v>79</v>
      </c>
      <c r="F11" s="7">
        <f t="shared" si="0"/>
        <v>79</v>
      </c>
      <c r="G11" s="7" t="str">
        <f t="shared" si="1"/>
        <v/>
      </c>
      <c r="H11" s="7">
        <v>2</v>
      </c>
      <c r="I11" s="7">
        <v>6</v>
      </c>
      <c r="J11" s="7">
        <v>8</v>
      </c>
      <c r="K11" s="7">
        <v>2</v>
      </c>
      <c r="L11" s="7">
        <v>0</v>
      </c>
      <c r="M11" s="7">
        <v>21</v>
      </c>
      <c r="N11" s="7">
        <v>1</v>
      </c>
      <c r="O11" s="7">
        <v>4</v>
      </c>
      <c r="P11" s="7">
        <v>4</v>
      </c>
      <c r="Q11" s="7">
        <v>7</v>
      </c>
      <c r="R11" s="7">
        <v>4</v>
      </c>
      <c r="S11" s="7">
        <v>0</v>
      </c>
      <c r="T11" s="7">
        <v>6</v>
      </c>
      <c r="U11" s="7">
        <v>0</v>
      </c>
      <c r="V11" s="7">
        <v>3</v>
      </c>
      <c r="W11" s="7">
        <v>6</v>
      </c>
      <c r="X11" s="7">
        <v>5</v>
      </c>
      <c r="Y11" s="7">
        <v>0</v>
      </c>
    </row>
    <row r="12" spans="2:25" ht="35.25" customHeight="1">
      <c r="B12" s="3"/>
      <c r="C12" s="4" t="s">
        <v>23</v>
      </c>
      <c r="D12" s="3" t="s">
        <v>12</v>
      </c>
      <c r="E12" s="7">
        <f t="shared" si="3"/>
        <v>19</v>
      </c>
      <c r="F12" s="7">
        <f t="shared" si="0"/>
        <v>19</v>
      </c>
      <c r="G12" s="7" t="str">
        <f t="shared" si="1"/>
        <v/>
      </c>
      <c r="H12" s="7">
        <v>0</v>
      </c>
      <c r="I12" s="7">
        <v>1</v>
      </c>
      <c r="J12" s="7">
        <v>10</v>
      </c>
      <c r="K12" s="7">
        <v>0</v>
      </c>
      <c r="L12" s="7">
        <v>8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</row>
    <row r="13" spans="2:25" ht="35.25" customHeight="1">
      <c r="B13" s="3"/>
      <c r="C13" s="4" t="s">
        <v>24</v>
      </c>
      <c r="D13" s="3" t="s">
        <v>13</v>
      </c>
      <c r="E13" s="7">
        <f t="shared" si="3"/>
        <v>35</v>
      </c>
      <c r="F13" s="7">
        <f t="shared" si="0"/>
        <v>35</v>
      </c>
      <c r="G13" s="7" t="str">
        <f t="shared" si="1"/>
        <v/>
      </c>
      <c r="H13" s="7">
        <v>0</v>
      </c>
      <c r="I13" s="7">
        <v>0</v>
      </c>
      <c r="J13" s="7">
        <v>1</v>
      </c>
      <c r="K13" s="7">
        <v>17</v>
      </c>
      <c r="L13" s="7">
        <v>0</v>
      </c>
      <c r="M13" s="7">
        <v>17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</row>
    <row r="14" spans="2:25" ht="35.25" customHeight="1">
      <c r="B14" s="3"/>
      <c r="C14" s="4" t="s">
        <v>25</v>
      </c>
      <c r="D14" s="3" t="s">
        <v>9</v>
      </c>
      <c r="E14" s="7">
        <f t="shared" si="3"/>
        <v>54</v>
      </c>
      <c r="F14" s="7">
        <f t="shared" si="0"/>
        <v>54</v>
      </c>
      <c r="G14" s="7" t="str">
        <f t="shared" si="1"/>
        <v/>
      </c>
      <c r="H14" s="7">
        <v>4</v>
      </c>
      <c r="I14" s="7">
        <v>10</v>
      </c>
      <c r="J14" s="7">
        <v>8</v>
      </c>
      <c r="K14" s="7">
        <v>0</v>
      </c>
      <c r="L14" s="7">
        <v>0</v>
      </c>
      <c r="M14" s="7">
        <v>27</v>
      </c>
      <c r="N14" s="7">
        <v>1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2</v>
      </c>
      <c r="V14" s="7">
        <v>0</v>
      </c>
      <c r="W14" s="7">
        <v>2</v>
      </c>
      <c r="X14" s="7">
        <v>0</v>
      </c>
      <c r="Y14" s="7">
        <v>0</v>
      </c>
    </row>
    <row r="15" spans="2:25" ht="35.25" customHeight="1">
      <c r="B15" s="3"/>
      <c r="C15" s="4" t="s">
        <v>26</v>
      </c>
      <c r="D15" s="3" t="s">
        <v>10</v>
      </c>
      <c r="E15" s="7">
        <f t="shared" si="3"/>
        <v>14</v>
      </c>
      <c r="F15" s="7">
        <f t="shared" si="0"/>
        <v>14</v>
      </c>
      <c r="G15" s="7" t="str">
        <f t="shared" si="1"/>
        <v/>
      </c>
      <c r="H15" s="7">
        <v>11</v>
      </c>
      <c r="I15" s="7">
        <v>0</v>
      </c>
      <c r="J15" s="7">
        <v>0</v>
      </c>
      <c r="K15" s="7">
        <v>1</v>
      </c>
      <c r="L15" s="7">
        <v>2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</row>
    <row r="16" spans="2:25" ht="35.25" customHeight="1">
      <c r="B16" s="3"/>
      <c r="C16" s="4" t="s">
        <v>27</v>
      </c>
      <c r="D16" s="3" t="s">
        <v>11</v>
      </c>
      <c r="E16" s="7">
        <f t="shared" si="3"/>
        <v>0</v>
      </c>
      <c r="F16" s="7">
        <f t="shared" si="0"/>
        <v>0</v>
      </c>
      <c r="G16" s="7" t="str">
        <f t="shared" si="1"/>
        <v/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</row>
  </sheetData>
  <customSheetViews>
    <customSheetView guid="{A478444A-39C2-4E60-AE27-B1B525C5F523}" scale="85">
      <selection activeCell="P19" sqref="P19"/>
      <pageMargins left="0.7" right="0.7" top="0.75" bottom="0.75" header="0.3" footer="0.3"/>
      <pageSetup paperSize="9" orientation="portrait" verticalDpi="0" r:id="rId1"/>
    </customSheetView>
  </customSheetViews>
  <phoneticPr fontId="5"/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様式第13号（指定器具、提案要）</vt:lpstr>
      <vt:lpstr>様式第16号（事業費算出表）</vt:lpstr>
      <vt:lpstr>様式第17号（事業効果算出表）</vt:lpstr>
      <vt:lpstr>施設別点灯時間内訳（計算用１）（非表示）</vt:lpstr>
      <vt:lpstr>施設別事業効果（計算用２）（非表示）</vt:lpstr>
      <vt:lpstr>【更新していません】施設別台数内訳（参考）（非表示）</vt:lpstr>
      <vt:lpstr>'施設別事業効果（計算用２）（非表示）'!_FilterDatabase</vt:lpstr>
      <vt:lpstr>'施設別事業効果（計算用２）（非表示）'!Print_Area</vt:lpstr>
      <vt:lpstr>'様式第13号（指定器具、提案要）'!Print_Area</vt:lpstr>
      <vt:lpstr>'様式第16号（事業費算出表）'!Print_Area</vt:lpstr>
      <vt:lpstr>'様式第17号（事業効果算出表）'!Print_Area</vt:lpstr>
      <vt:lpstr>'施設別事業効果（計算用２）（非表示）'!Print_Titles</vt:lpstr>
      <vt:lpstr>'様式第13号（指定器具、提案要）'!Print_Titles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ueqbd533</dc:creator>
  <cp:lastModifiedBy>京都市教育委員会</cp:lastModifiedBy>
  <cp:lastPrinted>2023-04-18T04:57:28Z</cp:lastPrinted>
  <dcterms:created xsi:type="dcterms:W3CDTF">2015-06-05T18:19:34Z</dcterms:created>
  <dcterms:modified xsi:type="dcterms:W3CDTF">2023-04-21T04:18:34Z</dcterms:modified>
</cp:coreProperties>
</file>