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021752\Desktop\★対応\★LED\"/>
    </mc:Choice>
  </mc:AlternateContent>
  <workbookProtection workbookAlgorithmName="SHA-512" workbookHashValue="4XiR2VONNO1AyfmtdZzwQma8ubVBXjUcx2/UnadPsgQRgB5FV86ydIQISG1YhU2lgimn48j1j1bPyi7RXZiwzQ==" workbookSaltValue="cfBc0HvvK6wqqB0ssszLlg==" workbookSpinCount="100000" lockStructure="1"/>
  <bookViews>
    <workbookView xWindow="-120" yWindow="-120" windowWidth="29040" windowHeight="16440"/>
  </bookViews>
  <sheets>
    <sheet name="様式第13号（指定器具、提案要）" sheetId="2" r:id="rId1"/>
    <sheet name="様式第16号（事業費算出表）" sheetId="4" r:id="rId2"/>
    <sheet name="様式第17号（事業効果算出表）" sheetId="5" r:id="rId3"/>
    <sheet name="施設別点灯時間内訳（計算用１）（非表示）" sheetId="7" state="hidden" r:id="rId4"/>
    <sheet name="施設別事業効果（計算用２）（非表示）" sheetId="6" state="hidden" r:id="rId5"/>
    <sheet name="施設別台数内訳（参考）（非表示）" sheetId="8" state="hidden" r:id="rId6"/>
  </sheets>
  <externalReferences>
    <externalReference r:id="rId7"/>
  </externalReferences>
  <definedNames>
    <definedName name="_xlnm._FilterDatabase" localSheetId="4">'施設別事業効果（計算用２）（非表示）'!$C$3:$V$4</definedName>
    <definedName name="_xlnm._FilterDatabase" localSheetId="0" hidden="1">'様式第13号（指定器具、提案要）'!$A$5:$J$29</definedName>
    <definedName name="_xlnm._FilterDatabase" localSheetId="1" hidden="1">'様式第16号（事業費算出表）'!$A$5:$I$27</definedName>
    <definedName name="_Hlk58402164" localSheetId="0">'様式第13号（指定器具、提案要）'!#REF!</definedName>
    <definedName name="_Hlk58402164" localSheetId="1">'様式第16号（事業費算出表）'!#REF!</definedName>
    <definedName name="_Hlk58403057" localSheetId="0">'様式第13号（指定器具、提案要）'!#REF!</definedName>
    <definedName name="_Hlk58403057" localSheetId="1">'様式第16号（事業費算出表）'!#REF!</definedName>
    <definedName name="_Hlk58403074" localSheetId="0">'様式第13号（指定器具、提案要）'!#REF!</definedName>
    <definedName name="_Hlk58403074" localSheetId="1">'様式第16号（事業費算出表）'!#REF!</definedName>
    <definedName name="_xlnm.Print_Area" localSheetId="4">'施設別事業効果（計算用２）（非表示）'!$C$1:$V$4</definedName>
    <definedName name="_xlnm.Print_Area" localSheetId="0">'様式第13号（指定器具、提案要）'!$B$2:$J$22</definedName>
    <definedName name="_xlnm.Print_Area" localSheetId="1">'様式第16号（事業費算出表）'!$B$2:$I$27</definedName>
    <definedName name="_xlnm.Print_Area" localSheetId="2">'様式第17号（事業効果算出表）'!$B$2:$H$26</definedName>
    <definedName name="_xlnm.Print_Titles" localSheetId="4">'施設別事業効果（計算用２）（非表示）'!$2:$4</definedName>
    <definedName name="_xlnm.Print_Titles" localSheetId="0">'様式第13号（指定器具、提案要）'!$2:$6</definedName>
    <definedName name="Z_A478444A_39C2_4E60_AE27_B1B525C5F523_.wvu.FilterData" localSheetId="4" hidden="1">'施設別事業効果（計算用２）（非表示）'!$C$3:$V$4</definedName>
    <definedName name="Z_A478444A_39C2_4E60_AE27_B1B525C5F523_.wvu.FilterData" localSheetId="0" hidden="1">'様式第13号（指定器具、提案要）'!$A$5:$J$29</definedName>
    <definedName name="Z_A478444A_39C2_4E60_AE27_B1B525C5F523_.wvu.FilterData" localSheetId="1" hidden="1">'様式第16号（事業費算出表）'!$A$5:$I$27</definedName>
    <definedName name="Z_A478444A_39C2_4E60_AE27_B1B525C5F523_.wvu.PrintArea" localSheetId="4" hidden="1">'施設別事業効果（計算用２）（非表示）'!$C$1:$V$4</definedName>
    <definedName name="Z_A478444A_39C2_4E60_AE27_B1B525C5F523_.wvu.PrintArea" localSheetId="0" hidden="1">'様式第13号（指定器具、提案要）'!$B$2:$J$22</definedName>
    <definedName name="Z_A478444A_39C2_4E60_AE27_B1B525C5F523_.wvu.PrintArea" localSheetId="1" hidden="1">'様式第16号（事業費算出表）'!$B$2:$I$27</definedName>
    <definedName name="Z_A478444A_39C2_4E60_AE27_B1B525C5F523_.wvu.PrintArea" localSheetId="2" hidden="1">'様式第17号（事業効果算出表）'!$B$2:$H$26</definedName>
    <definedName name="Z_A478444A_39C2_4E60_AE27_B1B525C5F523_.wvu.PrintTitles" localSheetId="4" hidden="1">'施設別事業効果（計算用２）（非表示）'!$2:$4</definedName>
    <definedName name="Z_A478444A_39C2_4E60_AE27_B1B525C5F523_.wvu.PrintTitles" localSheetId="0" hidden="1">'様式第13号（指定器具、提案要）'!$2:$6</definedName>
    <definedName name="既存器具型式等">#REF!</definedName>
    <definedName name="新器具型番">#REF!</definedName>
    <definedName name="新旧">#REF!</definedName>
    <definedName name="新設">'[1]3-2_様式第17号（事業効果算出表）【決定】'!#REF!</definedName>
    <definedName name="新設撤去選択">'[1]隠し　照明器具まとめ'!$C$2:$D$2</definedName>
    <definedName name="撤去">'[1]3-2_様式第17号（事業効果算出表）【決定】'!#REF!</definedName>
  </definedNames>
  <calcPr calcId="162913"/>
  <customWorkbookViews>
    <customWorkbookView name="京都市教育委員会 - 個人用ビュー" guid="{A478444A-39C2-4E60-AE27-B1B525C5F523}" mergeInterval="0" personalView="1" maximized="1" xWindow="-11" yWindow="-11" windowWidth="1942" windowHeight="1102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10" i="7"/>
  <c r="G11" i="7"/>
  <c r="G12" i="7"/>
  <c r="G13" i="7"/>
  <c r="G14" i="7"/>
  <c r="G4" i="7"/>
  <c r="G7" i="5" l="1"/>
  <c r="D3" i="6" l="1"/>
  <c r="D8" i="6"/>
  <c r="D7" i="6"/>
  <c r="E6" i="6"/>
  <c r="E3" i="8" l="1"/>
  <c r="F3" i="8"/>
  <c r="D5" i="6" l="1"/>
  <c r="E8" i="6" l="1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C7" i="5" l="1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F4" i="8"/>
  <c r="G4" i="8"/>
  <c r="E7" i="8" l="1"/>
  <c r="E6" i="8"/>
  <c r="V6" i="6"/>
  <c r="V8" i="6" s="1"/>
  <c r="U6" i="6"/>
  <c r="U8" i="6" s="1"/>
  <c r="T6" i="6"/>
  <c r="T8" i="6" s="1"/>
  <c r="S6" i="6"/>
  <c r="S8" i="6" s="1"/>
  <c r="R6" i="6"/>
  <c r="R8" i="6" s="1"/>
  <c r="Q6" i="6"/>
  <c r="Q8" i="6" s="1"/>
  <c r="P6" i="6"/>
  <c r="P8" i="6" s="1"/>
  <c r="O6" i="6"/>
  <c r="O8" i="6" s="1"/>
  <c r="N6" i="6"/>
  <c r="N8" i="6" s="1"/>
  <c r="M6" i="6"/>
  <c r="M8" i="6" s="1"/>
  <c r="L6" i="6"/>
  <c r="L8" i="6" s="1"/>
  <c r="K6" i="6"/>
  <c r="J6" i="6"/>
  <c r="I6" i="6"/>
  <c r="H6" i="6"/>
  <c r="G6" i="6"/>
  <c r="G8" i="6" s="1"/>
  <c r="F6" i="6"/>
  <c r="F8" i="6" s="1"/>
  <c r="I8" i="6" l="1"/>
  <c r="J8" i="6"/>
  <c r="H8" i="6"/>
  <c r="K8" i="6"/>
  <c r="D4" i="6" l="1"/>
  <c r="G6" i="5" s="1"/>
  <c r="C6" i="5"/>
  <c r="D6" i="6" l="1"/>
  <c r="V9" i="6" l="1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E12" i="6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D18" i="4"/>
  <c r="E18" i="2"/>
  <c r="J13" i="6" l="1"/>
  <c r="R13" i="6"/>
  <c r="F13" i="6"/>
  <c r="E13" i="6"/>
  <c r="N13" i="6"/>
  <c r="Q13" i="6"/>
  <c r="M13" i="6"/>
  <c r="V13" i="6"/>
  <c r="H13" i="6"/>
  <c r="L13" i="6"/>
  <c r="U13" i="6"/>
  <c r="P13" i="6"/>
  <c r="T13" i="6"/>
  <c r="G13" i="6"/>
  <c r="K13" i="6"/>
  <c r="O13" i="6"/>
  <c r="S13" i="6"/>
  <c r="K12" i="6"/>
  <c r="J12" i="6"/>
  <c r="S11" i="6"/>
  <c r="I12" i="6"/>
  <c r="Q11" i="6"/>
  <c r="Q14" i="6" s="1"/>
  <c r="L11" i="6"/>
  <c r="L14" i="6" s="1"/>
  <c r="L15" i="6" s="1"/>
  <c r="M11" i="6"/>
  <c r="T12" i="6"/>
  <c r="F12" i="6"/>
  <c r="V11" i="6"/>
  <c r="H12" i="6"/>
  <c r="P11" i="6"/>
  <c r="G12" i="6"/>
  <c r="I18" i="4"/>
  <c r="I23" i="4" s="1"/>
  <c r="I25" i="4" s="1"/>
  <c r="I26" i="4" s="1"/>
  <c r="I27" i="4" s="1"/>
  <c r="C16" i="5" s="1"/>
  <c r="E4" i="8"/>
  <c r="E5" i="8"/>
  <c r="E16" i="8"/>
  <c r="E15" i="8"/>
  <c r="E14" i="8"/>
  <c r="E13" i="8"/>
  <c r="E12" i="8"/>
  <c r="E11" i="8"/>
  <c r="E10" i="8"/>
  <c r="E9" i="8"/>
  <c r="E8" i="8"/>
  <c r="Q15" i="6" l="1"/>
  <c r="Q17" i="6" s="1"/>
  <c r="L12" i="6"/>
  <c r="I11" i="6"/>
  <c r="I14" i="6" s="1"/>
  <c r="I15" i="6" s="1"/>
  <c r="I17" i="6" s="1"/>
  <c r="I13" i="6"/>
  <c r="D13" i="6" s="1"/>
  <c r="S12" i="6"/>
  <c r="Q12" i="6"/>
  <c r="V12" i="6"/>
  <c r="M12" i="6"/>
  <c r="U12" i="6"/>
  <c r="U11" i="6"/>
  <c r="U14" i="6" s="1"/>
  <c r="U15" i="6" s="1"/>
  <c r="N11" i="6"/>
  <c r="N14" i="6" s="1"/>
  <c r="O12" i="6"/>
  <c r="O11" i="6"/>
  <c r="O14" i="6" s="1"/>
  <c r="O15" i="6" s="1"/>
  <c r="R12" i="6"/>
  <c r="R11" i="6"/>
  <c r="R14" i="6" s="1"/>
  <c r="R15" i="6" s="1"/>
  <c r="T11" i="6"/>
  <c r="T14" i="6" s="1"/>
  <c r="H11" i="6"/>
  <c r="H14" i="6" s="1"/>
  <c r="H15" i="6" s="1"/>
  <c r="H17" i="6" s="1"/>
  <c r="S14" i="6"/>
  <c r="S15" i="6" s="1"/>
  <c r="N12" i="6"/>
  <c r="J11" i="6"/>
  <c r="J14" i="6" s="1"/>
  <c r="J15" i="6" s="1"/>
  <c r="J17" i="6" s="1"/>
  <c r="G11" i="6"/>
  <c r="G14" i="6" s="1"/>
  <c r="G15" i="6" s="1"/>
  <c r="G17" i="6" s="1"/>
  <c r="V14" i="6"/>
  <c r="V15" i="6" s="1"/>
  <c r="V17" i="6" s="1"/>
  <c r="F11" i="6"/>
  <c r="F14" i="6" s="1"/>
  <c r="F15" i="6" s="1"/>
  <c r="F17" i="6" s="1"/>
  <c r="K11" i="6"/>
  <c r="K14" i="6" s="1"/>
  <c r="K15" i="6" s="1"/>
  <c r="E11" i="6"/>
  <c r="E14" i="6" s="1"/>
  <c r="E15" i="6" s="1"/>
  <c r="D9" i="6"/>
  <c r="P12" i="6"/>
  <c r="P14" i="6"/>
  <c r="P15" i="6" s="1"/>
  <c r="M14" i="6"/>
  <c r="G3" i="8"/>
  <c r="D12" i="6" l="1"/>
  <c r="D14" i="6"/>
  <c r="M15" i="6"/>
  <c r="M17" i="6" s="1"/>
  <c r="T15" i="6"/>
  <c r="T17" i="6" s="1"/>
  <c r="N15" i="6"/>
  <c r="N17" i="6" s="1"/>
  <c r="L17" i="6"/>
  <c r="D11" i="6"/>
  <c r="C8" i="5" s="1"/>
  <c r="C9" i="5" s="1"/>
  <c r="U17" i="6"/>
  <c r="S17" i="6"/>
  <c r="R17" i="6"/>
  <c r="O17" i="6"/>
  <c r="P17" i="6"/>
  <c r="D15" i="6" l="1"/>
  <c r="G9" i="5" s="1"/>
  <c r="T18" i="6"/>
  <c r="T16" i="6"/>
  <c r="M16" i="6"/>
  <c r="M18" i="6"/>
  <c r="S16" i="6"/>
  <c r="S18" i="6"/>
  <c r="G16" i="6"/>
  <c r="G18" i="6"/>
  <c r="U16" i="6"/>
  <c r="U18" i="6"/>
  <c r="F18" i="6"/>
  <c r="F16" i="6"/>
  <c r="O16" i="6"/>
  <c r="O18" i="6"/>
  <c r="I16" i="6"/>
  <c r="I18" i="6"/>
  <c r="H16" i="6"/>
  <c r="H18" i="6"/>
  <c r="L18" i="6"/>
  <c r="L16" i="6"/>
  <c r="N18" i="6"/>
  <c r="N16" i="6"/>
  <c r="V18" i="6"/>
  <c r="V16" i="6"/>
  <c r="Q16" i="6"/>
  <c r="Q18" i="6"/>
  <c r="J16" i="6"/>
  <c r="J18" i="6"/>
  <c r="P16" i="6"/>
  <c r="P18" i="6"/>
  <c r="R16" i="6"/>
  <c r="R18" i="6"/>
  <c r="K17" i="6"/>
  <c r="K18" i="6"/>
  <c r="K16" i="6"/>
  <c r="G8" i="5" l="1"/>
  <c r="G11" i="5"/>
  <c r="C10" i="5"/>
  <c r="C11" i="5"/>
  <c r="E16" i="6"/>
  <c r="E18" i="6"/>
  <c r="D18" i="6" l="1"/>
  <c r="D16" i="6"/>
  <c r="E17" i="6"/>
  <c r="D17" i="6" l="1"/>
  <c r="G10" i="5" l="1"/>
  <c r="C14" i="5"/>
  <c r="C15" i="5" s="1"/>
  <c r="C17" i="5" s="1"/>
</calcChain>
</file>

<file path=xl/sharedStrings.xml><?xml version="1.0" encoding="utf-8"?>
<sst xmlns="http://schemas.openxmlformats.org/spreadsheetml/2006/main" count="285" uniqueCount="178">
  <si>
    <t>（様式第13号）</t>
  </si>
  <si>
    <t>40形2灯
天井埋込み
タイプ（FL）</t>
    <rPh sb="6" eb="8">
      <t>テンジョウ</t>
    </rPh>
    <rPh sb="8" eb="10">
      <t>ウメコミ</t>
    </rPh>
    <phoneticPr fontId="7"/>
  </si>
  <si>
    <t>40形2灯
天井直付け
タイプ（FL）</t>
    <rPh sb="6" eb="8">
      <t>テンジョウ</t>
    </rPh>
    <rPh sb="8" eb="10">
      <t>ジカヅ</t>
    </rPh>
    <phoneticPr fontId="7"/>
  </si>
  <si>
    <t>40形2灯
ノングレア
天井埋込み</t>
    <rPh sb="12" eb="14">
      <t>テンジョウ</t>
    </rPh>
    <rPh sb="14" eb="16">
      <t>ウメコミ</t>
    </rPh>
    <phoneticPr fontId="7"/>
  </si>
  <si>
    <t>40形2灯
ノングレア
天井直付け</t>
    <rPh sb="12" eb="14">
      <t>テンジョウ</t>
    </rPh>
    <rPh sb="14" eb="16">
      <t>ジカヅ</t>
    </rPh>
    <phoneticPr fontId="7"/>
  </si>
  <si>
    <t>40形1灯
天井埋込み
タイプ（FL）</t>
    <rPh sb="6" eb="8">
      <t>テンジョウ</t>
    </rPh>
    <rPh sb="8" eb="10">
      <t>ウメコミ</t>
    </rPh>
    <phoneticPr fontId="7"/>
  </si>
  <si>
    <t>40形1灯
天井直付け
タイプ（FL）</t>
    <rPh sb="6" eb="8">
      <t>テンジョウ</t>
    </rPh>
    <rPh sb="8" eb="10">
      <t>ジカヅ</t>
    </rPh>
    <phoneticPr fontId="7"/>
  </si>
  <si>
    <t>20形2灯
タイプ(FL)</t>
  </si>
  <si>
    <t>20形1灯
タイプ</t>
  </si>
  <si>
    <t>ダウンライト
（白熱球）</t>
    <rPh sb="8" eb="10">
      <t>ハクネツ</t>
    </rPh>
    <rPh sb="10" eb="11">
      <t>キュウ</t>
    </rPh>
    <phoneticPr fontId="5"/>
  </si>
  <si>
    <t>ダウンライト
（蛍光灯）</t>
    <rPh sb="8" eb="10">
      <t>ケイコウ</t>
    </rPh>
    <rPh sb="10" eb="11">
      <t>トウ</t>
    </rPh>
    <phoneticPr fontId="5"/>
  </si>
  <si>
    <t>誘導灯
小型（C級）</t>
  </si>
  <si>
    <t>埋込天井灯
（450mm角）</t>
    <rPh sb="12" eb="13">
      <t>カク</t>
    </rPh>
    <phoneticPr fontId="5"/>
  </si>
  <si>
    <t>埋込天井灯
（600mm角）</t>
    <rPh sb="12" eb="13">
      <t>カク</t>
    </rPh>
    <phoneticPr fontId="5"/>
  </si>
  <si>
    <t>01</t>
  </si>
  <si>
    <t>01</t>
    <phoneticPr fontId="5"/>
  </si>
  <si>
    <t>03</t>
  </si>
  <si>
    <t>05</t>
  </si>
  <si>
    <t>06</t>
  </si>
  <si>
    <t>07</t>
  </si>
  <si>
    <t>09</t>
  </si>
  <si>
    <t>11</t>
  </si>
  <si>
    <t>12</t>
  </si>
  <si>
    <t>13</t>
  </si>
  <si>
    <t>14</t>
  </si>
  <si>
    <t>15</t>
  </si>
  <si>
    <t>16</t>
  </si>
  <si>
    <t>17</t>
  </si>
  <si>
    <t>通し番号</t>
    <rPh sb="0" eb="1">
      <t>トオ</t>
    </rPh>
    <rPh sb="2" eb="4">
      <t>バンゴウ</t>
    </rPh>
    <phoneticPr fontId="5"/>
  </si>
  <si>
    <t>指定器具</t>
    <rPh sb="0" eb="2">
      <t>シテイ</t>
    </rPh>
    <rPh sb="2" eb="4">
      <t>キグ</t>
    </rPh>
    <phoneticPr fontId="6"/>
  </si>
  <si>
    <t>指定外器具</t>
    <rPh sb="0" eb="2">
      <t>シテイ</t>
    </rPh>
    <rPh sb="2" eb="3">
      <t>ガイ</t>
    </rPh>
    <rPh sb="3" eb="5">
      <t>キグ</t>
    </rPh>
    <phoneticPr fontId="5"/>
  </si>
  <si>
    <t>簡易仕様</t>
    <rPh sb="0" eb="2">
      <t>カンイ</t>
    </rPh>
    <rPh sb="2" eb="4">
      <t>シヨウ</t>
    </rPh>
    <phoneticPr fontId="5"/>
  </si>
  <si>
    <t>指定外</t>
    <rPh sb="0" eb="2">
      <t>シテイ</t>
    </rPh>
    <rPh sb="2" eb="3">
      <t>ガイ</t>
    </rPh>
    <phoneticPr fontId="5"/>
  </si>
  <si>
    <t>合計台数</t>
    <rPh sb="0" eb="2">
      <t>ゴウケイ</t>
    </rPh>
    <rPh sb="2" eb="4">
      <t>ダイスウ</t>
    </rPh>
    <phoneticPr fontId="5"/>
  </si>
  <si>
    <t>使用照明器具提案書 </t>
    <phoneticPr fontId="5"/>
  </si>
  <si>
    <t>提案する照明器具</t>
    <rPh sb="0" eb="2">
      <t>テイアン</t>
    </rPh>
    <rPh sb="4" eb="6">
      <t>ショウメイ</t>
    </rPh>
    <rPh sb="6" eb="8">
      <t>キグ</t>
    </rPh>
    <phoneticPr fontId="5"/>
  </si>
  <si>
    <t>メーカー名</t>
    <rPh sb="4" eb="5">
      <t>メイ</t>
    </rPh>
    <phoneticPr fontId="5"/>
  </si>
  <si>
    <t>品番</t>
    <rPh sb="0" eb="2">
      <t>ヒンバン</t>
    </rPh>
    <phoneticPr fontId="5"/>
  </si>
  <si>
    <t>消費電力（W)</t>
    <rPh sb="0" eb="2">
      <t>ショウヒ</t>
    </rPh>
    <rPh sb="2" eb="4">
      <t>デンリョク</t>
    </rPh>
    <phoneticPr fontId="5"/>
  </si>
  <si>
    <t>希望小売価格（税抜、円）</t>
    <rPh sb="0" eb="2">
      <t>キボウ</t>
    </rPh>
    <rPh sb="2" eb="4">
      <t>コウリ</t>
    </rPh>
    <rPh sb="4" eb="6">
      <t>カカク</t>
    </rPh>
    <rPh sb="7" eb="9">
      <t>ゼイヌキ</t>
    </rPh>
    <rPh sb="10" eb="11">
      <t>エン</t>
    </rPh>
    <phoneticPr fontId="5"/>
  </si>
  <si>
    <t>工事費</t>
    <rPh sb="0" eb="3">
      <t>コウジヒ</t>
    </rPh>
    <phoneticPr fontId="5"/>
  </si>
  <si>
    <t>照明器具代</t>
    <rPh sb="0" eb="2">
      <t>ショウメイ</t>
    </rPh>
    <rPh sb="2" eb="4">
      <t>キグ</t>
    </rPh>
    <rPh sb="4" eb="5">
      <t>ダイ</t>
    </rPh>
    <phoneticPr fontId="5"/>
  </si>
  <si>
    <t>取付費</t>
    <rPh sb="0" eb="1">
      <t>ト</t>
    </rPh>
    <rPh sb="1" eb="2">
      <t>ツ</t>
    </rPh>
    <rPh sb="2" eb="3">
      <t>ヒ</t>
    </rPh>
    <phoneticPr fontId="5"/>
  </si>
  <si>
    <t>撤去処分費</t>
    <rPh sb="0" eb="2">
      <t>テッキョ</t>
    </rPh>
    <rPh sb="2" eb="4">
      <t>ショブン</t>
    </rPh>
    <rPh sb="4" eb="5">
      <t>ヒ</t>
    </rPh>
    <phoneticPr fontId="5"/>
  </si>
  <si>
    <t>計（単価）</t>
    <rPh sb="0" eb="1">
      <t>ケイ</t>
    </rPh>
    <rPh sb="2" eb="4">
      <t>タンカ</t>
    </rPh>
    <phoneticPr fontId="5"/>
  </si>
  <si>
    <t>詳細設計費</t>
    <rPh sb="0" eb="2">
      <t>ショウサイ</t>
    </rPh>
    <rPh sb="2" eb="4">
      <t>セッケイ</t>
    </rPh>
    <rPh sb="4" eb="5">
      <t>ヒ</t>
    </rPh>
    <phoneticPr fontId="5"/>
  </si>
  <si>
    <t>工事管理費</t>
    <rPh sb="0" eb="2">
      <t>コウジ</t>
    </rPh>
    <rPh sb="2" eb="4">
      <t>カンリ</t>
    </rPh>
    <rPh sb="4" eb="5">
      <t>ヒ</t>
    </rPh>
    <phoneticPr fontId="5"/>
  </si>
  <si>
    <t>現地調査費</t>
    <rPh sb="0" eb="2">
      <t>ゲンチ</t>
    </rPh>
    <rPh sb="2" eb="4">
      <t>チョウサ</t>
    </rPh>
    <rPh sb="4" eb="5">
      <t>ヒ</t>
    </rPh>
    <phoneticPr fontId="5"/>
  </si>
  <si>
    <t>その他経費</t>
    <rPh sb="2" eb="3">
      <t>タ</t>
    </rPh>
    <rPh sb="3" eb="5">
      <t>ケイヒ</t>
    </rPh>
    <phoneticPr fontId="5"/>
  </si>
  <si>
    <t>小計</t>
    <rPh sb="0" eb="2">
      <t>ショウケイ</t>
    </rPh>
    <phoneticPr fontId="5"/>
  </si>
  <si>
    <t>一般管理費</t>
    <rPh sb="0" eb="2">
      <t>イッパン</t>
    </rPh>
    <rPh sb="2" eb="5">
      <t>カンリヒ</t>
    </rPh>
    <phoneticPr fontId="5"/>
  </si>
  <si>
    <t>合計</t>
    <rPh sb="0" eb="2">
      <t>ゴウケイ</t>
    </rPh>
    <phoneticPr fontId="5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</si>
  <si>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5"/>
  </si>
  <si>
    <t>総計</t>
    <rPh sb="0" eb="2">
      <t>ソウケイ</t>
    </rPh>
    <phoneticPr fontId="5"/>
  </si>
  <si>
    <t>計</t>
    <rPh sb="0" eb="1">
      <t>ケイ</t>
    </rPh>
    <phoneticPr fontId="5"/>
  </si>
  <si>
    <t>事業費</t>
    <rPh sb="0" eb="3">
      <t>ジギョウヒ</t>
    </rPh>
    <phoneticPr fontId="5"/>
  </si>
  <si>
    <t>番号</t>
    <rPh sb="0" eb="2">
      <t>バンゴウ</t>
    </rPh>
    <phoneticPr fontId="5"/>
  </si>
  <si>
    <t>簡易名称</t>
    <rPh sb="0" eb="2">
      <t>カンイ</t>
    </rPh>
    <rPh sb="2" eb="4">
      <t>メイショウ</t>
    </rPh>
    <phoneticPr fontId="5"/>
  </si>
  <si>
    <t>天井直付型 一体型LED 富士型 直管形蛍光灯 FLR40形2灯器具相当/4000 lmタイプ、230幅</t>
  </si>
  <si>
    <t>天井埋込型 一体型LED 下面開放型 直管形蛍光灯FLR40形1灯器具相当/2000 lmタイプ、190～230幅</t>
  </si>
  <si>
    <t>天井直付型 一体型LED 富士型 直管形蛍光灯FLR40形1灯器具相当/2000 lmタイプ、150～230幅</t>
  </si>
  <si>
    <t>天井直付型 一体型LED 富士型 直管形蛍光灯FL20形2灯器具相当/1600 lmタイプ、230幅</t>
  </si>
  <si>
    <t>天井直付型 一体型LED 富士型 直管形蛍光灯FL20形1灯器具相当/800 lmタイプ、230幅</t>
  </si>
  <si>
    <t>天井埋込型 一体型LED スクエアタイプ 下面開放型 コンパクト形蛍光灯FHP32形3灯器具相当/4400 lmタイプ、450mm角埋込</t>
  </si>
  <si>
    <t>天井埋込型 一体型LED スクエアタイプ 下面開放型 コンパクト形蛍光灯FHP45形3灯器具相当/5800～6300 lm、600mm角埋込</t>
  </si>
  <si>
    <t>天井埋込型 LED（昼白色） ダウンライト 拡散(広角)タイプ/埋込穴φ125/白熱電球60形1灯器具相当</t>
  </si>
  <si>
    <t>※２　各製品のカタログ等から仕様が分かるページを添付すること。</t>
  </si>
  <si>
    <t>※１　寸法指定のない照明器具については、可能な限り安価な汎用製品を提案すること。</t>
  </si>
  <si>
    <t>直接工事費計</t>
    <rPh sb="0" eb="2">
      <t>チョクセツ</t>
    </rPh>
    <rPh sb="2" eb="5">
      <t>コウジヒ</t>
    </rPh>
    <rPh sb="5" eb="6">
      <t>ケイ</t>
    </rPh>
    <phoneticPr fontId="5"/>
  </si>
  <si>
    <t>台数</t>
    <rPh sb="0" eb="2">
      <t>ダイスウ</t>
    </rPh>
    <phoneticPr fontId="5"/>
  </si>
  <si>
    <t>機器仕様</t>
    <rPh sb="0" eb="2">
      <t>キキ</t>
    </rPh>
    <rPh sb="2" eb="4">
      <t>シヨウ</t>
    </rPh>
    <phoneticPr fontId="5"/>
  </si>
  <si>
    <t>事業費算出表</t>
    <rPh sb="0" eb="3">
      <t>ジギョウヒ</t>
    </rPh>
    <rPh sb="3" eb="5">
      <t>サンシュツ</t>
    </rPh>
    <rPh sb="5" eb="6">
      <t>ヒョウ</t>
    </rPh>
    <phoneticPr fontId="5"/>
  </si>
  <si>
    <t>（単位：円）</t>
    <rPh sb="1" eb="3">
      <t>タンイ</t>
    </rPh>
    <rPh sb="4" eb="5">
      <t>エン</t>
    </rPh>
    <phoneticPr fontId="5"/>
  </si>
  <si>
    <t>※２　使用する照明器具は、使用照明器具提案書（様式第13号）で提案した照明器具とする。</t>
  </si>
  <si>
    <t>40形2灯天井埋込みタイプ（FL）</t>
    <rPh sb="5" eb="7">
      <t>テンジョウ</t>
    </rPh>
    <rPh sb="7" eb="9">
      <t>ウメコミ</t>
    </rPh>
    <phoneticPr fontId="7"/>
  </si>
  <si>
    <t>40形2灯天井直付けタイプ（FL）</t>
    <rPh sb="5" eb="7">
      <t>テンジョウ</t>
    </rPh>
    <rPh sb="7" eb="9">
      <t>ジカヅ</t>
    </rPh>
    <phoneticPr fontId="7"/>
  </si>
  <si>
    <t>40形1灯天井埋込みタイプ（FL）</t>
    <rPh sb="5" eb="7">
      <t>テンジョウ</t>
    </rPh>
    <rPh sb="7" eb="9">
      <t>ウメコミ</t>
    </rPh>
    <phoneticPr fontId="7"/>
  </si>
  <si>
    <t>40形1灯天井直付けタイプ（FL）</t>
    <rPh sb="5" eb="7">
      <t>テンジョウ</t>
    </rPh>
    <rPh sb="7" eb="9">
      <t>ジカヅ</t>
    </rPh>
    <phoneticPr fontId="7"/>
  </si>
  <si>
    <t>20形1灯タイプ</t>
  </si>
  <si>
    <t>埋込天井灯（450mm角）</t>
    <rPh sb="11" eb="12">
      <t>カク</t>
    </rPh>
    <phoneticPr fontId="5"/>
  </si>
  <si>
    <t>埋込天井灯（600mm角）</t>
    <rPh sb="11" eb="12">
      <t>カク</t>
    </rPh>
    <phoneticPr fontId="5"/>
  </si>
  <si>
    <t>ダウンライト（白熱球）</t>
    <rPh sb="7" eb="9">
      <t>ハクネツ</t>
    </rPh>
    <rPh sb="9" eb="10">
      <t>キュウ</t>
    </rPh>
    <phoneticPr fontId="5"/>
  </si>
  <si>
    <t>ダウンライト（蛍光灯）</t>
    <rPh sb="7" eb="9">
      <t>ケイコウ</t>
    </rPh>
    <rPh sb="9" eb="10">
      <t>トウ</t>
    </rPh>
    <phoneticPr fontId="5"/>
  </si>
  <si>
    <t>様式13号から</t>
    <rPh sb="0" eb="2">
      <t>ヨウシキ</t>
    </rPh>
    <rPh sb="4" eb="5">
      <t>ゴウ</t>
    </rPh>
    <phoneticPr fontId="5"/>
  </si>
  <si>
    <t>※１　「照明器具代」から「撤去処分費」の欄については、１台当たりの単価を記載する。</t>
    <phoneticPr fontId="5"/>
  </si>
  <si>
    <t>20形2灯
天井直付け
タイプ（FL）</t>
  </si>
  <si>
    <t>20形1灯
天井直付け
タイプ（FL）</t>
  </si>
  <si>
    <t>提案LEDの消費電力</t>
    <rPh sb="0" eb="2">
      <t>テイアン</t>
    </rPh>
    <rPh sb="6" eb="8">
      <t>ショウヒ</t>
    </rPh>
    <rPh sb="8" eb="10">
      <t>デンリョク</t>
    </rPh>
    <phoneticPr fontId="5"/>
  </si>
  <si>
    <t/>
  </si>
  <si>
    <t>想定LEDの消費電力</t>
    <rPh sb="0" eb="2">
      <t>ソウテイ</t>
    </rPh>
    <rPh sb="6" eb="8">
      <t>ショウヒ</t>
    </rPh>
    <rPh sb="8" eb="10">
      <t>デンリョク</t>
    </rPh>
    <phoneticPr fontId="5"/>
  </si>
  <si>
    <t>全体</t>
    <rPh sb="0" eb="2">
      <t>ゼンタイ</t>
    </rPh>
    <phoneticPr fontId="15"/>
  </si>
  <si>
    <t>一般照明による電力使用量（kWh/年）</t>
    <phoneticPr fontId="15"/>
  </si>
  <si>
    <t>その他照明による電力使用量（kWh/年）</t>
  </si>
  <si>
    <t>照明全体の電力使用量(kWh/年)</t>
  </si>
  <si>
    <t>一般照明LED化による節電電力量（kWh/年）</t>
    <phoneticPr fontId="15"/>
  </si>
  <si>
    <t>その他照明LED化による節電電力量（kWh/年）</t>
    <phoneticPr fontId="15"/>
  </si>
  <si>
    <t>照明全体の節電電力量（kWh/年）</t>
  </si>
  <si>
    <t>年間節電額（円/年）</t>
  </si>
  <si>
    <t>削減CO2（t-CO2）</t>
    <rPh sb="0" eb="2">
      <t>サクゲン</t>
    </rPh>
    <phoneticPr fontId="15"/>
  </si>
  <si>
    <t>節電額比率（％）</t>
  </si>
  <si>
    <t>照明器具に対する節電比率（％）</t>
  </si>
  <si>
    <t>施設の電力使用量（kWh/年）</t>
  </si>
  <si>
    <t>施設の電気料金（円/年）</t>
  </si>
  <si>
    <t>電力単価（円/kWh）</t>
    <phoneticPr fontId="5"/>
  </si>
  <si>
    <t>20形2灯タイプ</t>
    <phoneticPr fontId="5"/>
  </si>
  <si>
    <t>現状</t>
    <rPh sb="0" eb="2">
      <t>ゲンジョウ</t>
    </rPh>
    <phoneticPr fontId="5"/>
  </si>
  <si>
    <t>LED化後</t>
    <rPh sb="3" eb="4">
      <t>カ</t>
    </rPh>
    <rPh sb="4" eb="5">
      <t>ゴ</t>
    </rPh>
    <phoneticPr fontId="5"/>
  </si>
  <si>
    <t>節電電力量</t>
    <rPh sb="0" eb="2">
      <t>セツデン</t>
    </rPh>
    <rPh sb="2" eb="4">
      <t>デンリョク</t>
    </rPh>
    <rPh sb="4" eb="5">
      <t>リョウ</t>
    </rPh>
    <phoneticPr fontId="5"/>
  </si>
  <si>
    <t>一般照明による電力使用量（kWh/年）</t>
  </si>
  <si>
    <t>その他照明による電力使用量（kWh/年）</t>
    <phoneticPr fontId="5"/>
  </si>
  <si>
    <t>照明全体の電力使用量(kWh/年)</t>
    <phoneticPr fontId="5"/>
  </si>
  <si>
    <t>蛍光灯の消費電力（指定外込み）</t>
    <rPh sb="0" eb="3">
      <t>ケイコウトウ</t>
    </rPh>
    <rPh sb="4" eb="6">
      <t>ショウヒ</t>
    </rPh>
    <rPh sb="6" eb="8">
      <t>デンリョク</t>
    </rPh>
    <rPh sb="9" eb="11">
      <t>シテイ</t>
    </rPh>
    <rPh sb="11" eb="12">
      <t>ガイ</t>
    </rPh>
    <rPh sb="12" eb="13">
      <t>コ</t>
    </rPh>
    <phoneticPr fontId="5"/>
  </si>
  <si>
    <t>蛍光灯の消費電力（指定外無視）</t>
    <rPh sb="0" eb="3">
      <t>ケイコウトウ</t>
    </rPh>
    <rPh sb="4" eb="6">
      <t>ショウヒ</t>
    </rPh>
    <rPh sb="6" eb="8">
      <t>デンリョク</t>
    </rPh>
    <rPh sb="9" eb="11">
      <t>シテイ</t>
    </rPh>
    <rPh sb="11" eb="12">
      <t>ガイ</t>
    </rPh>
    <rPh sb="12" eb="14">
      <t>ムシ</t>
    </rPh>
    <phoneticPr fontId="5"/>
  </si>
  <si>
    <t>備考</t>
    <rPh sb="0" eb="2">
      <t>ビコウ</t>
    </rPh>
    <phoneticPr fontId="15"/>
  </si>
  <si>
    <t>（様式第17号）</t>
    <rPh sb="1" eb="3">
      <t>ヨウシキ</t>
    </rPh>
    <rPh sb="3" eb="4">
      <t>ダイ</t>
    </rPh>
    <rPh sb="6" eb="7">
      <t>ゴウ</t>
    </rPh>
    <phoneticPr fontId="15"/>
  </si>
  <si>
    <t>施設全体の電気使用量</t>
    <rPh sb="0" eb="2">
      <t>シセツ</t>
    </rPh>
    <rPh sb="2" eb="4">
      <t>ゼンタイ</t>
    </rPh>
    <rPh sb="5" eb="7">
      <t>デンキ</t>
    </rPh>
    <rPh sb="7" eb="10">
      <t>シヨウリョウ</t>
    </rPh>
    <phoneticPr fontId="15"/>
  </si>
  <si>
    <t>kWh/年</t>
    <phoneticPr fontId="15"/>
  </si>
  <si>
    <t>施設全体の電気使用料金</t>
    <rPh sb="0" eb="2">
      <t>シセツ</t>
    </rPh>
    <rPh sb="2" eb="4">
      <t>ゼンタイ</t>
    </rPh>
    <rPh sb="5" eb="7">
      <t>デンキ</t>
    </rPh>
    <rPh sb="7" eb="10">
      <t>シヨウリョウ</t>
    </rPh>
    <rPh sb="10" eb="11">
      <t>キン</t>
    </rPh>
    <phoneticPr fontId="15"/>
  </si>
  <si>
    <t>千円／年</t>
    <rPh sb="0" eb="1">
      <t>セン</t>
    </rPh>
    <rPh sb="1" eb="2">
      <t>エン</t>
    </rPh>
    <rPh sb="3" eb="4">
      <t>ネン</t>
    </rPh>
    <phoneticPr fontId="15"/>
  </si>
  <si>
    <t>千円</t>
    <rPh sb="0" eb="2">
      <t>センエン</t>
    </rPh>
    <phoneticPr fontId="3"/>
  </si>
  <si>
    <t>事業費</t>
    <rPh sb="0" eb="3">
      <t>ジギョウヒ</t>
    </rPh>
    <phoneticPr fontId="15"/>
  </si>
  <si>
    <t>電気料金削減金額
（15年間）</t>
    <rPh sb="0" eb="2">
      <t>デンキ</t>
    </rPh>
    <rPh sb="2" eb="4">
      <t>リョウキン</t>
    </rPh>
    <rPh sb="4" eb="6">
      <t>サクゲン</t>
    </rPh>
    <rPh sb="6" eb="8">
      <t>キンガク</t>
    </rPh>
    <rPh sb="12" eb="14">
      <t>ネンカン</t>
    </rPh>
    <phoneticPr fontId="15"/>
  </si>
  <si>
    <t>電気料金の
年間削減金額</t>
    <rPh sb="0" eb="2">
      <t>デンキ</t>
    </rPh>
    <rPh sb="2" eb="4">
      <t>リョウキン</t>
    </rPh>
    <rPh sb="6" eb="8">
      <t>ネンカン</t>
    </rPh>
    <rPh sb="8" eb="10">
      <t>サクゲン</t>
    </rPh>
    <rPh sb="10" eb="12">
      <t>キンガク</t>
    </rPh>
    <phoneticPr fontId="15"/>
  </si>
  <si>
    <t>事業効果額
（15年間）</t>
    <rPh sb="0" eb="2">
      <t>ジギョウ</t>
    </rPh>
    <rPh sb="2" eb="4">
      <t>コウカ</t>
    </rPh>
    <rPh sb="4" eb="5">
      <t>ガク</t>
    </rPh>
    <rPh sb="9" eb="11">
      <t>ネンカン</t>
    </rPh>
    <phoneticPr fontId="15"/>
  </si>
  <si>
    <t>様式第16号から転記される</t>
    <rPh sb="0" eb="2">
      <t>ヨウシキ</t>
    </rPh>
    <rPh sb="2" eb="3">
      <t>ダイ</t>
    </rPh>
    <rPh sb="5" eb="6">
      <t>ゴウ</t>
    </rPh>
    <rPh sb="8" eb="10">
      <t>テンキ</t>
    </rPh>
    <phoneticPr fontId="5"/>
  </si>
  <si>
    <t>％</t>
    <phoneticPr fontId="5"/>
  </si>
  <si>
    <t>事業効果算出表（自動計算）</t>
    <rPh sb="0" eb="2">
      <t>ジギョウ</t>
    </rPh>
    <rPh sb="2" eb="4">
      <t>コウカ</t>
    </rPh>
    <rPh sb="4" eb="6">
      <t>サンシュツ</t>
    </rPh>
    <rPh sb="6" eb="7">
      <t>ヒョウ</t>
    </rPh>
    <rPh sb="8" eb="10">
      <t>ジドウ</t>
    </rPh>
    <rPh sb="10" eb="12">
      <t>ケイサン</t>
    </rPh>
    <phoneticPr fontId="15"/>
  </si>
  <si>
    <t>うち、照明による
電気使用量</t>
    <rPh sb="3" eb="5">
      <t>ショウメイ</t>
    </rPh>
    <rPh sb="9" eb="11">
      <t>デンキ</t>
    </rPh>
    <rPh sb="11" eb="14">
      <t>シヨウリョウ</t>
    </rPh>
    <phoneticPr fontId="15"/>
  </si>
  <si>
    <t>うち、照明による
電気使用料金</t>
    <rPh sb="3" eb="5">
      <t>ショウメイ</t>
    </rPh>
    <rPh sb="9" eb="11">
      <t>デンキ</t>
    </rPh>
    <rPh sb="11" eb="14">
      <t>シヨウリョウ</t>
    </rPh>
    <rPh sb="14" eb="15">
      <t>キン</t>
    </rPh>
    <phoneticPr fontId="15"/>
  </si>
  <si>
    <t>LED化後の、照明による
電気使用量</t>
    <rPh sb="3" eb="4">
      <t>カ</t>
    </rPh>
    <rPh sb="4" eb="5">
      <t>ゴ</t>
    </rPh>
    <rPh sb="7" eb="9">
      <t>ショウメイ</t>
    </rPh>
    <rPh sb="13" eb="15">
      <t>デンキ</t>
    </rPh>
    <rPh sb="15" eb="18">
      <t>シヨウリョウ</t>
    </rPh>
    <phoneticPr fontId="15"/>
  </si>
  <si>
    <t>LED化後の、照明による
電気使用料金</t>
    <rPh sb="3" eb="4">
      <t>カ</t>
    </rPh>
    <rPh sb="4" eb="5">
      <t>ゴ</t>
    </rPh>
    <rPh sb="7" eb="9">
      <t>ショウメイ</t>
    </rPh>
    <rPh sb="13" eb="15">
      <t>デンキ</t>
    </rPh>
    <rPh sb="15" eb="18">
      <t>シヨウリョウ</t>
    </rPh>
    <rPh sb="18" eb="19">
      <t>キン</t>
    </rPh>
    <phoneticPr fontId="15"/>
  </si>
  <si>
    <t>施設全体に対する
電気使用量削減割合</t>
    <rPh sb="0" eb="2">
      <t>シセツ</t>
    </rPh>
    <rPh sb="2" eb="4">
      <t>ゼンタイ</t>
    </rPh>
    <rPh sb="5" eb="6">
      <t>タイ</t>
    </rPh>
    <rPh sb="9" eb="11">
      <t>デンキ</t>
    </rPh>
    <rPh sb="11" eb="14">
      <t>シヨウリョウ</t>
    </rPh>
    <rPh sb="14" eb="16">
      <t>サクゲン</t>
    </rPh>
    <rPh sb="16" eb="18">
      <t>ワリアイ</t>
    </rPh>
    <phoneticPr fontId="15"/>
  </si>
  <si>
    <t>施設全体に対する
電気使用料金削減割合</t>
    <rPh sb="0" eb="2">
      <t>シセツ</t>
    </rPh>
    <rPh sb="2" eb="4">
      <t>ゼンタイ</t>
    </rPh>
    <rPh sb="5" eb="6">
      <t>タイ</t>
    </rPh>
    <rPh sb="9" eb="11">
      <t>デンキ</t>
    </rPh>
    <rPh sb="11" eb="13">
      <t>シヨウ</t>
    </rPh>
    <rPh sb="13" eb="15">
      <t>リョウキン</t>
    </rPh>
    <rPh sb="15" eb="17">
      <t>サクゲン</t>
    </rPh>
    <rPh sb="17" eb="19">
      <t>ワリアイ</t>
    </rPh>
    <phoneticPr fontId="15"/>
  </si>
  <si>
    <t>２　15年間の事業効果</t>
    <rPh sb="4" eb="6">
      <t>ネンカン</t>
    </rPh>
    <rPh sb="7" eb="9">
      <t>ジギョウ</t>
    </rPh>
    <rPh sb="9" eb="11">
      <t>コウカ</t>
    </rPh>
    <phoneticPr fontId="5"/>
  </si>
  <si>
    <t>１　単年の事業効果</t>
    <rPh sb="2" eb="3">
      <t>タン</t>
    </rPh>
    <rPh sb="3" eb="4">
      <t>ネン</t>
    </rPh>
    <rPh sb="5" eb="7">
      <t>ジギョウ</t>
    </rPh>
    <rPh sb="7" eb="9">
      <t>コウカ</t>
    </rPh>
    <phoneticPr fontId="5"/>
  </si>
  <si>
    <t>年間電気使用料金
削減金額</t>
    <rPh sb="0" eb="2">
      <t>ネンカン</t>
    </rPh>
    <rPh sb="2" eb="4">
      <t>デンキ</t>
    </rPh>
    <rPh sb="4" eb="6">
      <t>シヨウ</t>
    </rPh>
    <rPh sb="6" eb="8">
      <t>リョウキン</t>
    </rPh>
    <rPh sb="9" eb="11">
      <t>サクゲン</t>
    </rPh>
    <rPh sb="11" eb="13">
      <t>キンガク</t>
    </rPh>
    <phoneticPr fontId="15"/>
  </si>
  <si>
    <t>年間電気使用量
削減量</t>
    <rPh sb="0" eb="2">
      <t>ネンカン</t>
    </rPh>
    <rPh sb="2" eb="4">
      <t>デンキ</t>
    </rPh>
    <rPh sb="4" eb="7">
      <t>シヨウリョウ</t>
    </rPh>
    <rPh sb="6" eb="7">
      <t>リョウ</t>
    </rPh>
    <rPh sb="8" eb="10">
      <t>サクゲン</t>
    </rPh>
    <rPh sb="10" eb="11">
      <t>リョウ</t>
    </rPh>
    <phoneticPr fontId="15"/>
  </si>
  <si>
    <t>（様式第16号）</t>
    <phoneticPr fontId="5"/>
  </si>
  <si>
    <t>光束値（lm）</t>
    <rPh sb="0" eb="2">
      <t>コウソク</t>
    </rPh>
    <rPh sb="2" eb="3">
      <t>チ</t>
    </rPh>
    <phoneticPr fontId="5"/>
  </si>
  <si>
    <t>G9セルから転記される</t>
    <rPh sb="6" eb="8">
      <t>テンキ</t>
    </rPh>
    <phoneticPr fontId="3"/>
  </si>
  <si>
    <t>%</t>
    <phoneticPr fontId="5"/>
  </si>
  <si>
    <t>照明による電気使用料金
に対する削減割合</t>
    <rPh sb="0" eb="2">
      <t>ショウメイ</t>
    </rPh>
    <rPh sb="5" eb="7">
      <t>デンキ</t>
    </rPh>
    <rPh sb="7" eb="9">
      <t>シヨウ</t>
    </rPh>
    <rPh sb="9" eb="11">
      <t>リョウキン</t>
    </rPh>
    <rPh sb="13" eb="14">
      <t>タイ</t>
    </rPh>
    <rPh sb="16" eb="18">
      <t>サクゲン</t>
    </rPh>
    <rPh sb="18" eb="20">
      <t>ワリアイ</t>
    </rPh>
    <phoneticPr fontId="5"/>
  </si>
  <si>
    <t>照明による電気使用量
に対する削減割合</t>
    <rPh sb="0" eb="2">
      <t>ショウメイ</t>
    </rPh>
    <rPh sb="5" eb="7">
      <t>デンキ</t>
    </rPh>
    <rPh sb="7" eb="10">
      <t>シヨウリョウ</t>
    </rPh>
    <rPh sb="12" eb="13">
      <t>タイ</t>
    </rPh>
    <rPh sb="15" eb="17">
      <t>サクゲン</t>
    </rPh>
    <rPh sb="17" eb="19">
      <t>ワリアイ</t>
    </rPh>
    <phoneticPr fontId="5"/>
  </si>
  <si>
    <t>　※　自動計算の中で端数処理を行っているため、下一桁にずれが生じる場合があるが</t>
    <rPh sb="3" eb="5">
      <t>ジドウ</t>
    </rPh>
    <rPh sb="5" eb="7">
      <t>ケイサン</t>
    </rPh>
    <rPh sb="8" eb="9">
      <t>ナカ</t>
    </rPh>
    <rPh sb="10" eb="12">
      <t>ハスウ</t>
    </rPh>
    <rPh sb="12" eb="14">
      <t>ショリ</t>
    </rPh>
    <rPh sb="15" eb="16">
      <t>オコナ</t>
    </rPh>
    <rPh sb="23" eb="24">
      <t>シモ</t>
    </rPh>
    <rPh sb="24" eb="26">
      <t>ヒトケタ</t>
    </rPh>
    <rPh sb="30" eb="31">
      <t>ショウ</t>
    </rPh>
    <rPh sb="33" eb="35">
      <t>バアイ</t>
    </rPh>
    <phoneticPr fontId="5"/>
  </si>
  <si>
    <t>　　訂正等は不要である。</t>
    <rPh sb="2" eb="4">
      <t>テイセイ</t>
    </rPh>
    <rPh sb="4" eb="5">
      <t>トウ</t>
    </rPh>
    <rPh sb="6" eb="8">
      <t>フヨウ</t>
    </rPh>
    <phoneticPr fontId="5"/>
  </si>
  <si>
    <t>C14セル×15</t>
    <phoneticPr fontId="5"/>
  </si>
  <si>
    <t>C15セル－C16セル</t>
    <phoneticPr fontId="5"/>
  </si>
  <si>
    <t>天井埋込型 一体型LED 下面開放型 直管形蛍光灯 FLR40形2灯器具相当/4000 lmタイプ、300幅</t>
    <phoneticPr fontId="5"/>
  </si>
  <si>
    <t>※３　本様式は、「京都市立学校及び教育施設照明設備LED化簡易型ESCO事業（その４）」のものである。</t>
    <rPh sb="3" eb="4">
      <t>ホン</t>
    </rPh>
    <rPh sb="4" eb="6">
      <t>ヨウシキ</t>
    </rPh>
    <phoneticPr fontId="5"/>
  </si>
  <si>
    <t>待賢幼稚園</t>
    <rPh sb="0" eb="2">
      <t>タイケン</t>
    </rPh>
    <rPh sb="2" eb="5">
      <t>ヨウチエン</t>
    </rPh>
    <phoneticPr fontId="5"/>
  </si>
  <si>
    <t>乾隆幼稚園</t>
    <rPh sb="0" eb="5">
      <t>ケンリュウヨウチエン</t>
    </rPh>
    <phoneticPr fontId="5"/>
  </si>
  <si>
    <t>翔鸞幼稚園</t>
    <rPh sb="0" eb="5">
      <t>ショウランヨウチエン</t>
    </rPh>
    <phoneticPr fontId="5"/>
  </si>
  <si>
    <t>中京もえぎ幼稚園</t>
    <rPh sb="0" eb="2">
      <t>ナカギョウ</t>
    </rPh>
    <rPh sb="5" eb="8">
      <t>ヨウチエン</t>
    </rPh>
    <phoneticPr fontId="5"/>
  </si>
  <si>
    <t>鳳徳小学校</t>
    <rPh sb="0" eb="2">
      <t>ホウトク</t>
    </rPh>
    <rPh sb="2" eb="5">
      <t>ショウガッコウ</t>
    </rPh>
    <phoneticPr fontId="5"/>
  </si>
  <si>
    <t>鷹峯小学校</t>
    <rPh sb="0" eb="5">
      <t>タカガミネショウガッコウ</t>
    </rPh>
    <phoneticPr fontId="5"/>
  </si>
  <si>
    <t>衣笠小学校</t>
    <rPh sb="0" eb="5">
      <t>キヌガサショウガッコウ</t>
    </rPh>
    <phoneticPr fontId="5"/>
  </si>
  <si>
    <t>乾隆小学校</t>
    <rPh sb="0" eb="5">
      <t>ケンリュウショウガッコウ</t>
    </rPh>
    <phoneticPr fontId="5"/>
  </si>
  <si>
    <t>翔鸞小学校</t>
    <rPh sb="0" eb="5">
      <t>ショウランショウガッコウ</t>
    </rPh>
    <phoneticPr fontId="5"/>
  </si>
  <si>
    <t>二条城北小学校</t>
    <rPh sb="0" eb="7">
      <t>ニジョウジョウキタショウガッコウ</t>
    </rPh>
    <phoneticPr fontId="5"/>
  </si>
  <si>
    <t>加茂川中学校</t>
    <rPh sb="0" eb="6">
      <t>カモガワチュウガッコウ</t>
    </rPh>
    <phoneticPr fontId="5"/>
  </si>
  <si>
    <t>嘉楽中学校</t>
    <rPh sb="0" eb="5">
      <t>カラクチュウガッコウ</t>
    </rPh>
    <phoneticPr fontId="5"/>
  </si>
  <si>
    <t>二条中学校</t>
    <rPh sb="0" eb="5">
      <t>ニジョウチュウガッコウ</t>
    </rPh>
    <phoneticPr fontId="5"/>
  </si>
  <si>
    <t>西京付属中学校</t>
    <rPh sb="0" eb="2">
      <t>サイキョウ</t>
    </rPh>
    <rPh sb="2" eb="4">
      <t>フゾク</t>
    </rPh>
    <rPh sb="4" eb="7">
      <t>チュウガッコウ</t>
    </rPh>
    <phoneticPr fontId="5"/>
  </si>
  <si>
    <t>西京高校</t>
    <rPh sb="0" eb="4">
      <t>サイキョウコウコウ</t>
    </rPh>
    <phoneticPr fontId="5"/>
  </si>
  <si>
    <t>ふれあいの杜・北学習室</t>
    <rPh sb="5" eb="6">
      <t>モリ</t>
    </rPh>
    <rPh sb="7" eb="8">
      <t>キタ</t>
    </rPh>
    <rPh sb="8" eb="11">
      <t>ガクシュウシツ</t>
    </rPh>
    <phoneticPr fontId="5"/>
  </si>
  <si>
    <t>京都まなびの街生き方探究館</t>
    <rPh sb="0" eb="2">
      <t>キョウト</t>
    </rPh>
    <rPh sb="6" eb="7">
      <t>マチ</t>
    </rPh>
    <rPh sb="7" eb="13">
      <t>イキカタタンキュウカン</t>
    </rPh>
    <phoneticPr fontId="5"/>
  </si>
  <si>
    <t>中央図書館</t>
    <rPh sb="0" eb="5">
      <t>チュウオウトショカン</t>
    </rPh>
    <phoneticPr fontId="5"/>
  </si>
  <si>
    <t>一般照明の点灯時間（現時点の実際の点灯時間）</t>
    <rPh sb="0" eb="2">
      <t>イッパン</t>
    </rPh>
    <rPh sb="2" eb="4">
      <t>ショウメイ</t>
    </rPh>
    <rPh sb="5" eb="7">
      <t>テントウ</t>
    </rPh>
    <rPh sb="7" eb="9">
      <t>ジカン</t>
    </rPh>
    <rPh sb="10" eb="13">
      <t>ゲンジテン</t>
    </rPh>
    <rPh sb="14" eb="16">
      <t>ジッサイ</t>
    </rPh>
    <rPh sb="17" eb="19">
      <t>テントウ</t>
    </rPh>
    <rPh sb="19" eb="21">
      <t>ジカン</t>
    </rPh>
    <phoneticPr fontId="15"/>
  </si>
  <si>
    <t>誘導灯
非常灯</t>
    <phoneticPr fontId="5"/>
  </si>
  <si>
    <t>非常灯・誘導灯</t>
    <rPh sb="0" eb="3">
      <t>ヒジョウトウ</t>
    </rPh>
    <rPh sb="4" eb="7">
      <t>ユウドウトウ</t>
    </rPh>
    <phoneticPr fontId="5"/>
  </si>
  <si>
    <t>※３　本様式は、「京都市立学校及び教育施設照明設備LED化簡易型ESCO事業（その４）」</t>
    <rPh sb="3" eb="4">
      <t>ホン</t>
    </rPh>
    <rPh sb="4" eb="6">
      <t>ヨウシキ</t>
    </rPh>
    <phoneticPr fontId="5"/>
  </si>
  <si>
    <t>　　　のものである。</t>
    <phoneticPr fontId="5"/>
  </si>
  <si>
    <t>天井直付型・壁直付型・天井直付吊下型 LED誘導灯 片面型・一般型（20分間） リモコン自己点検機能付/C級（10形）</t>
    <phoneticPr fontId="5"/>
  </si>
  <si>
    <t>02</t>
  </si>
  <si>
    <t>04</t>
  </si>
  <si>
    <t>08</t>
  </si>
  <si>
    <t>10</t>
  </si>
  <si>
    <t xml:space="preserve">　※　本様式は、「京都市立学校及び教育施設照明設備LED化簡易型ESCO事業（その４）」
    のものである。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</si>
</sst>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19">
    <font>
      <sz val="11"/>
      <color theme="1"/>
      <name val="Yu Gothic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5"/>
      <color theme="3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13">
    <xf numFmtId="0" fontId="0" fillId="0" borderId="0" xfId="0"/>
    <xf numFmtId="38" fontId="3" fillId="0" borderId="0" xfId="1" applyFont="1" applyAlignment="1">
      <alignment wrapText="1"/>
    </xf>
    <xf numFmtId="38" fontId="4" fillId="0" borderId="0" xfId="1" applyFont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4" fillId="0" borderId="1" xfId="1" quotePrefix="1" applyFont="1" applyBorder="1" applyAlignment="1">
      <alignment horizontal="center" vertical="center" wrapText="1"/>
    </xf>
    <xf numFmtId="38" fontId="4" fillId="0" borderId="0" xfId="1" applyFont="1" applyAlignment="1">
      <alignment horizontal="left" vertical="center" wrapText="1"/>
    </xf>
    <xf numFmtId="38" fontId="4" fillId="0" borderId="1" xfId="1" applyFont="1" applyBorder="1" applyAlignment="1">
      <alignment horizontal="left" vertical="center" wrapText="1"/>
    </xf>
    <xf numFmtId="38" fontId="3" fillId="0" borderId="1" xfId="1" applyFont="1" applyBorder="1" applyAlignment="1">
      <alignment horizontal="right" wrapText="1"/>
    </xf>
    <xf numFmtId="38" fontId="3" fillId="0" borderId="0" xfId="1" applyFont="1" applyAlignment="1">
      <alignment horizontal="righ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38" fontId="8" fillId="0" borderId="0" xfId="1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38" fontId="9" fillId="0" borderId="0" xfId="1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/>
    <xf numFmtId="38" fontId="9" fillId="0" borderId="0" xfId="1" applyFont="1" applyAlignment="1">
      <alignment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38" fontId="11" fillId="2" borderId="5" xfId="1" applyFont="1" applyFill="1" applyBorder="1" applyAlignment="1">
      <alignment horizontal="center" vertical="center"/>
    </xf>
    <xf numFmtId="38" fontId="11" fillId="2" borderId="6" xfId="1" applyFont="1" applyFill="1" applyBorder="1" applyAlignment="1">
      <alignment horizontal="center" vertical="center" wrapText="1"/>
    </xf>
    <xf numFmtId="38" fontId="11" fillId="3" borderId="4" xfId="1" applyFont="1" applyFill="1" applyBorder="1" applyAlignment="1">
      <alignment horizontal="center" vertical="center" wrapText="1"/>
    </xf>
    <xf numFmtId="38" fontId="11" fillId="3" borderId="5" xfId="1" applyFont="1" applyFill="1" applyBorder="1" applyAlignment="1">
      <alignment horizontal="center" vertical="center"/>
    </xf>
    <xf numFmtId="38" fontId="11" fillId="3" borderId="5" xfId="1" applyFont="1" applyFill="1" applyBorder="1" applyAlignment="1">
      <alignment horizontal="center" vertical="center" wrapText="1"/>
    </xf>
    <xf numFmtId="38" fontId="11" fillId="3" borderId="6" xfId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38" fontId="11" fillId="4" borderId="5" xfId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38" fontId="9" fillId="4" borderId="10" xfId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38" fontId="9" fillId="2" borderId="10" xfId="1" applyFont="1" applyFill="1" applyBorder="1" applyAlignment="1">
      <alignment horizontal="center" vertical="center" wrapText="1"/>
    </xf>
    <xf numFmtId="38" fontId="9" fillId="2" borderId="11" xfId="1" applyFont="1" applyFill="1" applyBorder="1" applyAlignment="1">
      <alignment horizontal="center" vertical="center" wrapText="1"/>
    </xf>
    <xf numFmtId="38" fontId="9" fillId="3" borderId="9" xfId="1" applyFont="1" applyFill="1" applyBorder="1" applyAlignment="1">
      <alignment horizontal="center" vertical="center" wrapText="1"/>
    </xf>
    <xf numFmtId="38" fontId="9" fillId="3" borderId="10" xfId="1" applyFont="1" applyFill="1" applyBorder="1" applyAlignment="1">
      <alignment horizontal="center" vertical="center" wrapText="1"/>
    </xf>
    <xf numFmtId="38" fontId="9" fillId="3" borderId="1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38" fontId="9" fillId="0" borderId="22" xfId="1" applyFont="1" applyBorder="1" applyAlignment="1">
      <alignment horizontal="center" vertical="center" wrapText="1"/>
    </xf>
    <xf numFmtId="38" fontId="9" fillId="0" borderId="23" xfId="1" applyFont="1" applyBorder="1" applyAlignment="1">
      <alignment horizontal="center" vertical="center" wrapText="1"/>
    </xf>
    <xf numFmtId="38" fontId="9" fillId="0" borderId="21" xfId="1" applyFont="1" applyBorder="1" applyAlignment="1">
      <alignment horizontal="center" vertical="center" wrapText="1"/>
    </xf>
    <xf numFmtId="38" fontId="10" fillId="0" borderId="18" xfId="1" applyFont="1" applyBorder="1" applyAlignment="1">
      <alignment horizontal="right" vertical="center" wrapText="1"/>
    </xf>
    <xf numFmtId="0" fontId="8" fillId="0" borderId="0" xfId="0" applyFont="1" applyAlignment="1">
      <alignment horizontal="centerContinuous" vertical="center"/>
    </xf>
    <xf numFmtId="38" fontId="9" fillId="0" borderId="0" xfId="1" applyFont="1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1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38" fontId="10" fillId="0" borderId="21" xfId="1" applyFont="1" applyBorder="1" applyAlignment="1">
      <alignment horizontal="left" vertical="center"/>
    </xf>
    <xf numFmtId="38" fontId="10" fillId="0" borderId="4" xfId="1" applyFont="1" applyBorder="1" applyAlignment="1">
      <alignment horizontal="left"/>
    </xf>
    <xf numFmtId="38" fontId="10" fillId="0" borderId="26" xfId="1" applyFont="1" applyBorder="1" applyAlignment="1">
      <alignment horizontal="left"/>
    </xf>
    <xf numFmtId="38" fontId="10" fillId="0" borderId="27" xfId="1" applyFont="1" applyBorder="1" applyAlignment="1">
      <alignment horizontal="left"/>
    </xf>
    <xf numFmtId="38" fontId="10" fillId="0" borderId="29" xfId="1" applyFont="1" applyBorder="1" applyAlignment="1">
      <alignment horizontal="right" vertical="center"/>
    </xf>
    <xf numFmtId="38" fontId="10" fillId="0" borderId="28" xfId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10" fillId="0" borderId="30" xfId="1" applyFont="1" applyBorder="1" applyAlignment="1">
      <alignment horizontal="right" vertical="center"/>
    </xf>
    <xf numFmtId="38" fontId="14" fillId="0" borderId="12" xfId="1" applyFont="1" applyBorder="1" applyAlignment="1">
      <alignment horizontal="right" vertical="center" wrapText="1"/>
    </xf>
    <xf numFmtId="38" fontId="14" fillId="0" borderId="16" xfId="1" applyFont="1" applyBorder="1" applyAlignment="1">
      <alignment horizontal="right" vertical="center" wrapText="1"/>
    </xf>
    <xf numFmtId="38" fontId="14" fillId="0" borderId="1" xfId="1" applyFont="1" applyBorder="1" applyAlignment="1">
      <alignment horizontal="right" vertical="center" wrapText="1"/>
    </xf>
    <xf numFmtId="38" fontId="14" fillId="0" borderId="8" xfId="1" applyFont="1" applyBorder="1" applyAlignment="1">
      <alignment horizontal="right" vertical="center" wrapText="1"/>
    </xf>
    <xf numFmtId="38" fontId="14" fillId="0" borderId="23" xfId="1" applyFont="1" applyBorder="1" applyAlignment="1">
      <alignment horizontal="right" vertical="center" wrapText="1"/>
    </xf>
    <xf numFmtId="38" fontId="14" fillId="0" borderId="24" xfId="1" applyFont="1" applyBorder="1" applyAlignment="1">
      <alignment horizontal="right" vertical="center" wrapText="1"/>
    </xf>
    <xf numFmtId="38" fontId="14" fillId="0" borderId="25" xfId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/>
    </xf>
    <xf numFmtId="38" fontId="4" fillId="0" borderId="0" xfId="3" applyFont="1" applyAlignment="1">
      <alignment horizontal="center" vertical="center"/>
    </xf>
    <xf numFmtId="38" fontId="3" fillId="0" borderId="0" xfId="3" applyFont="1" applyAlignment="1"/>
    <xf numFmtId="38" fontId="3" fillId="5" borderId="0" xfId="3" applyFont="1" applyFill="1" applyAlignment="1"/>
    <xf numFmtId="38" fontId="4" fillId="0" borderId="1" xfId="3" applyFont="1" applyBorder="1" applyAlignment="1">
      <alignment horizontal="left" vertical="center" wrapText="1"/>
    </xf>
    <xf numFmtId="38" fontId="4" fillId="0" borderId="0" xfId="3" applyFont="1" applyAlignment="1">
      <alignment horizontal="left" vertical="center" wrapText="1"/>
    </xf>
    <xf numFmtId="38" fontId="4" fillId="0" borderId="1" xfId="3" applyFont="1" applyBorder="1" applyAlignment="1">
      <alignment horizontal="center" vertical="center" wrapText="1"/>
    </xf>
    <xf numFmtId="38" fontId="3" fillId="0" borderId="1" xfId="3" applyFont="1" applyBorder="1" applyAlignment="1">
      <alignment horizontal="right" wrapText="1"/>
    </xf>
    <xf numFmtId="38" fontId="3" fillId="5" borderId="1" xfId="3" applyFont="1" applyFill="1" applyBorder="1" applyAlignment="1">
      <alignment horizontal="right" wrapText="1"/>
    </xf>
    <xf numFmtId="38" fontId="3" fillId="0" borderId="0" xfId="3" applyFont="1" applyAlignment="1">
      <alignment wrapText="1"/>
    </xf>
    <xf numFmtId="38" fontId="4" fillId="0" borderId="1" xfId="3" quotePrefix="1" applyFont="1" applyBorder="1" applyAlignment="1">
      <alignment horizontal="center" vertical="center" wrapText="1"/>
    </xf>
    <xf numFmtId="38" fontId="4" fillId="0" borderId="0" xfId="3" applyFont="1" applyAlignment="1">
      <alignment horizontal="center" vertical="center" wrapText="1"/>
    </xf>
    <xf numFmtId="38" fontId="3" fillId="0" borderId="0" xfId="3" applyFont="1" applyAlignment="1">
      <alignment horizontal="right" wrapText="1"/>
    </xf>
    <xf numFmtId="38" fontId="3" fillId="5" borderId="1" xfId="3" applyFont="1" applyFill="1" applyBorder="1" applyAlignment="1"/>
    <xf numFmtId="0" fontId="16" fillId="0" borderId="0" xfId="2" applyFont="1" applyAlignment="1">
      <alignment horizontal="center" vertical="center"/>
    </xf>
    <xf numFmtId="38" fontId="16" fillId="0" borderId="0" xfId="2" applyNumberFormat="1" applyFont="1" applyAlignment="1">
      <alignment horizontal="center" vertical="center"/>
    </xf>
    <xf numFmtId="0" fontId="16" fillId="0" borderId="21" xfId="2" applyFont="1" applyBorder="1" applyAlignment="1">
      <alignment horizontal="center" vertical="center" wrapText="1"/>
    </xf>
    <xf numFmtId="38" fontId="16" fillId="0" borderId="37" xfId="4" applyFont="1" applyBorder="1" applyAlignment="1">
      <alignment horizontal="center" vertical="center"/>
    </xf>
    <xf numFmtId="38" fontId="16" fillId="0" borderId="17" xfId="4" applyFont="1" applyBorder="1" applyAlignment="1">
      <alignment vertical="center" wrapText="1"/>
    </xf>
    <xf numFmtId="38" fontId="16" fillId="0" borderId="18" xfId="4" applyFont="1" applyBorder="1" applyAlignment="1">
      <alignment vertical="center" wrapText="1"/>
    </xf>
    <xf numFmtId="38" fontId="16" fillId="0" borderId="19" xfId="4" applyFont="1" applyBorder="1" applyAlignment="1">
      <alignment vertical="center" wrapText="1"/>
    </xf>
    <xf numFmtId="0" fontId="16" fillId="0" borderId="31" xfId="2" applyFont="1" applyBorder="1" applyAlignment="1">
      <alignment horizontal="center" vertical="center" wrapText="1"/>
    </xf>
    <xf numFmtId="38" fontId="16" fillId="0" borderId="38" xfId="4" applyFont="1" applyBorder="1" applyAlignment="1">
      <alignment horizontal="center" vertical="center"/>
    </xf>
    <xf numFmtId="176" fontId="16" fillId="0" borderId="39" xfId="4" applyNumberFormat="1" applyFont="1" applyBorder="1" applyAlignment="1">
      <alignment horizontal="center" vertical="center"/>
    </xf>
    <xf numFmtId="176" fontId="16" fillId="0" borderId="33" xfId="4" applyNumberFormat="1" applyFont="1" applyBorder="1" applyAlignment="1">
      <alignment horizontal="center" vertical="center"/>
    </xf>
    <xf numFmtId="176" fontId="16" fillId="0" borderId="32" xfId="4" applyNumberFormat="1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38" fontId="16" fillId="0" borderId="41" xfId="4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 wrapText="1"/>
    </xf>
    <xf numFmtId="176" fontId="16" fillId="0" borderId="45" xfId="4" applyNumberFormat="1" applyFont="1" applyBorder="1" applyAlignment="1">
      <alignment horizontal="center" vertical="center"/>
    </xf>
    <xf numFmtId="176" fontId="16" fillId="0" borderId="46" xfId="4" applyNumberFormat="1" applyFont="1" applyBorder="1" applyAlignment="1">
      <alignment horizontal="center" vertical="center"/>
    </xf>
    <xf numFmtId="176" fontId="16" fillId="0" borderId="35" xfId="4" applyNumberFormat="1" applyFont="1" applyBorder="1" applyAlignment="1">
      <alignment horizontal="center" vertical="center"/>
    </xf>
    <xf numFmtId="176" fontId="16" fillId="0" borderId="36" xfId="4" applyNumberFormat="1" applyFont="1" applyBorder="1" applyAlignment="1">
      <alignment horizontal="center" vertical="center"/>
    </xf>
    <xf numFmtId="38" fontId="16" fillId="0" borderId="40" xfId="4" applyFont="1" applyBorder="1" applyAlignment="1">
      <alignment horizontal="center" vertical="center" wrapText="1"/>
    </xf>
    <xf numFmtId="176" fontId="16" fillId="0" borderId="42" xfId="4" applyNumberFormat="1" applyFont="1" applyBorder="1" applyAlignment="1">
      <alignment horizontal="center" vertical="center"/>
    </xf>
    <xf numFmtId="176" fontId="16" fillId="0" borderId="43" xfId="4" applyNumberFormat="1" applyFont="1" applyBorder="1" applyAlignment="1">
      <alignment horizontal="center" vertical="center"/>
    </xf>
    <xf numFmtId="176" fontId="16" fillId="0" borderId="44" xfId="4" applyNumberFormat="1" applyFont="1" applyBorder="1" applyAlignment="1">
      <alignment horizontal="center" vertical="center"/>
    </xf>
    <xf numFmtId="38" fontId="16" fillId="0" borderId="34" xfId="4" applyFont="1" applyBorder="1" applyAlignment="1">
      <alignment horizontal="center" vertical="center" wrapText="1"/>
    </xf>
    <xf numFmtId="38" fontId="16" fillId="0" borderId="45" xfId="4" applyFont="1" applyBorder="1" applyAlignment="1">
      <alignment horizontal="center" vertical="center"/>
    </xf>
    <xf numFmtId="38" fontId="16" fillId="0" borderId="31" xfId="4" applyFont="1" applyBorder="1" applyAlignment="1">
      <alignment horizontal="center" vertical="center" wrapText="1"/>
    </xf>
    <xf numFmtId="38" fontId="16" fillId="0" borderId="21" xfId="4" applyFont="1" applyBorder="1" applyAlignment="1">
      <alignment horizontal="center" vertical="center" wrapText="1"/>
    </xf>
    <xf numFmtId="38" fontId="16" fillId="0" borderId="18" xfId="4" applyFont="1" applyBorder="1" applyAlignment="1">
      <alignment horizontal="center" vertical="center"/>
    </xf>
    <xf numFmtId="176" fontId="16" fillId="0" borderId="41" xfId="4" applyNumberFormat="1" applyFont="1" applyBorder="1" applyAlignment="1">
      <alignment horizontal="center" vertical="center"/>
    </xf>
    <xf numFmtId="176" fontId="16" fillId="0" borderId="42" xfId="4" applyNumberFormat="1" applyFont="1" applyFill="1" applyBorder="1" applyAlignment="1">
      <alignment horizontal="center" vertical="center"/>
    </xf>
    <xf numFmtId="176" fontId="16" fillId="0" borderId="43" xfId="4" applyNumberFormat="1" applyFont="1" applyFill="1" applyBorder="1" applyAlignment="1">
      <alignment horizontal="center" vertical="center"/>
    </xf>
    <xf numFmtId="177" fontId="16" fillId="0" borderId="41" xfId="6" applyNumberFormat="1" applyFont="1" applyBorder="1" applyAlignment="1">
      <alignment horizontal="center" vertical="center"/>
    </xf>
    <xf numFmtId="177" fontId="16" fillId="0" borderId="42" xfId="6" applyNumberFormat="1" applyFont="1" applyBorder="1" applyAlignment="1">
      <alignment horizontal="center" vertical="center"/>
    </xf>
    <xf numFmtId="177" fontId="16" fillId="0" borderId="43" xfId="6" applyNumberFormat="1" applyFont="1" applyBorder="1" applyAlignment="1">
      <alignment horizontal="center" vertical="center"/>
    </xf>
    <xf numFmtId="177" fontId="16" fillId="0" borderId="44" xfId="6" applyNumberFormat="1" applyFont="1" applyBorder="1" applyAlignment="1">
      <alignment horizontal="center" vertical="center"/>
    </xf>
    <xf numFmtId="177" fontId="16" fillId="0" borderId="45" xfId="6" applyNumberFormat="1" applyFont="1" applyBorder="1" applyAlignment="1">
      <alignment horizontal="center" vertical="center"/>
    </xf>
    <xf numFmtId="177" fontId="16" fillId="0" borderId="46" xfId="6" applyNumberFormat="1" applyFont="1" applyBorder="1" applyAlignment="1">
      <alignment horizontal="center" vertical="center"/>
    </xf>
    <xf numFmtId="177" fontId="16" fillId="0" borderId="35" xfId="6" applyNumberFormat="1" applyFont="1" applyBorder="1" applyAlignment="1">
      <alignment horizontal="center" vertical="center"/>
    </xf>
    <xf numFmtId="177" fontId="16" fillId="0" borderId="36" xfId="6" applyNumberFormat="1" applyFont="1" applyBorder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7" fillId="0" borderId="0" xfId="2" applyFont="1" applyAlignment="1">
      <alignment horizontal="left" vertical="center"/>
    </xf>
    <xf numFmtId="176" fontId="8" fillId="0" borderId="0" xfId="1" applyNumberFormat="1" applyFont="1" applyAlignment="1">
      <alignment wrapText="1"/>
    </xf>
    <xf numFmtId="176" fontId="12" fillId="0" borderId="0" xfId="0" applyNumberFormat="1" applyFont="1" applyAlignment="1">
      <alignment horizontal="centerContinuous" vertical="center"/>
    </xf>
    <xf numFmtId="176" fontId="8" fillId="0" borderId="0" xfId="0" applyNumberFormat="1" applyFont="1" applyAlignment="1">
      <alignment horizontal="centerContinuous" vertical="center"/>
    </xf>
    <xf numFmtId="176" fontId="11" fillId="2" borderId="5" xfId="1" applyNumberFormat="1" applyFont="1" applyFill="1" applyBorder="1" applyAlignment="1">
      <alignment horizontal="center" vertical="center" wrapText="1"/>
    </xf>
    <xf numFmtId="176" fontId="9" fillId="2" borderId="10" xfId="1" applyNumberFormat="1" applyFont="1" applyFill="1" applyBorder="1" applyAlignment="1">
      <alignment horizontal="center" vertical="center" wrapText="1"/>
    </xf>
    <xf numFmtId="176" fontId="9" fillId="0" borderId="22" xfId="1" applyNumberFormat="1" applyFont="1" applyBorder="1" applyAlignment="1">
      <alignment horizontal="center" vertical="center" wrapText="1"/>
    </xf>
    <xf numFmtId="176" fontId="9" fillId="0" borderId="0" xfId="1" applyNumberFormat="1" applyFont="1" applyAlignment="1">
      <alignment wrapText="1"/>
    </xf>
    <xf numFmtId="176" fontId="8" fillId="0" borderId="0" xfId="0" applyNumberFormat="1" applyFont="1" applyAlignment="1">
      <alignment vertical="center"/>
    </xf>
    <xf numFmtId="0" fontId="16" fillId="0" borderId="21" xfId="4" applyNumberFormat="1" applyFont="1" applyBorder="1" applyAlignment="1">
      <alignment horizontal="center" vertical="center" wrapText="1"/>
    </xf>
    <xf numFmtId="0" fontId="16" fillId="0" borderId="37" xfId="4" applyNumberFormat="1" applyFont="1" applyBorder="1" applyAlignment="1">
      <alignment horizontal="center" vertical="center" wrapText="1"/>
    </xf>
    <xf numFmtId="0" fontId="16" fillId="0" borderId="18" xfId="6" applyNumberFormat="1" applyFont="1" applyBorder="1" applyAlignment="1">
      <alignment horizontal="center" vertical="center" wrapText="1"/>
    </xf>
    <xf numFmtId="0" fontId="16" fillId="0" borderId="19" xfId="6" applyNumberFormat="1" applyFont="1" applyBorder="1" applyAlignment="1">
      <alignment horizontal="center" vertical="center" wrapText="1"/>
    </xf>
    <xf numFmtId="0" fontId="16" fillId="0" borderId="17" xfId="6" applyNumberFormat="1" applyFont="1" applyBorder="1" applyAlignment="1">
      <alignment horizontal="center" vertical="center" wrapText="1"/>
    </xf>
    <xf numFmtId="0" fontId="13" fillId="0" borderId="0" xfId="7" applyFont="1">
      <alignment vertical="center"/>
    </xf>
    <xf numFmtId="0" fontId="8" fillId="0" borderId="0" xfId="7" applyFont="1">
      <alignment vertical="center"/>
    </xf>
    <xf numFmtId="0" fontId="8" fillId="0" borderId="1" xfId="7" applyFont="1" applyBorder="1" applyAlignment="1">
      <alignment horizontal="center" vertical="center" wrapText="1"/>
    </xf>
    <xf numFmtId="38" fontId="8" fillId="0" borderId="1" xfId="7" applyNumberFormat="1" applyFont="1" applyBorder="1" applyAlignment="1">
      <alignment horizontal="right" vertical="center"/>
    </xf>
    <xf numFmtId="38" fontId="8" fillId="0" borderId="1" xfId="7" applyNumberFormat="1" applyFont="1" applyBorder="1">
      <alignment vertical="center"/>
    </xf>
    <xf numFmtId="0" fontId="8" fillId="0" borderId="47" xfId="7" applyFont="1" applyBorder="1">
      <alignment vertical="center"/>
    </xf>
    <xf numFmtId="0" fontId="8" fillId="0" borderId="48" xfId="7" applyFont="1" applyBorder="1">
      <alignment vertical="center"/>
    </xf>
    <xf numFmtId="0" fontId="8" fillId="0" borderId="3" xfId="7" applyFont="1" applyBorder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38" fontId="8" fillId="0" borderId="47" xfId="1" applyFont="1" applyBorder="1">
      <alignment vertical="center"/>
    </xf>
    <xf numFmtId="38" fontId="8" fillId="0" borderId="3" xfId="1" applyFont="1" applyBorder="1">
      <alignment vertical="center"/>
    </xf>
    <xf numFmtId="38" fontId="8" fillId="0" borderId="48" xfId="1" applyFont="1" applyBorder="1">
      <alignment vertical="center"/>
    </xf>
    <xf numFmtId="0" fontId="8" fillId="0" borderId="1" xfId="7" applyFont="1" applyBorder="1" applyAlignment="1">
      <alignment horizontal="left"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>
      <alignment vertical="center"/>
    </xf>
    <xf numFmtId="0" fontId="8" fillId="0" borderId="49" xfId="7" applyFont="1" applyBorder="1">
      <alignment vertical="center"/>
    </xf>
    <xf numFmtId="0" fontId="8" fillId="0" borderId="50" xfId="7" applyFont="1" applyBorder="1">
      <alignment vertical="center"/>
    </xf>
    <xf numFmtId="0" fontId="8" fillId="0" borderId="51" xfId="7" applyFont="1" applyBorder="1">
      <alignment vertical="center"/>
    </xf>
    <xf numFmtId="40" fontId="8" fillId="0" borderId="1" xfId="1" applyNumberFormat="1" applyFont="1" applyBorder="1">
      <alignment vertical="center"/>
    </xf>
    <xf numFmtId="0" fontId="8" fillId="0" borderId="14" xfId="7" applyFont="1" applyBorder="1" applyAlignment="1">
      <alignment horizontal="left" vertical="center" indent="1"/>
    </xf>
    <xf numFmtId="0" fontId="8" fillId="0" borderId="2" xfId="7" applyFont="1" applyBorder="1" applyAlignment="1">
      <alignment horizontal="left" vertical="center" indent="1"/>
    </xf>
    <xf numFmtId="0" fontId="8" fillId="0" borderId="20" xfId="7" applyFont="1" applyBorder="1" applyAlignment="1">
      <alignment horizontal="left" vertical="center" indent="1"/>
    </xf>
    <xf numFmtId="0" fontId="18" fillId="0" borderId="0" xfId="7" applyFont="1">
      <alignment vertical="center"/>
    </xf>
    <xf numFmtId="0" fontId="13" fillId="0" borderId="0" xfId="0" applyFont="1" applyAlignment="1">
      <alignment horizontal="left"/>
    </xf>
    <xf numFmtId="38" fontId="14" fillId="5" borderId="15" xfId="1" applyFont="1" applyFill="1" applyBorder="1" applyAlignment="1">
      <alignment horizontal="right" vertical="center" wrapText="1"/>
    </xf>
    <xf numFmtId="38" fontId="14" fillId="5" borderId="12" xfId="1" applyFont="1" applyFill="1" applyBorder="1" applyAlignment="1">
      <alignment horizontal="right" vertical="center" wrapText="1"/>
    </xf>
    <xf numFmtId="38" fontId="14" fillId="5" borderId="7" xfId="1" applyFont="1" applyFill="1" applyBorder="1" applyAlignment="1">
      <alignment horizontal="right" vertical="center" wrapText="1"/>
    </xf>
    <xf numFmtId="38" fontId="14" fillId="5" borderId="1" xfId="1" applyFont="1" applyFill="1" applyBorder="1" applyAlignment="1">
      <alignment horizontal="right" vertical="center" wrapText="1"/>
    </xf>
    <xf numFmtId="38" fontId="14" fillId="5" borderId="6" xfId="1" applyFont="1" applyFill="1" applyBorder="1" applyAlignment="1">
      <alignment horizontal="right" vertical="center" wrapText="1"/>
    </xf>
    <xf numFmtId="38" fontId="14" fillId="5" borderId="24" xfId="1" applyFont="1" applyFill="1" applyBorder="1" applyAlignment="1">
      <alignment horizontal="right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 wrapText="1"/>
    </xf>
    <xf numFmtId="38" fontId="10" fillId="5" borderId="12" xfId="1" applyFont="1" applyFill="1" applyBorder="1" applyAlignment="1">
      <alignment horizontal="right" vertical="center" wrapText="1"/>
    </xf>
    <xf numFmtId="176" fontId="10" fillId="5" borderId="12" xfId="1" applyNumberFormat="1" applyFont="1" applyFill="1" applyBorder="1" applyAlignment="1">
      <alignment horizontal="right" vertical="center" wrapText="1"/>
    </xf>
    <xf numFmtId="38" fontId="10" fillId="5" borderId="16" xfId="1" applyFont="1" applyFill="1" applyBorder="1" applyAlignment="1">
      <alignment horizontal="righ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38" fontId="10" fillId="5" borderId="1" xfId="1" applyFont="1" applyFill="1" applyBorder="1" applyAlignment="1">
      <alignment horizontal="right" vertical="center" wrapText="1"/>
    </xf>
    <xf numFmtId="176" fontId="10" fillId="5" borderId="1" xfId="1" applyNumberFormat="1" applyFont="1" applyFill="1" applyBorder="1" applyAlignment="1">
      <alignment horizontal="right" vertical="center" wrapText="1"/>
    </xf>
    <xf numFmtId="38" fontId="10" fillId="5" borderId="8" xfId="1" applyFont="1" applyFill="1" applyBorder="1" applyAlignment="1">
      <alignment horizontal="right" vertical="center" wrapText="1"/>
    </xf>
    <xf numFmtId="0" fontId="16" fillId="0" borderId="38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38" fontId="16" fillId="0" borderId="38" xfId="2" applyNumberFormat="1" applyFont="1" applyBorder="1" applyAlignment="1">
      <alignment horizontal="center" vertical="center"/>
    </xf>
    <xf numFmtId="38" fontId="17" fillId="0" borderId="12" xfId="1" applyFont="1" applyBorder="1" applyAlignment="1">
      <alignment vertical="center" wrapText="1"/>
    </xf>
    <xf numFmtId="38" fontId="17" fillId="0" borderId="1" xfId="1" applyFont="1" applyBorder="1" applyAlignment="1">
      <alignment vertical="center" wrapText="1"/>
    </xf>
    <xf numFmtId="38" fontId="16" fillId="5" borderId="18" xfId="4" applyFont="1" applyFill="1" applyBorder="1" applyAlignment="1">
      <alignment vertical="center" wrapText="1"/>
    </xf>
    <xf numFmtId="38" fontId="16" fillId="5" borderId="19" xfId="4" applyFont="1" applyFill="1" applyBorder="1" applyAlignment="1">
      <alignment vertical="center" wrapText="1"/>
    </xf>
    <xf numFmtId="38" fontId="16" fillId="5" borderId="17" xfId="4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38" fontId="16" fillId="0" borderId="41" xfId="4" applyFont="1" applyFill="1" applyBorder="1" applyAlignment="1">
      <alignment horizontal="center" vertical="center"/>
    </xf>
    <xf numFmtId="176" fontId="16" fillId="0" borderId="39" xfId="4" applyNumberFormat="1" applyFont="1" applyFill="1" applyBorder="1" applyAlignment="1">
      <alignment horizontal="center" vertical="center" wrapText="1"/>
    </xf>
    <xf numFmtId="176" fontId="16" fillId="0" borderId="33" xfId="4" applyNumberFormat="1" applyFont="1" applyFill="1" applyBorder="1" applyAlignment="1">
      <alignment horizontal="center" vertical="center" wrapText="1"/>
    </xf>
    <xf numFmtId="176" fontId="16" fillId="0" borderId="32" xfId="4" applyNumberFormat="1" applyFont="1" applyFill="1" applyBorder="1" applyAlignment="1">
      <alignment horizontal="center" vertical="center" wrapText="1"/>
    </xf>
    <xf numFmtId="176" fontId="16" fillId="0" borderId="39" xfId="4" applyNumberFormat="1" applyFont="1" applyFill="1" applyBorder="1" applyAlignment="1">
      <alignment horizontal="center" vertical="center"/>
    </xf>
    <xf numFmtId="38" fontId="16" fillId="0" borderId="43" xfId="4" applyFont="1" applyFill="1" applyBorder="1" applyAlignment="1">
      <alignment horizontal="center" vertical="center" wrapText="1"/>
    </xf>
    <xf numFmtId="38" fontId="16" fillId="0" borderId="44" xfId="4" applyFont="1" applyFill="1" applyBorder="1" applyAlignment="1">
      <alignment horizontal="center" vertical="center" wrapText="1"/>
    </xf>
    <xf numFmtId="38" fontId="16" fillId="0" borderId="42" xfId="4" applyFont="1" applyFill="1" applyBorder="1" applyAlignment="1">
      <alignment horizontal="center" vertical="center" wrapText="1"/>
    </xf>
    <xf numFmtId="0" fontId="9" fillId="0" borderId="0" xfId="7" applyFont="1">
      <alignment vertical="center"/>
    </xf>
    <xf numFmtId="0" fontId="12" fillId="0" borderId="0" xfId="7" applyFont="1" applyAlignment="1">
      <alignment horizontal="center" vertical="center"/>
    </xf>
    <xf numFmtId="0" fontId="8" fillId="0" borderId="0" xfId="7" applyFont="1" applyAlignment="1">
      <alignment horizontal="left" vertical="center" wrapText="1"/>
    </xf>
  </cellXfs>
  <cellStyles count="9">
    <cellStyle name="パーセント 2" xfId="6"/>
    <cellStyle name="パーセント 3" xfId="8"/>
    <cellStyle name="桁区切り" xfId="1" builtinId="6"/>
    <cellStyle name="桁区切り 2" xfId="3"/>
    <cellStyle name="桁区切り 3" xfId="4"/>
    <cellStyle name="標準" xfId="0" builtinId="0"/>
    <cellStyle name="標準 2" xfId="7"/>
    <cellStyle name="標準 3" xfId="2"/>
    <cellStyle name="標準 3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1010000000)\21_&#22320;&#29699;&#28201;&#26262;&#21270;&#23550;&#31574;&#25285;&#24403;\104_&#29575;&#20808;&#23455;&#34892;&#25285;&#24403;\01_&#20140;&#37117;&#24066;&#24441;&#25152;CO2&#21066;&#28187;&#29575;&#20808;&#23455;&#34892;&#35336;&#30011;\01_&#24193;&#20869;&#23550;&#31574;\03_&#30465;&#12456;&#12493;&#23550;&#31574;\01_LED&#25913;&#20462;\22_&#20196;&#21644;4&#24180;&#24230;ESCO&#20107;&#26989;\1_&#20196;&#21644;&#65300;&#24180;&#24230;&#12503;&#12525;&#12509;&#12540;&#12470;&#12523;\2_&#12503;&#12525;&#12509;&#36215;&#26696;\&#27770;&#23450;\3-2_&#27096;&#24335;&#31532;17&#21495;&#65288;&#20107;&#26989;&#21177;&#26524;&#31639;&#20986;&#34920;&#65289;&#12304;&#27770;&#23450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削減効果算定（施設別）"/>
      <sheetName val="施設リストA-1（直営）"/>
      <sheetName val="施設リストA-2（指定管理１）"/>
      <sheetName val="施設リストA-3（指定管理２）"/>
      <sheetName val="（新設）照明器具"/>
      <sheetName val="（既設）調査結果"/>
      <sheetName val="事業費（プロポ用）"/>
      <sheetName val="直営"/>
      <sheetName val="指定管理１"/>
      <sheetName val="指定管理2"/>
      <sheetName val="その他照明提案選定"/>
      <sheetName val="単価"/>
      <sheetName val="電力単価（直）"/>
      <sheetName val="電力単価（指１）"/>
      <sheetName val="電力単価（指２）"/>
      <sheetName val="照明台数（施設別）"/>
      <sheetName val="部屋別効果（直）"/>
      <sheetName val="部屋別効果（指１）"/>
      <sheetName val="部屋別効果（指２）"/>
      <sheetName val="隠し　照明器具まとめ"/>
      <sheetName val="3-2_様式第17号（事業効果算出表）【決定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C2" t="str">
            <v>新設</v>
          </cell>
          <cell r="D2" t="str">
            <v>撤去</v>
          </cell>
        </row>
      </sheetData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tabSelected="1" view="pageBreakPreview" zoomScaleNormal="100" zoomScaleSheetLayoutView="100" workbookViewId="0">
      <selection activeCell="I8" sqref="I8"/>
    </sheetView>
  </sheetViews>
  <sheetFormatPr defaultColWidth="9" defaultRowHeight="40.5" customHeight="1"/>
  <cols>
    <col min="1" max="1" width="3.875" style="9" customWidth="1"/>
    <col min="2" max="2" width="4.625" style="10" customWidth="1"/>
    <col min="3" max="3" width="13.875" style="10" bestFit="1" customWidth="1"/>
    <col min="4" max="4" width="49.5" style="9" bestFit="1" customWidth="1"/>
    <col min="5" max="5" width="7.75" style="11" customWidth="1"/>
    <col min="6" max="7" width="12.5" style="9" customWidth="1"/>
    <col min="8" max="8" width="12.5" style="11" customWidth="1"/>
    <col min="9" max="9" width="12.5" style="134" customWidth="1"/>
    <col min="10" max="10" width="12.5" style="11" customWidth="1"/>
    <col min="11" max="16384" width="9" style="9"/>
  </cols>
  <sheetData>
    <row r="1" spans="1:10" ht="16.5" customHeight="1"/>
    <row r="2" spans="1:10" ht="14.25">
      <c r="B2" s="47" t="s">
        <v>0</v>
      </c>
      <c r="C2" s="47"/>
    </row>
    <row r="3" spans="1:10" ht="21">
      <c r="B3" s="48" t="s">
        <v>34</v>
      </c>
      <c r="C3" s="48"/>
      <c r="D3" s="48"/>
      <c r="E3" s="48"/>
      <c r="F3" s="48"/>
      <c r="G3" s="48"/>
      <c r="H3" s="48"/>
      <c r="I3" s="135"/>
      <c r="J3" s="48"/>
    </row>
    <row r="4" spans="1:10" ht="12.75" thickBot="1">
      <c r="B4" s="59"/>
      <c r="C4" s="59"/>
      <c r="D4" s="59"/>
      <c r="E4" s="59"/>
      <c r="F4" s="59"/>
      <c r="G4" s="59"/>
      <c r="H4" s="59"/>
      <c r="I4" s="136"/>
      <c r="J4" s="59"/>
    </row>
    <row r="5" spans="1:10" s="12" customFormat="1" ht="17.25">
      <c r="A5" s="20"/>
      <c r="B5" s="31"/>
      <c r="C5" s="32"/>
      <c r="D5" s="32"/>
      <c r="E5" s="33"/>
      <c r="F5" s="23"/>
      <c r="G5" s="24"/>
      <c r="H5" s="25" t="s">
        <v>35</v>
      </c>
      <c r="I5" s="137"/>
      <c r="J5" s="26"/>
    </row>
    <row r="6" spans="1:10" s="12" customFormat="1" ht="24.75" thickBot="1">
      <c r="A6" s="14"/>
      <c r="B6" s="37" t="s">
        <v>56</v>
      </c>
      <c r="C6" s="38" t="s">
        <v>57</v>
      </c>
      <c r="D6" s="38" t="s">
        <v>70</v>
      </c>
      <c r="E6" s="39" t="s">
        <v>69</v>
      </c>
      <c r="F6" s="40" t="s">
        <v>36</v>
      </c>
      <c r="G6" s="41" t="s">
        <v>37</v>
      </c>
      <c r="H6" s="42" t="s">
        <v>138</v>
      </c>
      <c r="I6" s="138" t="s">
        <v>38</v>
      </c>
      <c r="J6" s="43" t="s">
        <v>39</v>
      </c>
    </row>
    <row r="7" spans="1:10" ht="40.5" customHeight="1">
      <c r="A7" s="13"/>
      <c r="B7" s="34" t="s">
        <v>14</v>
      </c>
      <c r="C7" s="35" t="s">
        <v>1</v>
      </c>
      <c r="D7" s="36" t="s">
        <v>147</v>
      </c>
      <c r="E7" s="196">
        <v>1275</v>
      </c>
      <c r="F7" s="180"/>
      <c r="G7" s="181"/>
      <c r="H7" s="182"/>
      <c r="I7" s="183"/>
      <c r="J7" s="184"/>
    </row>
    <row r="8" spans="1:10" ht="40.5" customHeight="1">
      <c r="A8" s="13"/>
      <c r="B8" s="34" t="s">
        <v>173</v>
      </c>
      <c r="C8" s="21" t="s">
        <v>2</v>
      </c>
      <c r="D8" s="22" t="s">
        <v>58</v>
      </c>
      <c r="E8" s="197">
        <v>3304</v>
      </c>
      <c r="F8" s="185"/>
      <c r="G8" s="186"/>
      <c r="H8" s="187"/>
      <c r="I8" s="188"/>
      <c r="J8" s="189"/>
    </row>
    <row r="9" spans="1:10" ht="40.5" customHeight="1">
      <c r="A9" s="13"/>
      <c r="B9" s="34" t="s">
        <v>16</v>
      </c>
      <c r="C9" s="21" t="s">
        <v>5</v>
      </c>
      <c r="D9" s="22" t="s">
        <v>59</v>
      </c>
      <c r="E9" s="197">
        <v>642</v>
      </c>
      <c r="F9" s="185"/>
      <c r="G9" s="186"/>
      <c r="H9" s="187"/>
      <c r="I9" s="188"/>
      <c r="J9" s="189"/>
    </row>
    <row r="10" spans="1:10" ht="40.5" customHeight="1">
      <c r="A10" s="13"/>
      <c r="B10" s="34" t="s">
        <v>174</v>
      </c>
      <c r="C10" s="21" t="s">
        <v>6</v>
      </c>
      <c r="D10" s="22" t="s">
        <v>60</v>
      </c>
      <c r="E10" s="197">
        <v>2567</v>
      </c>
      <c r="F10" s="185"/>
      <c r="G10" s="186"/>
      <c r="H10" s="187"/>
      <c r="I10" s="188"/>
      <c r="J10" s="189"/>
    </row>
    <row r="11" spans="1:10" ht="40.5" customHeight="1">
      <c r="A11" s="13"/>
      <c r="B11" s="34" t="s">
        <v>17</v>
      </c>
      <c r="C11" s="21" t="s">
        <v>85</v>
      </c>
      <c r="D11" s="22" t="s">
        <v>61</v>
      </c>
      <c r="E11" s="197">
        <v>237</v>
      </c>
      <c r="F11" s="185"/>
      <c r="G11" s="186"/>
      <c r="H11" s="187"/>
      <c r="I11" s="188"/>
      <c r="J11" s="189"/>
    </row>
    <row r="12" spans="1:10" ht="40.5" customHeight="1">
      <c r="A12" s="13"/>
      <c r="B12" s="34" t="s">
        <v>18</v>
      </c>
      <c r="C12" s="21" t="s">
        <v>86</v>
      </c>
      <c r="D12" s="22" t="s">
        <v>62</v>
      </c>
      <c r="E12" s="197">
        <v>124</v>
      </c>
      <c r="F12" s="185"/>
      <c r="G12" s="186"/>
      <c r="H12" s="187"/>
      <c r="I12" s="188"/>
      <c r="J12" s="189"/>
    </row>
    <row r="13" spans="1:10" ht="40.5" customHeight="1">
      <c r="A13" s="13"/>
      <c r="B13" s="34" t="s">
        <v>19</v>
      </c>
      <c r="C13" s="21" t="s">
        <v>12</v>
      </c>
      <c r="D13" s="22" t="s">
        <v>63</v>
      </c>
      <c r="E13" s="197">
        <v>159</v>
      </c>
      <c r="F13" s="185"/>
      <c r="G13" s="186"/>
      <c r="H13" s="187"/>
      <c r="I13" s="188"/>
      <c r="J13" s="189"/>
    </row>
    <row r="14" spans="1:10" ht="40.5" customHeight="1">
      <c r="A14" s="13"/>
      <c r="B14" s="34" t="s">
        <v>175</v>
      </c>
      <c r="C14" s="21" t="s">
        <v>13</v>
      </c>
      <c r="D14" s="22" t="s">
        <v>64</v>
      </c>
      <c r="E14" s="197">
        <v>229</v>
      </c>
      <c r="F14" s="185"/>
      <c r="G14" s="186"/>
      <c r="H14" s="187"/>
      <c r="I14" s="188"/>
      <c r="J14" s="189"/>
    </row>
    <row r="15" spans="1:10" ht="40.5" customHeight="1">
      <c r="A15" s="13"/>
      <c r="B15" s="34" t="s">
        <v>20</v>
      </c>
      <c r="C15" s="21" t="s">
        <v>9</v>
      </c>
      <c r="D15" s="22" t="s">
        <v>65</v>
      </c>
      <c r="E15" s="197">
        <v>207</v>
      </c>
      <c r="F15" s="185"/>
      <c r="G15" s="186"/>
      <c r="H15" s="187"/>
      <c r="I15" s="188"/>
      <c r="J15" s="189"/>
    </row>
    <row r="16" spans="1:10" ht="40.5" customHeight="1">
      <c r="A16" s="13"/>
      <c r="B16" s="34" t="s">
        <v>176</v>
      </c>
      <c r="C16" s="21" t="s">
        <v>10</v>
      </c>
      <c r="D16" s="22" t="s">
        <v>65</v>
      </c>
      <c r="E16" s="197">
        <v>1001</v>
      </c>
      <c r="F16" s="185"/>
      <c r="G16" s="186"/>
      <c r="H16" s="187"/>
      <c r="I16" s="188"/>
      <c r="J16" s="189"/>
    </row>
    <row r="17" spans="1:10" ht="40.5" customHeight="1" thickBot="1">
      <c r="A17" s="13"/>
      <c r="B17" s="34" t="s">
        <v>21</v>
      </c>
      <c r="C17" s="21" t="s">
        <v>168</v>
      </c>
      <c r="D17" s="201" t="s">
        <v>172</v>
      </c>
      <c r="E17" s="197">
        <v>448</v>
      </c>
      <c r="F17" s="185"/>
      <c r="G17" s="186"/>
      <c r="H17" s="187"/>
      <c r="I17" s="188"/>
      <c r="J17" s="189"/>
    </row>
    <row r="18" spans="1:10" ht="28.5" customHeight="1" thickBot="1">
      <c r="A18" s="16"/>
      <c r="B18" s="51"/>
      <c r="C18" s="52" t="s">
        <v>54</v>
      </c>
      <c r="D18" s="52"/>
      <c r="E18" s="58">
        <f>SUM(E7:E17)</f>
        <v>10193</v>
      </c>
      <c r="F18" s="53"/>
      <c r="G18" s="54"/>
      <c r="H18" s="55"/>
      <c r="I18" s="139"/>
      <c r="J18" s="56"/>
    </row>
    <row r="19" spans="1:10" ht="12">
      <c r="A19" s="16"/>
      <c r="B19" s="19"/>
      <c r="C19" s="19"/>
      <c r="D19" s="16"/>
      <c r="E19" s="18"/>
      <c r="F19" s="16"/>
      <c r="G19" s="16"/>
      <c r="H19" s="18"/>
      <c r="I19" s="140"/>
      <c r="J19" s="18"/>
    </row>
    <row r="20" spans="1:10" ht="14.25">
      <c r="B20" s="50"/>
      <c r="C20" s="49" t="s">
        <v>67</v>
      </c>
      <c r="D20" s="50"/>
      <c r="E20" s="50"/>
      <c r="F20" s="50"/>
      <c r="G20" s="50"/>
      <c r="H20" s="50"/>
      <c r="I20" s="141"/>
      <c r="J20" s="50"/>
    </row>
    <row r="21" spans="1:10" ht="14.25">
      <c r="B21" s="50"/>
      <c r="C21" s="49" t="s">
        <v>66</v>
      </c>
      <c r="D21" s="50"/>
      <c r="E21" s="50"/>
      <c r="F21" s="50"/>
      <c r="G21" s="50"/>
      <c r="H21" s="50"/>
      <c r="I21" s="141"/>
      <c r="J21" s="50"/>
    </row>
    <row r="22" spans="1:10" ht="14.25">
      <c r="B22" s="50"/>
      <c r="C22" s="49" t="s">
        <v>148</v>
      </c>
      <c r="D22" s="50"/>
      <c r="E22" s="50"/>
      <c r="F22" s="50"/>
      <c r="G22" s="50"/>
      <c r="H22" s="50"/>
      <c r="I22" s="141"/>
      <c r="J22" s="50"/>
    </row>
    <row r="23" spans="1:10" ht="28.5" customHeight="1">
      <c r="A23" s="16"/>
      <c r="B23" s="19"/>
      <c r="C23" s="17"/>
      <c r="D23" s="16"/>
      <c r="E23" s="18"/>
      <c r="F23" s="16"/>
      <c r="G23" s="16"/>
      <c r="H23" s="18"/>
      <c r="I23" s="140"/>
      <c r="J23" s="18"/>
    </row>
    <row r="24" spans="1:10" ht="28.5" customHeight="1">
      <c r="A24" s="16"/>
      <c r="B24" s="19"/>
      <c r="C24" s="17"/>
      <c r="D24" s="16"/>
      <c r="E24" s="18"/>
      <c r="F24" s="16"/>
      <c r="G24" s="16"/>
      <c r="H24" s="18"/>
      <c r="I24" s="140"/>
      <c r="J24" s="18"/>
    </row>
    <row r="25" spans="1:10" ht="28.5" customHeight="1">
      <c r="B25" s="19"/>
      <c r="C25" s="17"/>
      <c r="D25" s="16"/>
      <c r="E25" s="18"/>
      <c r="F25" s="16"/>
      <c r="G25" s="16"/>
      <c r="H25" s="18"/>
      <c r="I25" s="140"/>
      <c r="J25" s="18"/>
    </row>
    <row r="26" spans="1:10" ht="28.5" customHeight="1">
      <c r="B26" s="19"/>
      <c r="C26" s="17"/>
      <c r="D26" s="16"/>
      <c r="E26" s="18"/>
      <c r="F26" s="16"/>
      <c r="G26" s="16"/>
      <c r="H26" s="18"/>
      <c r="I26" s="140"/>
      <c r="J26" s="18"/>
    </row>
    <row r="27" spans="1:10" ht="28.5" customHeight="1">
      <c r="A27" s="16"/>
      <c r="B27" s="19"/>
      <c r="C27" s="19"/>
      <c r="D27" s="16"/>
      <c r="E27" s="18"/>
      <c r="F27" s="16"/>
      <c r="G27" s="16"/>
      <c r="H27" s="18"/>
      <c r="I27" s="140"/>
      <c r="J27" s="18"/>
    </row>
    <row r="28" spans="1:10" ht="28.5" customHeight="1">
      <c r="A28" s="16"/>
      <c r="B28" s="19"/>
      <c r="C28" s="19"/>
      <c r="D28" s="16"/>
      <c r="E28" s="18"/>
      <c r="F28" s="16"/>
      <c r="G28" s="16"/>
      <c r="H28" s="18"/>
      <c r="I28" s="140"/>
      <c r="J28" s="18"/>
    </row>
    <row r="29" spans="1:10" ht="28.5" customHeight="1">
      <c r="A29" s="16"/>
      <c r="B29" s="19"/>
      <c r="C29" s="19"/>
      <c r="D29" s="16"/>
      <c r="E29" s="18"/>
      <c r="F29" s="16"/>
      <c r="G29" s="16"/>
      <c r="H29" s="18"/>
      <c r="I29" s="140"/>
      <c r="J29" s="18"/>
    </row>
  </sheetData>
  <customSheetViews>
    <customSheetView guid="{A478444A-39C2-4E60-AE27-B1B525C5F523}" showPageBreaks="1" showGridLines="0" fitToPage="1" printArea="1" view="pageBreakPreview">
      <selection activeCell="D5" sqref="D5"/>
      <rowBreaks count="2" manualBreakCount="2">
        <brk id="17" min="1" max="9" man="1"/>
        <brk id="28" min="1" max="9" man="1"/>
      </rowBreaks>
      <pageMargins left="0.70866141732283472" right="0.70866141732283472" top="0.35433070866141736" bottom="0.35433070866141736" header="0.31496062992125984" footer="0.31496062992125984"/>
      <pageSetup paperSize="9" scale="88" fitToHeight="0" orientation="landscape" r:id="rId1"/>
      <headerFooter>
        <oddFooter>&amp;C&amp;"ＭＳ 明朝,太字"&amp;P / &amp;N ページ</oddFooter>
      </headerFooter>
    </customSheetView>
  </customSheetViews>
  <phoneticPr fontId="5"/>
  <pageMargins left="0.70866141732283472" right="0.70866141732283472" top="0.35433070866141736" bottom="0.35433070866141736" header="0.31496062992125984" footer="0.31496062992125984"/>
  <pageSetup paperSize="9" scale="87" fitToHeight="0" orientation="landscape" r:id="rId2"/>
  <headerFooter>
    <oddFooter>&amp;C&amp;"ＭＳ 明朝,太字"&amp;P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view="pageBreakPreview" zoomScaleNormal="100" zoomScaleSheetLayoutView="100" workbookViewId="0">
      <selection activeCell="B22" sqref="B22"/>
    </sheetView>
  </sheetViews>
  <sheetFormatPr defaultColWidth="9" defaultRowHeight="40.5" customHeight="1"/>
  <cols>
    <col min="1" max="1" width="3.875" style="9" customWidth="1"/>
    <col min="2" max="2" width="4.625" style="10" customWidth="1"/>
    <col min="3" max="3" width="30.25" style="10" customWidth="1"/>
    <col min="4" max="4" width="6.875" style="11" customWidth="1"/>
    <col min="5" max="9" width="13.75" style="11" customWidth="1"/>
    <col min="10" max="16384" width="9" style="9"/>
  </cols>
  <sheetData>
    <row r="1" spans="1:9" ht="16.5" customHeight="1"/>
    <row r="2" spans="1:9" ht="14.25">
      <c r="B2" s="173" t="s">
        <v>137</v>
      </c>
      <c r="C2" s="47"/>
    </row>
    <row r="3" spans="1:9" ht="21">
      <c r="B3" s="48" t="s">
        <v>71</v>
      </c>
      <c r="C3" s="48"/>
      <c r="D3" s="48"/>
      <c r="E3" s="48"/>
      <c r="F3" s="48"/>
      <c r="G3" s="48"/>
      <c r="H3" s="48"/>
      <c r="I3" s="48"/>
    </row>
    <row r="4" spans="1:9" ht="12.75" thickBot="1">
      <c r="A4" s="13"/>
      <c r="B4" s="14"/>
      <c r="C4" s="14"/>
      <c r="D4" s="15"/>
      <c r="E4" s="18"/>
      <c r="F4" s="9"/>
      <c r="G4" s="18"/>
      <c r="H4" s="18"/>
      <c r="I4" s="60" t="s">
        <v>72</v>
      </c>
    </row>
    <row r="5" spans="1:9" s="12" customFormat="1" ht="17.25">
      <c r="A5" s="20"/>
      <c r="B5" s="31"/>
      <c r="C5" s="32" t="s">
        <v>83</v>
      </c>
      <c r="D5" s="33"/>
      <c r="E5" s="27"/>
      <c r="F5" s="28"/>
      <c r="G5" s="29" t="s">
        <v>55</v>
      </c>
      <c r="H5" s="29"/>
      <c r="I5" s="30"/>
    </row>
    <row r="6" spans="1:9" s="12" customFormat="1" ht="24.75" customHeight="1" thickBot="1">
      <c r="A6" s="14"/>
      <c r="B6" s="37" t="s">
        <v>56</v>
      </c>
      <c r="C6" s="38" t="s">
        <v>57</v>
      </c>
      <c r="D6" s="39" t="s">
        <v>69</v>
      </c>
      <c r="E6" s="44" t="s">
        <v>41</v>
      </c>
      <c r="F6" s="45" t="s">
        <v>42</v>
      </c>
      <c r="G6" s="45" t="s">
        <v>43</v>
      </c>
      <c r="H6" s="45" t="s">
        <v>44</v>
      </c>
      <c r="I6" s="46" t="s">
        <v>40</v>
      </c>
    </row>
    <row r="7" spans="1:9" ht="24" customHeight="1">
      <c r="A7" s="13"/>
      <c r="B7" s="34" t="s">
        <v>14</v>
      </c>
      <c r="C7" s="62" t="s">
        <v>74</v>
      </c>
      <c r="D7" s="196">
        <v>1275</v>
      </c>
      <c r="E7" s="174"/>
      <c r="F7" s="175"/>
      <c r="G7" s="175"/>
      <c r="H7" s="72">
        <f>SUM(E7:G7)</f>
        <v>0</v>
      </c>
      <c r="I7" s="73">
        <f>D7*H7</f>
        <v>0</v>
      </c>
    </row>
    <row r="8" spans="1:9" ht="24" customHeight="1">
      <c r="A8" s="13"/>
      <c r="B8" s="34" t="s">
        <v>173</v>
      </c>
      <c r="C8" s="63" t="s">
        <v>75</v>
      </c>
      <c r="D8" s="197">
        <v>3304</v>
      </c>
      <c r="E8" s="176"/>
      <c r="F8" s="177"/>
      <c r="G8" s="177"/>
      <c r="H8" s="74">
        <f t="shared" ref="H8:H17" si="0">SUM(E8:G8)</f>
        <v>0</v>
      </c>
      <c r="I8" s="75">
        <f t="shared" ref="I8:I17" si="1">D8*H8</f>
        <v>0</v>
      </c>
    </row>
    <row r="9" spans="1:9" ht="24" customHeight="1">
      <c r="A9" s="13"/>
      <c r="B9" s="34" t="s">
        <v>16</v>
      </c>
      <c r="C9" s="63" t="s">
        <v>76</v>
      </c>
      <c r="D9" s="197">
        <v>642</v>
      </c>
      <c r="E9" s="176"/>
      <c r="F9" s="177"/>
      <c r="G9" s="177"/>
      <c r="H9" s="74">
        <f t="shared" si="0"/>
        <v>0</v>
      </c>
      <c r="I9" s="75">
        <f t="shared" si="1"/>
        <v>0</v>
      </c>
    </row>
    <row r="10" spans="1:9" ht="24" customHeight="1">
      <c r="A10" s="13"/>
      <c r="B10" s="34" t="s">
        <v>174</v>
      </c>
      <c r="C10" s="63" t="s">
        <v>77</v>
      </c>
      <c r="D10" s="197">
        <v>2567</v>
      </c>
      <c r="E10" s="176"/>
      <c r="F10" s="177"/>
      <c r="G10" s="177"/>
      <c r="H10" s="74">
        <f t="shared" si="0"/>
        <v>0</v>
      </c>
      <c r="I10" s="75">
        <f t="shared" si="1"/>
        <v>0</v>
      </c>
    </row>
    <row r="11" spans="1:9" ht="24" customHeight="1">
      <c r="A11" s="13"/>
      <c r="B11" s="34" t="s">
        <v>17</v>
      </c>
      <c r="C11" s="63" t="s">
        <v>104</v>
      </c>
      <c r="D11" s="197">
        <v>237</v>
      </c>
      <c r="E11" s="176"/>
      <c r="F11" s="177"/>
      <c r="G11" s="177"/>
      <c r="H11" s="74">
        <f t="shared" si="0"/>
        <v>0</v>
      </c>
      <c r="I11" s="75">
        <f t="shared" si="1"/>
        <v>0</v>
      </c>
    </row>
    <row r="12" spans="1:9" ht="24" customHeight="1">
      <c r="A12" s="13"/>
      <c r="B12" s="34" t="s">
        <v>18</v>
      </c>
      <c r="C12" s="63" t="s">
        <v>78</v>
      </c>
      <c r="D12" s="197">
        <v>124</v>
      </c>
      <c r="E12" s="176"/>
      <c r="F12" s="177"/>
      <c r="G12" s="177"/>
      <c r="H12" s="74">
        <f t="shared" si="0"/>
        <v>0</v>
      </c>
      <c r="I12" s="75">
        <f t="shared" si="1"/>
        <v>0</v>
      </c>
    </row>
    <row r="13" spans="1:9" ht="24" customHeight="1">
      <c r="A13" s="13"/>
      <c r="B13" s="34" t="s">
        <v>19</v>
      </c>
      <c r="C13" s="63" t="s">
        <v>79</v>
      </c>
      <c r="D13" s="197">
        <v>159</v>
      </c>
      <c r="E13" s="176"/>
      <c r="F13" s="177"/>
      <c r="G13" s="177"/>
      <c r="H13" s="74">
        <f t="shared" si="0"/>
        <v>0</v>
      </c>
      <c r="I13" s="75">
        <f t="shared" si="1"/>
        <v>0</v>
      </c>
    </row>
    <row r="14" spans="1:9" ht="24" customHeight="1">
      <c r="A14" s="13"/>
      <c r="B14" s="34" t="s">
        <v>175</v>
      </c>
      <c r="C14" s="63" t="s">
        <v>80</v>
      </c>
      <c r="D14" s="197">
        <v>229</v>
      </c>
      <c r="E14" s="176"/>
      <c r="F14" s="177"/>
      <c r="G14" s="177"/>
      <c r="H14" s="74">
        <f t="shared" si="0"/>
        <v>0</v>
      </c>
      <c r="I14" s="75">
        <f t="shared" si="1"/>
        <v>0</v>
      </c>
    </row>
    <row r="15" spans="1:9" ht="24" customHeight="1">
      <c r="A15" s="13"/>
      <c r="B15" s="34" t="s">
        <v>20</v>
      </c>
      <c r="C15" s="63" t="s">
        <v>81</v>
      </c>
      <c r="D15" s="197">
        <v>207</v>
      </c>
      <c r="E15" s="176"/>
      <c r="F15" s="177"/>
      <c r="G15" s="177"/>
      <c r="H15" s="74">
        <f t="shared" si="0"/>
        <v>0</v>
      </c>
      <c r="I15" s="75">
        <f t="shared" si="1"/>
        <v>0</v>
      </c>
    </row>
    <row r="16" spans="1:9" ht="24" customHeight="1">
      <c r="A16" s="13"/>
      <c r="B16" s="34" t="s">
        <v>176</v>
      </c>
      <c r="C16" s="63" t="s">
        <v>82</v>
      </c>
      <c r="D16" s="197">
        <v>1001</v>
      </c>
      <c r="E16" s="176"/>
      <c r="F16" s="177"/>
      <c r="G16" s="177"/>
      <c r="H16" s="74">
        <f t="shared" si="0"/>
        <v>0</v>
      </c>
      <c r="I16" s="75">
        <f t="shared" si="1"/>
        <v>0</v>
      </c>
    </row>
    <row r="17" spans="1:9" ht="24" customHeight="1" thickBot="1">
      <c r="A17" s="13"/>
      <c r="B17" s="34" t="s">
        <v>21</v>
      </c>
      <c r="C17" s="63" t="s">
        <v>169</v>
      </c>
      <c r="D17" s="197">
        <v>448</v>
      </c>
      <c r="E17" s="176"/>
      <c r="F17" s="177"/>
      <c r="G17" s="177"/>
      <c r="H17" s="74">
        <f t="shared" si="0"/>
        <v>0</v>
      </c>
      <c r="I17" s="75">
        <f t="shared" si="1"/>
        <v>0</v>
      </c>
    </row>
    <row r="18" spans="1:9" ht="24" customHeight="1" thickBot="1">
      <c r="A18" s="16"/>
      <c r="B18" s="51"/>
      <c r="C18" s="52" t="s">
        <v>54</v>
      </c>
      <c r="D18" s="58">
        <f>SUM(D7:D17)</f>
        <v>10193</v>
      </c>
      <c r="E18" s="57"/>
      <c r="F18" s="55"/>
      <c r="G18" s="64"/>
      <c r="H18" s="68" t="s">
        <v>68</v>
      </c>
      <c r="I18" s="76">
        <f>SUM(I7:I17)</f>
        <v>0</v>
      </c>
    </row>
    <row r="19" spans="1:9" ht="24" customHeight="1">
      <c r="A19" s="16"/>
      <c r="B19" s="61" t="s">
        <v>84</v>
      </c>
      <c r="C19" s="19"/>
      <c r="D19" s="18"/>
      <c r="E19" s="18"/>
      <c r="F19" s="18"/>
      <c r="G19" s="65"/>
      <c r="H19" s="69" t="s">
        <v>47</v>
      </c>
      <c r="I19" s="178"/>
    </row>
    <row r="20" spans="1:9" ht="24" customHeight="1">
      <c r="A20" s="16"/>
      <c r="B20" s="61" t="s">
        <v>73</v>
      </c>
      <c r="C20" s="61"/>
      <c r="D20" s="18"/>
      <c r="E20" s="18"/>
      <c r="F20" s="18"/>
      <c r="G20" s="66"/>
      <c r="H20" s="70" t="s">
        <v>45</v>
      </c>
      <c r="I20" s="179"/>
    </row>
    <row r="21" spans="1:9" ht="24" customHeight="1">
      <c r="A21" s="16"/>
      <c r="B21" s="61" t="s">
        <v>170</v>
      </c>
      <c r="C21" s="17"/>
      <c r="D21" s="18"/>
      <c r="E21" s="18"/>
      <c r="F21" s="18"/>
      <c r="G21" s="66"/>
      <c r="H21" s="70" t="s">
        <v>46</v>
      </c>
      <c r="I21" s="179"/>
    </row>
    <row r="22" spans="1:9" ht="24" customHeight="1">
      <c r="A22" s="16"/>
      <c r="B22" s="79" t="s">
        <v>171</v>
      </c>
      <c r="C22" s="17"/>
      <c r="D22" s="18"/>
      <c r="E22" s="18"/>
      <c r="F22" s="18"/>
      <c r="G22" s="66"/>
      <c r="H22" s="70" t="s">
        <v>48</v>
      </c>
      <c r="I22" s="179"/>
    </row>
    <row r="23" spans="1:9" ht="24" customHeight="1">
      <c r="B23" s="19"/>
      <c r="C23" s="17"/>
      <c r="D23" s="18"/>
      <c r="E23" s="18"/>
      <c r="F23" s="18"/>
      <c r="G23" s="66"/>
      <c r="H23" s="70" t="s">
        <v>49</v>
      </c>
      <c r="I23" s="77">
        <f>SUM(I18:I22)</f>
        <v>0</v>
      </c>
    </row>
    <row r="24" spans="1:9" ht="24" customHeight="1">
      <c r="B24" s="19"/>
      <c r="C24" s="17"/>
      <c r="D24" s="18"/>
      <c r="E24" s="18"/>
      <c r="F24" s="18"/>
      <c r="G24" s="66"/>
      <c r="H24" s="70" t="s">
        <v>50</v>
      </c>
      <c r="I24" s="179"/>
    </row>
    <row r="25" spans="1:9" ht="24" customHeight="1">
      <c r="A25" s="16"/>
      <c r="B25" s="19"/>
      <c r="C25" s="19"/>
      <c r="D25" s="18"/>
      <c r="E25" s="18"/>
      <c r="F25" s="18"/>
      <c r="G25" s="66"/>
      <c r="H25" s="70" t="s">
        <v>51</v>
      </c>
      <c r="I25" s="77">
        <f>I23+I24</f>
        <v>0</v>
      </c>
    </row>
    <row r="26" spans="1:9" ht="24" customHeight="1">
      <c r="A26" s="16"/>
      <c r="B26" s="19"/>
      <c r="C26" s="19"/>
      <c r="D26" s="18"/>
      <c r="E26" s="18"/>
      <c r="F26" s="18"/>
      <c r="G26" s="66"/>
      <c r="H26" s="70" t="s">
        <v>52</v>
      </c>
      <c r="I26" s="77">
        <f>ROUNDDOWN(I25*0.1,0)</f>
        <v>0</v>
      </c>
    </row>
    <row r="27" spans="1:9" ht="24" customHeight="1" thickBot="1">
      <c r="A27" s="16"/>
      <c r="B27" s="19"/>
      <c r="C27" s="19"/>
      <c r="D27" s="18"/>
      <c r="E27" s="18"/>
      <c r="F27" s="18"/>
      <c r="G27" s="67"/>
      <c r="H27" s="71" t="s">
        <v>53</v>
      </c>
      <c r="I27" s="78">
        <f>I25+I26</f>
        <v>0</v>
      </c>
    </row>
  </sheetData>
  <customSheetViews>
    <customSheetView guid="{A478444A-39C2-4E60-AE27-B1B525C5F523}" showPageBreaks="1" showGridLines="0" printArea="1" view="pageBreakPreview" topLeftCell="A25">
      <selection activeCell="G22" sqref="G22"/>
      <pageMargins left="0.70866141732283472" right="0.70866141732283472" top="0.35433070866141736" bottom="0.35433070866141736" header="0.31496062992125984" footer="0.31496062992125984"/>
      <pageSetup paperSize="9" scale="72" fitToWidth="0" orientation="portrait" r:id="rId1"/>
    </customSheetView>
  </customSheetViews>
  <phoneticPr fontId="5"/>
  <pageMargins left="0.70866141732283472" right="0.70866141732283472" top="0.35433070866141736" bottom="0.35433070866141736" header="0.31496062992125984" footer="0.31496062992125984"/>
  <pageSetup paperSize="9" scale="72" fitToWidth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view="pageBreakPreview" zoomScale="85" zoomScaleNormal="100" zoomScaleSheetLayoutView="85" workbookViewId="0">
      <selection activeCell="C13" sqref="C13"/>
    </sheetView>
  </sheetViews>
  <sheetFormatPr defaultColWidth="10.625" defaultRowHeight="29.25" customHeight="1"/>
  <cols>
    <col min="1" max="1" width="3.875" style="148" customWidth="1"/>
    <col min="2" max="2" width="21.25" style="148" customWidth="1"/>
    <col min="3" max="3" width="11.25" style="148" customWidth="1"/>
    <col min="4" max="4" width="6.5" style="148" customWidth="1"/>
    <col min="5" max="5" width="1" style="148" customWidth="1"/>
    <col min="6" max="6" width="21.25" style="148" customWidth="1"/>
    <col min="7" max="7" width="11.25" style="148" customWidth="1"/>
    <col min="8" max="8" width="8.75" style="148" customWidth="1"/>
    <col min="9" max="16384" width="10.625" style="148"/>
  </cols>
  <sheetData>
    <row r="1" spans="2:8" ht="16.5" customHeight="1"/>
    <row r="2" spans="2:8" ht="14.25">
      <c r="B2" s="147" t="s">
        <v>114</v>
      </c>
    </row>
    <row r="3" spans="2:8" ht="21">
      <c r="B3" s="211" t="s">
        <v>126</v>
      </c>
      <c r="C3" s="211"/>
      <c r="D3" s="211"/>
      <c r="E3" s="211"/>
      <c r="F3" s="211"/>
      <c r="G3" s="211"/>
      <c r="H3" s="211"/>
    </row>
    <row r="4" spans="2:8" ht="12.75" customHeight="1"/>
    <row r="5" spans="2:8" ht="14.25">
      <c r="B5" s="172" t="s">
        <v>134</v>
      </c>
    </row>
    <row r="6" spans="2:8" ht="36.75" customHeight="1">
      <c r="B6" s="149" t="s">
        <v>115</v>
      </c>
      <c r="C6" s="150">
        <f>'施設別事業効果（計算用２）（非表示）'!D3</f>
        <v>2570848</v>
      </c>
      <c r="D6" s="162" t="s">
        <v>116</v>
      </c>
      <c r="E6" s="164"/>
      <c r="F6" s="149" t="s">
        <v>117</v>
      </c>
      <c r="G6" s="151">
        <f>'施設別事業効果（計算用２）（非表示）'!D4/1000</f>
        <v>50888.754000000001</v>
      </c>
      <c r="H6" s="162" t="s">
        <v>118</v>
      </c>
    </row>
    <row r="7" spans="2:8" ht="36.75" customHeight="1">
      <c r="B7" s="149" t="s">
        <v>127</v>
      </c>
      <c r="C7" s="151">
        <f>'施設別事業効果（計算用２）（非表示）'!D8</f>
        <v>976305.68</v>
      </c>
      <c r="D7" s="162" t="s">
        <v>116</v>
      </c>
      <c r="E7" s="164"/>
      <c r="F7" s="149" t="s">
        <v>128</v>
      </c>
      <c r="G7" s="151">
        <f>SUMPRODUCT('施設別事業効果（計算用２）（非表示）'!E5:V5,'施設別事業効果（計算用２）（非表示）'!E8:V8)/1000</f>
        <v>19625.730627450081</v>
      </c>
      <c r="H7" s="162" t="s">
        <v>118</v>
      </c>
    </row>
    <row r="8" spans="2:8" ht="36.75" customHeight="1">
      <c r="B8" s="149" t="s">
        <v>129</v>
      </c>
      <c r="C8" s="151">
        <f>ROUND('施設別事業効果（計算用２）（非表示）'!D11,0)</f>
        <v>0</v>
      </c>
      <c r="D8" s="162" t="s">
        <v>116</v>
      </c>
      <c r="E8" s="164"/>
      <c r="F8" s="149" t="s">
        <v>130</v>
      </c>
      <c r="G8" s="151">
        <f>ROUND(G7-G9,0)</f>
        <v>0</v>
      </c>
      <c r="H8" s="162" t="s">
        <v>118</v>
      </c>
    </row>
    <row r="9" spans="2:8" ht="36.75" customHeight="1">
      <c r="B9" s="149" t="s">
        <v>136</v>
      </c>
      <c r="C9" s="151">
        <f>ROUND(C7-C8,0)</f>
        <v>976306</v>
      </c>
      <c r="D9" s="162" t="s">
        <v>116</v>
      </c>
      <c r="E9" s="164"/>
      <c r="F9" s="149" t="s">
        <v>135</v>
      </c>
      <c r="G9" s="151">
        <f>ROUND('施設別事業効果（計算用２）（非表示）'!D15/1000,0)</f>
        <v>19626</v>
      </c>
      <c r="H9" s="162" t="s">
        <v>118</v>
      </c>
    </row>
    <row r="10" spans="2:8" ht="36.75" customHeight="1">
      <c r="B10" s="149" t="s">
        <v>131</v>
      </c>
      <c r="C10" s="168">
        <f>C9*100/C6</f>
        <v>37.976029699149855</v>
      </c>
      <c r="D10" s="163" t="s">
        <v>125</v>
      </c>
      <c r="E10" s="164"/>
      <c r="F10" s="149" t="s">
        <v>132</v>
      </c>
      <c r="G10" s="168">
        <f>G9*100/G6</f>
        <v>38.566477772279512</v>
      </c>
      <c r="H10" s="163" t="s">
        <v>125</v>
      </c>
    </row>
    <row r="11" spans="2:8" ht="36.75" customHeight="1">
      <c r="B11" s="149" t="s">
        <v>142</v>
      </c>
      <c r="C11" s="168">
        <f>C9*100/C7</f>
        <v>100.0000327766197</v>
      </c>
      <c r="D11" s="163" t="s">
        <v>140</v>
      </c>
      <c r="E11" s="164"/>
      <c r="F11" s="149" t="s">
        <v>141</v>
      </c>
      <c r="G11" s="168">
        <f>G9*100/G7</f>
        <v>100.00137254788132</v>
      </c>
      <c r="H11" s="163" t="s">
        <v>140</v>
      </c>
    </row>
    <row r="12" spans="2:8" ht="12"/>
    <row r="13" spans="2:8" ht="14.25">
      <c r="B13" s="172" t="s">
        <v>133</v>
      </c>
    </row>
    <row r="14" spans="2:8" ht="36.75" customHeight="1">
      <c r="B14" s="155" t="s">
        <v>122</v>
      </c>
      <c r="C14" s="159">
        <f>G9</f>
        <v>19626</v>
      </c>
      <c r="D14" s="164" t="s">
        <v>119</v>
      </c>
      <c r="E14" s="164"/>
      <c r="F14" s="169" t="s">
        <v>139</v>
      </c>
      <c r="G14" s="165"/>
      <c r="H14" s="152"/>
    </row>
    <row r="15" spans="2:8" ht="36.75" customHeight="1">
      <c r="B15" s="156" t="s">
        <v>121</v>
      </c>
      <c r="C15" s="160">
        <f>C14*15</f>
        <v>294390</v>
      </c>
      <c r="D15" s="164" t="s">
        <v>119</v>
      </c>
      <c r="E15" s="164"/>
      <c r="F15" s="170" t="s">
        <v>145</v>
      </c>
      <c r="G15" s="167"/>
      <c r="H15" s="154"/>
    </row>
    <row r="16" spans="2:8" ht="36.75" customHeight="1">
      <c r="B16" s="157" t="s">
        <v>120</v>
      </c>
      <c r="C16" s="161">
        <f>'様式第16号（事業費算出表）'!I27/1000</f>
        <v>0</v>
      </c>
      <c r="D16" s="164" t="s">
        <v>119</v>
      </c>
      <c r="E16" s="164"/>
      <c r="F16" s="171" t="s">
        <v>124</v>
      </c>
      <c r="G16" s="166"/>
      <c r="H16" s="153"/>
    </row>
    <row r="17" spans="2:8" ht="36.75" customHeight="1">
      <c r="B17" s="158" t="s">
        <v>123</v>
      </c>
      <c r="C17" s="161">
        <f>C15-C16</f>
        <v>294390</v>
      </c>
      <c r="D17" s="164" t="s">
        <v>119</v>
      </c>
      <c r="E17" s="164"/>
      <c r="F17" s="171" t="s">
        <v>146</v>
      </c>
      <c r="G17" s="166"/>
      <c r="H17" s="153"/>
    </row>
    <row r="18" spans="2:8" ht="36.75" customHeight="1"/>
    <row r="19" spans="2:8" ht="12">
      <c r="B19" s="148" t="s">
        <v>143</v>
      </c>
    </row>
    <row r="20" spans="2:8" ht="12">
      <c r="B20" s="148" t="s">
        <v>144</v>
      </c>
    </row>
    <row r="21" spans="2:8" ht="36.75" customHeight="1">
      <c r="B21" s="212" t="s">
        <v>177</v>
      </c>
      <c r="C21" s="212"/>
      <c r="D21" s="212"/>
      <c r="E21" s="212"/>
      <c r="F21" s="212"/>
      <c r="G21" s="212"/>
      <c r="H21" s="212"/>
    </row>
    <row r="22" spans="2:8" ht="36.75" customHeight="1">
      <c r="B22" s="210"/>
      <c r="C22" s="210"/>
      <c r="D22" s="210"/>
      <c r="E22" s="210"/>
      <c r="F22" s="210"/>
    </row>
    <row r="23" spans="2:8" ht="36.75" customHeight="1"/>
  </sheetData>
  <customSheetViews>
    <customSheetView guid="{A478444A-39C2-4E60-AE27-B1B525C5F523}" showPageBreaks="1" showGridLines="0" printArea="1" view="pageBreakPreview">
      <selection activeCell="G7" sqref="G7"/>
      <pageMargins left="0.59055118110236227" right="0.59055118110236227" top="0.59055118110236227" bottom="0.59055118110236227" header="0" footer="0"/>
      <printOptions horizontalCentered="1"/>
      <pageSetup paperSize="9" orientation="portrait" r:id="rId1"/>
    </customSheetView>
  </customSheetViews>
  <mergeCells count="2">
    <mergeCell ref="B3:H3"/>
    <mergeCell ref="B21:H21"/>
  </mergeCells>
  <phoneticPr fontId="5"/>
  <printOptions horizontalCentered="1"/>
  <pageMargins left="0.59055118110236227" right="0.59055118110236227" top="0.59055118110236227" bottom="0.59055118110236227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4"/>
  <sheetViews>
    <sheetView zoomScale="85" zoomScaleNormal="85" workbookViewId="0">
      <pane xSplit="8" ySplit="3" topLeftCell="I4" activePane="bottomRight" state="frozen"/>
      <selection activeCell="C16" sqref="C16"/>
      <selection pane="topRight" activeCell="C16" sqref="C16"/>
      <selection pane="bottomLeft" activeCell="C16" sqref="C16"/>
      <selection pane="bottomRight" activeCell="G4" sqref="G4"/>
    </sheetView>
  </sheetViews>
  <sheetFormatPr defaultColWidth="9" defaultRowHeight="35.25" customHeight="1"/>
  <cols>
    <col min="1" max="1" width="2.625" style="88" customWidth="1"/>
    <col min="2" max="2" width="9" style="90" bestFit="1" customWidth="1"/>
    <col min="3" max="3" width="7.5" style="90" bestFit="1" customWidth="1"/>
    <col min="4" max="4" width="13.875" style="90" bestFit="1" customWidth="1"/>
    <col min="5" max="22" width="8.125" style="91" customWidth="1"/>
    <col min="23" max="23" width="9.375" style="91" customWidth="1"/>
    <col min="24" max="26" width="8.125" style="91" customWidth="1"/>
    <col min="27" max="16384" width="9" style="88"/>
  </cols>
  <sheetData>
    <row r="1" spans="2:26" s="81" customFormat="1" ht="14.25" thickBot="1">
      <c r="B1" s="80"/>
      <c r="C1" s="80"/>
      <c r="D1" s="80"/>
      <c r="E1" s="80"/>
      <c r="F1" s="80"/>
      <c r="I1" s="82" t="s">
        <v>167</v>
      </c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2:26" s="84" customFormat="1" ht="35.25" customHeight="1" thickBot="1">
      <c r="B2" s="83"/>
      <c r="C2" s="83"/>
      <c r="D2" s="83"/>
      <c r="E2" s="85"/>
      <c r="F2" s="85"/>
      <c r="G2" s="85"/>
      <c r="H2" s="85"/>
      <c r="I2" s="198" t="s">
        <v>149</v>
      </c>
      <c r="J2" s="198" t="s">
        <v>150</v>
      </c>
      <c r="K2" s="198" t="s">
        <v>151</v>
      </c>
      <c r="L2" s="198" t="s">
        <v>152</v>
      </c>
      <c r="M2" s="198" t="s">
        <v>153</v>
      </c>
      <c r="N2" s="198" t="s">
        <v>154</v>
      </c>
      <c r="O2" s="199" t="s">
        <v>155</v>
      </c>
      <c r="P2" s="200" t="s">
        <v>156</v>
      </c>
      <c r="Q2" s="198" t="s">
        <v>157</v>
      </c>
      <c r="R2" s="198" t="s">
        <v>158</v>
      </c>
      <c r="S2" s="198" t="s">
        <v>159</v>
      </c>
      <c r="T2" s="198" t="s">
        <v>160</v>
      </c>
      <c r="U2" s="198" t="s">
        <v>161</v>
      </c>
      <c r="V2" s="198" t="s">
        <v>162</v>
      </c>
      <c r="W2" s="198" t="s">
        <v>163</v>
      </c>
      <c r="X2" s="198" t="s">
        <v>164</v>
      </c>
      <c r="Y2" s="198" t="s">
        <v>165</v>
      </c>
      <c r="Z2" s="198" t="s">
        <v>166</v>
      </c>
    </row>
    <row r="3" spans="2:26" ht="35.25" customHeight="1">
      <c r="B3" s="85" t="s">
        <v>32</v>
      </c>
      <c r="C3" s="85" t="s">
        <v>28</v>
      </c>
      <c r="D3" s="85" t="s">
        <v>31</v>
      </c>
      <c r="E3" s="85" t="s">
        <v>111</v>
      </c>
      <c r="F3" s="85" t="s">
        <v>112</v>
      </c>
      <c r="G3" s="85" t="s">
        <v>87</v>
      </c>
      <c r="H3" s="85" t="s">
        <v>89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2:26" ht="35.25" customHeight="1">
      <c r="B4" s="85"/>
      <c r="C4" s="89" t="s">
        <v>15</v>
      </c>
      <c r="D4" s="85" t="s">
        <v>1</v>
      </c>
      <c r="E4" s="86">
        <v>86</v>
      </c>
      <c r="F4" s="86">
        <v>86</v>
      </c>
      <c r="G4" s="86">
        <f>'様式第13号（指定器具、提案要）'!I7</f>
        <v>0</v>
      </c>
      <c r="H4" s="86">
        <v>25</v>
      </c>
      <c r="I4" s="92">
        <v>0</v>
      </c>
      <c r="J4" s="92">
        <v>0</v>
      </c>
      <c r="K4" s="92">
        <v>0</v>
      </c>
      <c r="L4" s="92">
        <v>154960</v>
      </c>
      <c r="M4" s="92">
        <v>20600</v>
      </c>
      <c r="N4" s="92">
        <v>16560</v>
      </c>
      <c r="O4" s="92">
        <v>33600</v>
      </c>
      <c r="P4" s="92">
        <v>215040</v>
      </c>
      <c r="Q4" s="92">
        <v>22860</v>
      </c>
      <c r="R4" s="92">
        <v>113560</v>
      </c>
      <c r="S4" s="92">
        <v>119260</v>
      </c>
      <c r="T4" s="92">
        <v>31080</v>
      </c>
      <c r="U4" s="92">
        <v>6300</v>
      </c>
      <c r="V4" s="92">
        <v>316340</v>
      </c>
      <c r="W4" s="92">
        <v>365200</v>
      </c>
      <c r="X4" s="92">
        <v>0</v>
      </c>
      <c r="Y4" s="92">
        <v>36000</v>
      </c>
      <c r="Z4" s="92">
        <v>574200</v>
      </c>
    </row>
    <row r="5" spans="2:26" ht="35.25" customHeight="1">
      <c r="B5" s="85"/>
      <c r="C5" s="89" t="s">
        <v>173</v>
      </c>
      <c r="D5" s="85" t="s">
        <v>2</v>
      </c>
      <c r="E5" s="86">
        <v>86</v>
      </c>
      <c r="F5" s="86">
        <v>86</v>
      </c>
      <c r="G5" s="86">
        <f>'様式第13号（指定器具、提案要）'!I8</f>
        <v>0</v>
      </c>
      <c r="H5" s="86">
        <v>25</v>
      </c>
      <c r="I5" s="92">
        <v>27000</v>
      </c>
      <c r="J5" s="92">
        <v>87160</v>
      </c>
      <c r="K5" s="92">
        <v>23860</v>
      </c>
      <c r="L5" s="92">
        <v>2100</v>
      </c>
      <c r="M5" s="92">
        <v>473860</v>
      </c>
      <c r="N5" s="92">
        <v>242920</v>
      </c>
      <c r="O5" s="92">
        <v>489480</v>
      </c>
      <c r="P5" s="92">
        <v>344060</v>
      </c>
      <c r="Q5" s="92">
        <v>454660</v>
      </c>
      <c r="R5" s="92">
        <v>470160</v>
      </c>
      <c r="S5" s="92">
        <v>598660</v>
      </c>
      <c r="T5" s="92">
        <v>400400</v>
      </c>
      <c r="U5" s="92">
        <v>376200</v>
      </c>
      <c r="V5" s="92">
        <v>36960</v>
      </c>
      <c r="W5" s="92">
        <v>84000</v>
      </c>
      <c r="X5" s="92">
        <v>49600</v>
      </c>
      <c r="Y5" s="92">
        <v>371500</v>
      </c>
      <c r="Z5" s="92">
        <v>120000</v>
      </c>
    </row>
    <row r="6" spans="2:26" ht="35.25" customHeight="1">
      <c r="B6" s="85"/>
      <c r="C6" s="89" t="s">
        <v>16</v>
      </c>
      <c r="D6" s="85" t="s">
        <v>5</v>
      </c>
      <c r="E6" s="86">
        <v>45</v>
      </c>
      <c r="F6" s="86">
        <v>45</v>
      </c>
      <c r="G6" s="86">
        <f>'様式第13号（指定器具、提案要）'!I9</f>
        <v>0</v>
      </c>
      <c r="H6" s="86">
        <v>13.1</v>
      </c>
      <c r="I6" s="92">
        <v>0</v>
      </c>
      <c r="J6" s="92">
        <v>0</v>
      </c>
      <c r="K6" s="92">
        <v>0</v>
      </c>
      <c r="L6" s="92">
        <v>5040</v>
      </c>
      <c r="M6" s="92">
        <v>0</v>
      </c>
      <c r="N6" s="92">
        <v>0</v>
      </c>
      <c r="O6" s="92">
        <v>0</v>
      </c>
      <c r="P6" s="92">
        <v>2520</v>
      </c>
      <c r="Q6" s="92">
        <v>0</v>
      </c>
      <c r="R6" s="92">
        <v>122780</v>
      </c>
      <c r="S6" s="92">
        <v>0</v>
      </c>
      <c r="T6" s="92">
        <v>0</v>
      </c>
      <c r="U6" s="92">
        <v>0</v>
      </c>
      <c r="V6" s="92">
        <v>0</v>
      </c>
      <c r="W6" s="92">
        <v>743680</v>
      </c>
      <c r="X6" s="92">
        <v>0</v>
      </c>
      <c r="Y6" s="92">
        <v>0</v>
      </c>
      <c r="Z6" s="92">
        <v>15600</v>
      </c>
    </row>
    <row r="7" spans="2:26" ht="35.25" customHeight="1">
      <c r="B7" s="85"/>
      <c r="C7" s="89" t="s">
        <v>174</v>
      </c>
      <c r="D7" s="85" t="s">
        <v>6</v>
      </c>
      <c r="E7" s="86">
        <v>45</v>
      </c>
      <c r="F7" s="86">
        <v>45</v>
      </c>
      <c r="G7" s="86">
        <f>'様式第13号（指定器具、提案要）'!I10</f>
        <v>0</v>
      </c>
      <c r="H7" s="86">
        <v>13.1</v>
      </c>
      <c r="I7" s="92">
        <v>4200</v>
      </c>
      <c r="J7" s="92">
        <v>3000</v>
      </c>
      <c r="K7" s="92">
        <v>0</v>
      </c>
      <c r="L7" s="92">
        <v>12400</v>
      </c>
      <c r="M7" s="92">
        <v>84780</v>
      </c>
      <c r="N7" s="92">
        <v>98360</v>
      </c>
      <c r="O7" s="92">
        <v>100020</v>
      </c>
      <c r="P7" s="92">
        <v>53780</v>
      </c>
      <c r="Q7" s="92">
        <v>92980</v>
      </c>
      <c r="R7" s="92">
        <v>100800</v>
      </c>
      <c r="S7" s="92">
        <v>132440</v>
      </c>
      <c r="T7" s="92">
        <v>64800</v>
      </c>
      <c r="U7" s="92">
        <v>12300</v>
      </c>
      <c r="V7" s="92">
        <v>534240</v>
      </c>
      <c r="W7" s="92">
        <v>2334000</v>
      </c>
      <c r="X7" s="92">
        <v>63640</v>
      </c>
      <c r="Y7" s="92">
        <v>111500</v>
      </c>
      <c r="Z7" s="92">
        <v>150000</v>
      </c>
    </row>
    <row r="8" spans="2:26" ht="35.25" customHeight="1">
      <c r="B8" s="85"/>
      <c r="C8" s="89" t="s">
        <v>17</v>
      </c>
      <c r="D8" s="85" t="s">
        <v>85</v>
      </c>
      <c r="E8" s="86">
        <v>46</v>
      </c>
      <c r="F8" s="86">
        <v>46</v>
      </c>
      <c r="G8" s="86">
        <f>'様式第13号（指定器具、提案要）'!I11</f>
        <v>0</v>
      </c>
      <c r="H8" s="86">
        <v>11.6</v>
      </c>
      <c r="I8" s="92">
        <v>0</v>
      </c>
      <c r="J8" s="92">
        <v>0</v>
      </c>
      <c r="K8" s="92">
        <v>14700</v>
      </c>
      <c r="L8" s="92">
        <v>0</v>
      </c>
      <c r="M8" s="92">
        <v>0</v>
      </c>
      <c r="N8" s="92">
        <v>20160</v>
      </c>
      <c r="O8" s="92">
        <v>6300</v>
      </c>
      <c r="P8" s="92">
        <v>15960</v>
      </c>
      <c r="Q8" s="92">
        <v>1260</v>
      </c>
      <c r="R8" s="92">
        <v>34020</v>
      </c>
      <c r="S8" s="92">
        <v>0</v>
      </c>
      <c r="T8" s="92">
        <v>6300</v>
      </c>
      <c r="U8" s="92">
        <v>95040</v>
      </c>
      <c r="V8" s="92">
        <v>0</v>
      </c>
      <c r="W8" s="92">
        <v>2520</v>
      </c>
      <c r="X8" s="92">
        <v>27500</v>
      </c>
      <c r="Y8" s="92">
        <v>187500</v>
      </c>
      <c r="Z8" s="92">
        <v>6600</v>
      </c>
    </row>
    <row r="9" spans="2:26" ht="35.25" customHeight="1">
      <c r="B9" s="85"/>
      <c r="C9" s="89" t="s">
        <v>18</v>
      </c>
      <c r="D9" s="85" t="s">
        <v>86</v>
      </c>
      <c r="E9" s="86">
        <v>23</v>
      </c>
      <c r="F9" s="86">
        <v>23</v>
      </c>
      <c r="G9" s="86">
        <f>'様式第13号（指定器具、提案要）'!I12</f>
        <v>0</v>
      </c>
      <c r="H9" s="86">
        <v>6</v>
      </c>
      <c r="I9" s="92">
        <v>17380</v>
      </c>
      <c r="J9" s="92">
        <v>43000</v>
      </c>
      <c r="K9" s="92">
        <v>2100</v>
      </c>
      <c r="L9" s="92">
        <v>0</v>
      </c>
      <c r="M9" s="92">
        <v>8400</v>
      </c>
      <c r="N9" s="92">
        <v>25520</v>
      </c>
      <c r="O9" s="92">
        <v>3360</v>
      </c>
      <c r="P9" s="92">
        <v>70480</v>
      </c>
      <c r="Q9" s="92">
        <v>3100</v>
      </c>
      <c r="R9" s="92">
        <v>9820</v>
      </c>
      <c r="S9" s="92">
        <v>10500</v>
      </c>
      <c r="T9" s="92">
        <v>6300</v>
      </c>
      <c r="U9" s="92">
        <v>54480</v>
      </c>
      <c r="V9" s="92">
        <v>6000</v>
      </c>
      <c r="W9" s="92">
        <v>0</v>
      </c>
      <c r="X9" s="92">
        <v>0</v>
      </c>
      <c r="Y9" s="92">
        <v>0</v>
      </c>
      <c r="Z9" s="92">
        <v>20400</v>
      </c>
    </row>
    <row r="10" spans="2:26" ht="35.25" customHeight="1">
      <c r="B10" s="85"/>
      <c r="C10" s="89" t="s">
        <v>19</v>
      </c>
      <c r="D10" s="85" t="s">
        <v>12</v>
      </c>
      <c r="E10" s="86">
        <v>120</v>
      </c>
      <c r="F10" s="86">
        <v>120</v>
      </c>
      <c r="G10" s="86">
        <f>'様式第13号（指定器具、提案要）'!I13</f>
        <v>0</v>
      </c>
      <c r="H10" s="86">
        <v>33</v>
      </c>
      <c r="I10" s="92">
        <v>0</v>
      </c>
      <c r="J10" s="92">
        <v>0</v>
      </c>
      <c r="K10" s="92">
        <v>0</v>
      </c>
      <c r="L10" s="92">
        <v>0</v>
      </c>
      <c r="M10" s="92">
        <v>10500</v>
      </c>
      <c r="N10" s="92">
        <v>0</v>
      </c>
      <c r="O10" s="92">
        <v>58380</v>
      </c>
      <c r="P10" s="92">
        <v>92700</v>
      </c>
      <c r="Q10" s="92">
        <v>0</v>
      </c>
      <c r="R10" s="92">
        <v>21000</v>
      </c>
      <c r="S10" s="92">
        <v>13440</v>
      </c>
      <c r="T10" s="92">
        <v>21840</v>
      </c>
      <c r="U10" s="92">
        <v>0</v>
      </c>
      <c r="V10" s="92">
        <v>0</v>
      </c>
      <c r="W10" s="92">
        <v>90000</v>
      </c>
      <c r="X10" s="92">
        <v>0</v>
      </c>
      <c r="Y10" s="92">
        <v>0</v>
      </c>
      <c r="Z10" s="92">
        <v>0</v>
      </c>
    </row>
    <row r="11" spans="2:26" ht="35.25" customHeight="1">
      <c r="B11" s="85"/>
      <c r="C11" s="89" t="s">
        <v>175</v>
      </c>
      <c r="D11" s="85" t="s">
        <v>13</v>
      </c>
      <c r="E11" s="86">
        <v>165</v>
      </c>
      <c r="F11" s="86">
        <v>165</v>
      </c>
      <c r="G11" s="86">
        <f>'様式第13号（指定器具、提案要）'!I14</f>
        <v>0</v>
      </c>
      <c r="H11" s="86">
        <v>41</v>
      </c>
      <c r="I11" s="92">
        <v>12000</v>
      </c>
      <c r="J11" s="92">
        <v>8400</v>
      </c>
      <c r="K11" s="92">
        <v>0</v>
      </c>
      <c r="L11" s="92">
        <v>31000</v>
      </c>
      <c r="M11" s="92">
        <v>0</v>
      </c>
      <c r="N11" s="92">
        <v>0</v>
      </c>
      <c r="O11" s="92">
        <v>65280</v>
      </c>
      <c r="P11" s="92">
        <v>0</v>
      </c>
      <c r="Q11" s="92">
        <v>0</v>
      </c>
      <c r="R11" s="92">
        <v>135680</v>
      </c>
      <c r="S11" s="92">
        <v>5040</v>
      </c>
      <c r="T11" s="92">
        <v>3000</v>
      </c>
      <c r="U11" s="92">
        <v>31920</v>
      </c>
      <c r="V11" s="92">
        <v>0</v>
      </c>
      <c r="W11" s="92">
        <v>12000</v>
      </c>
      <c r="X11" s="92">
        <v>0</v>
      </c>
      <c r="Y11" s="92">
        <v>6000</v>
      </c>
      <c r="Z11" s="92">
        <v>114600</v>
      </c>
    </row>
    <row r="12" spans="2:26" ht="35.25" customHeight="1">
      <c r="B12" s="85"/>
      <c r="C12" s="89" t="s">
        <v>20</v>
      </c>
      <c r="D12" s="85" t="s">
        <v>9</v>
      </c>
      <c r="E12" s="86">
        <v>60</v>
      </c>
      <c r="F12" s="86">
        <v>60</v>
      </c>
      <c r="G12" s="86">
        <f>'様式第13号（指定器具、提案要）'!I15</f>
        <v>0</v>
      </c>
      <c r="H12" s="86">
        <v>4.2</v>
      </c>
      <c r="I12" s="92">
        <v>0</v>
      </c>
      <c r="J12" s="92">
        <v>0</v>
      </c>
      <c r="K12" s="92">
        <v>0</v>
      </c>
      <c r="L12" s="92">
        <v>1000</v>
      </c>
      <c r="M12" s="92">
        <v>0</v>
      </c>
      <c r="N12" s="92">
        <v>2520</v>
      </c>
      <c r="O12" s="92">
        <v>0</v>
      </c>
      <c r="P12" s="92">
        <v>21000</v>
      </c>
      <c r="Q12" s="92">
        <v>0</v>
      </c>
      <c r="R12" s="92">
        <v>133020</v>
      </c>
      <c r="S12" s="92">
        <v>0</v>
      </c>
      <c r="T12" s="92">
        <v>6720</v>
      </c>
      <c r="U12" s="92">
        <v>33960</v>
      </c>
      <c r="V12" s="92">
        <v>0</v>
      </c>
      <c r="W12" s="92">
        <v>56700</v>
      </c>
      <c r="X12" s="92">
        <v>0</v>
      </c>
      <c r="Y12" s="92">
        <v>0</v>
      </c>
      <c r="Z12" s="92">
        <v>21000</v>
      </c>
    </row>
    <row r="13" spans="2:26" ht="35.25" customHeight="1">
      <c r="B13" s="85"/>
      <c r="C13" s="89" t="s">
        <v>176</v>
      </c>
      <c r="D13" s="85" t="s">
        <v>10</v>
      </c>
      <c r="E13" s="86">
        <v>12</v>
      </c>
      <c r="F13" s="86">
        <v>12</v>
      </c>
      <c r="G13" s="86">
        <f>'様式第13号（指定器具、提案要）'!I16</f>
        <v>0</v>
      </c>
      <c r="H13" s="86">
        <v>4.2</v>
      </c>
      <c r="I13" s="92">
        <v>9000</v>
      </c>
      <c r="J13" s="92">
        <v>0</v>
      </c>
      <c r="K13" s="92">
        <v>0</v>
      </c>
      <c r="L13" s="92">
        <v>86940</v>
      </c>
      <c r="M13" s="92">
        <v>0</v>
      </c>
      <c r="N13" s="92">
        <v>0</v>
      </c>
      <c r="O13" s="92">
        <v>236300</v>
      </c>
      <c r="P13" s="92">
        <v>108100</v>
      </c>
      <c r="Q13" s="92">
        <v>9660</v>
      </c>
      <c r="R13" s="92">
        <v>68860</v>
      </c>
      <c r="S13" s="92">
        <v>0</v>
      </c>
      <c r="T13" s="92">
        <v>0</v>
      </c>
      <c r="U13" s="92">
        <v>4200</v>
      </c>
      <c r="V13" s="92">
        <v>144500</v>
      </c>
      <c r="W13" s="92">
        <v>1035720</v>
      </c>
      <c r="X13" s="92">
        <v>0</v>
      </c>
      <c r="Y13" s="92">
        <v>60000</v>
      </c>
      <c r="Z13" s="92">
        <v>81000</v>
      </c>
    </row>
    <row r="14" spans="2:26" ht="35.25" customHeight="1">
      <c r="B14" s="85"/>
      <c r="C14" s="89" t="s">
        <v>21</v>
      </c>
      <c r="D14" s="85" t="s">
        <v>11</v>
      </c>
      <c r="E14" s="86">
        <v>15</v>
      </c>
      <c r="F14" s="86">
        <v>15</v>
      </c>
      <c r="G14" s="86">
        <f>'様式第13号（指定器具、提案要）'!I17</f>
        <v>0</v>
      </c>
      <c r="H14" s="86">
        <v>1.1000000000000001</v>
      </c>
      <c r="I14" s="92">
        <v>5880</v>
      </c>
      <c r="J14" s="92">
        <v>6300</v>
      </c>
      <c r="K14" s="92">
        <v>4200</v>
      </c>
      <c r="L14" s="92">
        <v>28240</v>
      </c>
      <c r="M14" s="92">
        <v>0</v>
      </c>
      <c r="N14" s="92">
        <v>0</v>
      </c>
      <c r="O14" s="92">
        <v>8400</v>
      </c>
      <c r="P14" s="92">
        <v>45160</v>
      </c>
      <c r="Q14" s="92">
        <v>6000</v>
      </c>
      <c r="R14" s="92">
        <v>9880</v>
      </c>
      <c r="S14" s="92">
        <v>0</v>
      </c>
      <c r="T14" s="92">
        <v>0</v>
      </c>
      <c r="U14" s="92">
        <v>3360</v>
      </c>
      <c r="V14" s="92">
        <v>128100</v>
      </c>
      <c r="W14" s="92">
        <v>596780</v>
      </c>
      <c r="X14" s="92">
        <v>0</v>
      </c>
      <c r="Y14" s="92">
        <v>0</v>
      </c>
      <c r="Z14" s="92">
        <v>0</v>
      </c>
    </row>
  </sheetData>
  <customSheetViews>
    <customSheetView guid="{A478444A-39C2-4E60-AE27-B1B525C5F523}" scale="85">
      <pane xSplit="8" ySplit="3" topLeftCell="BV4" activePane="bottomRight" state="frozen"/>
      <selection pane="bottomRight" activeCell="H6" sqref="H6"/>
      <pageMargins left="0.7" right="0.7" top="0.75" bottom="0.75" header="0.3" footer="0.3"/>
      <pageSetup paperSize="9" orientation="portrait" verticalDpi="0" r:id="rId1"/>
    </customSheetView>
  </customSheetViews>
  <phoneticPr fontId="5"/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opLeftCell="B1" zoomScale="85" zoomScaleNormal="85" zoomScaleSheetLayoutView="55" workbookViewId="0">
      <selection activeCell="E5" sqref="E5"/>
    </sheetView>
  </sheetViews>
  <sheetFormatPr defaultColWidth="9" defaultRowHeight="36" customHeight="1"/>
  <cols>
    <col min="1" max="2" width="9" style="93" customWidth="1"/>
    <col min="3" max="3" width="14.375" style="93" customWidth="1"/>
    <col min="4" max="4" width="9" style="93" customWidth="1"/>
    <col min="5" max="14" width="9" style="93"/>
    <col min="15" max="15" width="9" style="93" customWidth="1"/>
    <col min="16" max="16384" width="9" style="93"/>
  </cols>
  <sheetData>
    <row r="1" spans="1:22" ht="16.5" customHeight="1" thickBot="1">
      <c r="D1" s="94"/>
    </row>
    <row r="2" spans="1:22" ht="34.5" thickBot="1">
      <c r="B2" s="190"/>
      <c r="C2" s="95"/>
      <c r="D2" s="96" t="s">
        <v>90</v>
      </c>
      <c r="E2" s="98" t="s">
        <v>149</v>
      </c>
      <c r="F2" s="98" t="s">
        <v>150</v>
      </c>
      <c r="G2" s="98" t="s">
        <v>151</v>
      </c>
      <c r="H2" s="98" t="s">
        <v>152</v>
      </c>
      <c r="I2" s="98" t="s">
        <v>153</v>
      </c>
      <c r="J2" s="98" t="s">
        <v>154</v>
      </c>
      <c r="K2" s="99" t="s">
        <v>155</v>
      </c>
      <c r="L2" s="97" t="s">
        <v>156</v>
      </c>
      <c r="M2" s="98" t="s">
        <v>157</v>
      </c>
      <c r="N2" s="98" t="s">
        <v>158</v>
      </c>
      <c r="O2" s="98" t="s">
        <v>159</v>
      </c>
      <c r="P2" s="98" t="s">
        <v>160</v>
      </c>
      <c r="Q2" s="98" t="s">
        <v>161</v>
      </c>
      <c r="R2" s="98" t="s">
        <v>162</v>
      </c>
      <c r="S2" s="98" t="s">
        <v>163</v>
      </c>
      <c r="T2" s="98" t="s">
        <v>164</v>
      </c>
      <c r="U2" s="98" t="s">
        <v>165</v>
      </c>
      <c r="V2" s="98" t="s">
        <v>166</v>
      </c>
    </row>
    <row r="3" spans="1:22" ht="36" customHeight="1">
      <c r="A3" s="94"/>
      <c r="B3" s="195"/>
      <c r="C3" s="100" t="s">
        <v>101</v>
      </c>
      <c r="D3" s="101">
        <f>SUM(E3:V3)</f>
        <v>2570848</v>
      </c>
      <c r="E3" s="203">
        <v>21421</v>
      </c>
      <c r="F3" s="203">
        <v>22688</v>
      </c>
      <c r="G3" s="203">
        <v>20154</v>
      </c>
      <c r="H3" s="203">
        <v>21421</v>
      </c>
      <c r="I3" s="203">
        <v>84223</v>
      </c>
      <c r="J3" s="203">
        <v>84019</v>
      </c>
      <c r="K3" s="204">
        <v>136353</v>
      </c>
      <c r="L3" s="205">
        <v>105960</v>
      </c>
      <c r="M3" s="203">
        <v>87930</v>
      </c>
      <c r="N3" s="203">
        <v>232112</v>
      </c>
      <c r="O3" s="203">
        <v>223789</v>
      </c>
      <c r="P3" s="206">
        <v>100937</v>
      </c>
      <c r="Q3" s="206">
        <v>115209</v>
      </c>
      <c r="R3" s="206">
        <v>146645</v>
      </c>
      <c r="S3" s="206">
        <v>888692</v>
      </c>
      <c r="T3" s="206">
        <v>30421</v>
      </c>
      <c r="U3" s="206">
        <v>71013</v>
      </c>
      <c r="V3" s="206">
        <v>177861</v>
      </c>
    </row>
    <row r="4" spans="1:22" ht="36" customHeight="1">
      <c r="B4" s="191"/>
      <c r="C4" s="105" t="s">
        <v>102</v>
      </c>
      <c r="D4" s="106">
        <f>SUM(E4:V4)</f>
        <v>50888754</v>
      </c>
      <c r="E4" s="207">
        <v>844035</v>
      </c>
      <c r="F4" s="207">
        <v>911905</v>
      </c>
      <c r="G4" s="207">
        <v>776164</v>
      </c>
      <c r="H4" s="207">
        <v>844035</v>
      </c>
      <c r="I4" s="207">
        <v>1553603</v>
      </c>
      <c r="J4" s="207">
        <v>1655517</v>
      </c>
      <c r="K4" s="208">
        <v>2750819</v>
      </c>
      <c r="L4" s="209">
        <v>1880630</v>
      </c>
      <c r="M4" s="207">
        <v>1606778</v>
      </c>
      <c r="N4" s="207">
        <v>4697456</v>
      </c>
      <c r="O4" s="207">
        <v>4263323</v>
      </c>
      <c r="P4" s="207">
        <v>2003942</v>
      </c>
      <c r="Q4" s="207">
        <v>2291397</v>
      </c>
      <c r="R4" s="207">
        <v>2852887</v>
      </c>
      <c r="S4" s="207">
        <v>15994977</v>
      </c>
      <c r="T4" s="207">
        <v>1063967</v>
      </c>
      <c r="U4" s="207">
        <v>1758563</v>
      </c>
      <c r="V4" s="207">
        <v>3138756</v>
      </c>
    </row>
    <row r="5" spans="1:22" ht="36" customHeight="1" thickBot="1">
      <c r="B5" s="194"/>
      <c r="C5" s="107" t="s">
        <v>103</v>
      </c>
      <c r="D5" s="108">
        <f>D4/D3</f>
        <v>19.794540167291103</v>
      </c>
      <c r="E5" s="110">
        <f>E4/E3</f>
        <v>39.402222118481866</v>
      </c>
      <c r="F5" s="110">
        <f t="shared" ref="F5:V5" si="0">F4/F3</f>
        <v>40.193273977433002</v>
      </c>
      <c r="G5" s="110">
        <f t="shared" si="0"/>
        <v>38.511660216334228</v>
      </c>
      <c r="H5" s="110">
        <f t="shared" si="0"/>
        <v>39.402222118481866</v>
      </c>
      <c r="I5" s="110">
        <f t="shared" si="0"/>
        <v>18.446303266328677</v>
      </c>
      <c r="J5" s="110">
        <f t="shared" si="0"/>
        <v>19.704078839310156</v>
      </c>
      <c r="K5" s="110">
        <f t="shared" si="0"/>
        <v>20.174246257874781</v>
      </c>
      <c r="L5" s="110">
        <f t="shared" si="0"/>
        <v>17.74848999622499</v>
      </c>
      <c r="M5" s="110">
        <f t="shared" si="0"/>
        <v>18.273376549528034</v>
      </c>
      <c r="N5" s="110">
        <f t="shared" si="0"/>
        <v>20.237885158888812</v>
      </c>
      <c r="O5" s="110">
        <f t="shared" si="0"/>
        <v>19.050636983944699</v>
      </c>
      <c r="P5" s="110">
        <f t="shared" si="0"/>
        <v>19.853393701021428</v>
      </c>
      <c r="Q5" s="110">
        <f t="shared" si="0"/>
        <v>19.889045126682813</v>
      </c>
      <c r="R5" s="110">
        <f t="shared" si="0"/>
        <v>19.454376214668077</v>
      </c>
      <c r="S5" s="110">
        <f t="shared" si="0"/>
        <v>17.998335756370036</v>
      </c>
      <c r="T5" s="110">
        <f t="shared" si="0"/>
        <v>34.974754281581802</v>
      </c>
      <c r="U5" s="110">
        <f t="shared" si="0"/>
        <v>24.763958711785165</v>
      </c>
      <c r="V5" s="110">
        <f t="shared" si="0"/>
        <v>17.647241385126588</v>
      </c>
    </row>
    <row r="6" spans="1:22" ht="36" customHeight="1">
      <c r="B6" s="190"/>
      <c r="C6" s="100" t="s">
        <v>91</v>
      </c>
      <c r="D6" s="101">
        <f>SUM(E6:V6)</f>
        <v>976305.68</v>
      </c>
      <c r="E6" s="102">
        <f>SUMPRODUCT('施設別点灯時間内訳（計算用１）（非表示）'!$F$4:$F$14,'施設別点灯時間内訳（計算用１）（非表示）'!I$4:I$14)/1000</f>
        <v>5086.9399999999996</v>
      </c>
      <c r="F6" s="102">
        <f>SUMPRODUCT('施設別点灯時間内訳（計算用１）（非表示）'!$F$4:$F$14,'施設別点灯時間内訳（計算用１）（非表示）'!J$4:J$14)/1000</f>
        <v>10100.26</v>
      </c>
      <c r="G6" s="102">
        <f>SUMPRODUCT('施設別点灯時間内訳（計算用１）（非表示）'!$F$4:$F$14,'施設別点灯時間内訳（計算用１）（非表示）'!K$4:K$14)/1000</f>
        <v>2839.46</v>
      </c>
      <c r="H6" s="102">
        <f>SUMPRODUCT('施設別点灯時間内訳（計算用１）（非表示）'!$F$4:$F$14,'施設別点灯時間内訳（計算用１）（非表示）'!L$4:L$14)/1000</f>
        <v>20933.84</v>
      </c>
      <c r="I6" s="102">
        <f>SUMPRODUCT('施設別点灯時間内訳（計算用１）（非表示）'!$F$4:$F$14,'施設別点灯時間内訳（計算用１）（非表示）'!M$4:M$14)/1000</f>
        <v>47791.86</v>
      </c>
      <c r="J6" s="102">
        <f>SUMPRODUCT('施設別点灯時間内訳（計算用１）（非表示）'!$F$4:$F$14,'施設別点灯時間内訳（計算用１）（非表示）'!N$4:N$14)/1000</f>
        <v>28407</v>
      </c>
      <c r="K6" s="103">
        <f>SUMPRODUCT('施設別点灯時間内訳（計算用１）（非表示）'!$F$4:$F$14,'施設別点灯時間内訳（計算用１）（非表示）'!O$4:O$14)/1000</f>
        <v>70591.259999999995</v>
      </c>
      <c r="L6" s="104">
        <f>SUMPRODUCT('施設別点灯時間内訳（計算用１）（非表示）'!$F$4:$F$14,'施設別点灯時間内訳（計算用１）（非表示）'!P$4:P$14)/1000</f>
        <v>67329.899999999994</v>
      </c>
      <c r="M6" s="102">
        <f>SUMPRODUCT('施設別点灯時間内訳（計算用１）（非表示）'!$F$4:$F$14,'施設別点灯時間内訳（計算用１）（非表示）'!Q$4:Q$14)/1000</f>
        <v>45586</v>
      </c>
      <c r="N6" s="102">
        <f>SUMPRODUCT('施設別点灯時間内訳（計算用１）（非表示）'!$F$4:$F$14,'施設別点灯時間内訳（計算用１）（非表示）'!R$4:R$14)/1000</f>
        <v>95914.72</v>
      </c>
      <c r="O6" s="102">
        <f>SUMPRODUCT('施設別点灯時間内訳（計算用１）（非表示）'!$F$4:$F$14,'施設別点灯時間内訳（計算用１）（非表示）'!S$4:S$14)/1000</f>
        <v>70386.820000000007</v>
      </c>
      <c r="P6" s="102">
        <f>SUMPRODUCT('施設別点灯時間内訳（計算用１）（非表示）'!$F$4:$F$14,'施設別点灯時間内訳（計算用１）（非表示）'!T$4:T$14)/1000</f>
        <v>43976.98</v>
      </c>
      <c r="Q6" s="102">
        <f>SUMPRODUCT('施設別点灯時間内訳（計算用１）（非表示）'!$F$4:$F$14,'施設別点灯時間内訳（計算用１）（非表示）'!U$4:U$14)/1000</f>
        <v>46478.58</v>
      </c>
      <c r="R6" s="102">
        <f>SUMPRODUCT('施設別点灯時間内訳（計算用１）（非表示）'!$F$4:$F$14,'施設別点灯時間内訳（計算用１）（非表示）'!V$4:V$14)/1000</f>
        <v>58218.1</v>
      </c>
      <c r="S6" s="102">
        <f>SUMPRODUCT('施設別点灯時間内訳（計算用１）（非表示）'!$F$4:$F$14,'施設別点灯時間内訳（計算用１）（非表示）'!W$4:W$14)/1000</f>
        <v>214805.06</v>
      </c>
      <c r="T6" s="102">
        <f>SUMPRODUCT('施設別点灯時間内訳（計算用１）（非表示）'!$F$4:$F$14,'施設別点灯時間内訳（計算用１）（非表示）'!X$4:X$14)/1000</f>
        <v>8394.4</v>
      </c>
      <c r="U6" s="102">
        <f>SUMPRODUCT('施設別点灯時間内訳（計算用１）（非表示）'!$F$4:$F$14,'施設別点灯時間内訳（計算用１）（非表示）'!Y$4:Y$14)/1000</f>
        <v>50397.5</v>
      </c>
      <c r="V6" s="102">
        <f>SUMPRODUCT('施設別点灯時間内訳（計算用１）（非表示）'!$F$4:$F$14,'施設別点灯時間内訳（計算用１）（非表示）'!Z$4:Z$14)/1000</f>
        <v>89067</v>
      </c>
    </row>
    <row r="7" spans="1:22" ht="36" customHeight="1">
      <c r="B7" s="191"/>
      <c r="C7" s="112" t="s">
        <v>109</v>
      </c>
      <c r="D7" s="202">
        <f>SUM(E7:V7)-SUM(L7:V7)</f>
        <v>0</v>
      </c>
      <c r="E7" s="123">
        <v>0</v>
      </c>
      <c r="F7" s="123">
        <v>0</v>
      </c>
      <c r="G7" s="123">
        <v>0</v>
      </c>
      <c r="H7" s="123">
        <v>0</v>
      </c>
      <c r="I7" s="123">
        <v>0</v>
      </c>
      <c r="J7" s="123">
        <v>0</v>
      </c>
      <c r="K7" s="123">
        <v>0</v>
      </c>
      <c r="L7" s="123">
        <v>0</v>
      </c>
      <c r="M7" s="123">
        <v>0</v>
      </c>
      <c r="N7" s="123">
        <v>0</v>
      </c>
      <c r="O7" s="123">
        <v>0</v>
      </c>
      <c r="P7" s="123">
        <v>0</v>
      </c>
      <c r="Q7" s="123">
        <v>0</v>
      </c>
      <c r="R7" s="123">
        <v>0</v>
      </c>
      <c r="S7" s="123">
        <v>0</v>
      </c>
      <c r="T7" s="123">
        <v>0</v>
      </c>
      <c r="U7" s="123">
        <v>0</v>
      </c>
      <c r="V7" s="123">
        <v>0</v>
      </c>
    </row>
    <row r="8" spans="1:22" ht="36" customHeight="1" thickBot="1">
      <c r="B8" s="194" t="s">
        <v>105</v>
      </c>
      <c r="C8" s="116" t="s">
        <v>110</v>
      </c>
      <c r="D8" s="117">
        <f>SUM(E8:V8)</f>
        <v>976305.68</v>
      </c>
      <c r="E8" s="110">
        <f>E6+E7</f>
        <v>5086.9399999999996</v>
      </c>
      <c r="F8" s="110">
        <f t="shared" ref="F8:K8" si="1">F6+F7</f>
        <v>10100.26</v>
      </c>
      <c r="G8" s="110">
        <f t="shared" si="1"/>
        <v>2839.46</v>
      </c>
      <c r="H8" s="110">
        <f t="shared" si="1"/>
        <v>20933.84</v>
      </c>
      <c r="I8" s="110">
        <f t="shared" si="1"/>
        <v>47791.86</v>
      </c>
      <c r="J8" s="110">
        <f t="shared" si="1"/>
        <v>28407</v>
      </c>
      <c r="K8" s="111">
        <f t="shared" si="1"/>
        <v>70591.259999999995</v>
      </c>
      <c r="L8" s="109">
        <f>L6</f>
        <v>67329.899999999994</v>
      </c>
      <c r="M8" s="110">
        <f t="shared" ref="M8:V8" si="2">M6</f>
        <v>45586</v>
      </c>
      <c r="N8" s="110">
        <f t="shared" si="2"/>
        <v>95914.72</v>
      </c>
      <c r="O8" s="110">
        <f t="shared" si="2"/>
        <v>70386.820000000007</v>
      </c>
      <c r="P8" s="110">
        <f t="shared" si="2"/>
        <v>43976.98</v>
      </c>
      <c r="Q8" s="110">
        <f t="shared" si="2"/>
        <v>46478.58</v>
      </c>
      <c r="R8" s="110">
        <f t="shared" si="2"/>
        <v>58218.1</v>
      </c>
      <c r="S8" s="110">
        <f t="shared" si="2"/>
        <v>214805.06</v>
      </c>
      <c r="T8" s="110">
        <f t="shared" si="2"/>
        <v>8394.4</v>
      </c>
      <c r="U8" s="110">
        <f t="shared" si="2"/>
        <v>50397.5</v>
      </c>
      <c r="V8" s="110">
        <f t="shared" si="2"/>
        <v>89067</v>
      </c>
    </row>
    <row r="9" spans="1:22" ht="36" customHeight="1">
      <c r="B9" s="190"/>
      <c r="C9" s="112" t="s">
        <v>108</v>
      </c>
      <c r="D9" s="106">
        <f>SUM(E9:V9)</f>
        <v>0</v>
      </c>
      <c r="E9" s="114">
        <f>SUMPRODUCT('施設別点灯時間内訳（計算用１）（非表示）'!$G$4:$G$14,'施設別点灯時間内訳（計算用１）（非表示）'!$I$4:$I$14)/1000</f>
        <v>0</v>
      </c>
      <c r="F9" s="114">
        <f>SUMPRODUCT('施設別点灯時間内訳（計算用１）（非表示）'!$G$4:$G$14,'施設別点灯時間内訳（計算用１）（非表示）'!$J$4:$J$14)/1000</f>
        <v>0</v>
      </c>
      <c r="G9" s="114">
        <f>SUMPRODUCT('施設別点灯時間内訳（計算用１）（非表示）'!$G$4:$G$14,'施設別点灯時間内訳（計算用１）（非表示）'!$K$4:$K$14)/1000</f>
        <v>0</v>
      </c>
      <c r="H9" s="114">
        <f>SUMPRODUCT('施設別点灯時間内訳（計算用１）（非表示）'!$G$4:$G$14,'施設別点灯時間内訳（計算用１）（非表示）'!$L$4:$L$14)/1000</f>
        <v>0</v>
      </c>
      <c r="I9" s="114">
        <f>SUMPRODUCT('施設別点灯時間内訳（計算用１）（非表示）'!$G$4:$G$14,'施設別点灯時間内訳（計算用１）（非表示）'!$M$4:$M$14)/1000</f>
        <v>0</v>
      </c>
      <c r="J9" s="114">
        <f>SUMPRODUCT('施設別点灯時間内訳（計算用１）（非表示）'!$G$4:$G$14,'施設別点灯時間内訳（計算用１）（非表示）'!$N$4:$N$14)/1000</f>
        <v>0</v>
      </c>
      <c r="K9" s="114">
        <f>SUMPRODUCT('施設別点灯時間内訳（計算用１）（非表示）'!$G$4:$G$14,'施設別点灯時間内訳（計算用１）（非表示）'!$O$4:$O$14)/1000</f>
        <v>0</v>
      </c>
      <c r="L9" s="114">
        <f>SUMPRODUCT('施設別点灯時間内訳（計算用１）（非表示）'!$G$4:$G$14,'施設別点灯時間内訳（計算用１）（非表示）'!$P$4:$P$14)/1000</f>
        <v>0</v>
      </c>
      <c r="M9" s="114">
        <f>SUMPRODUCT('施設別点灯時間内訳（計算用１）（非表示）'!$G$4:$G$14,'施設別点灯時間内訳（計算用１）（非表示）'!$Q$4:$Q$14)/1000</f>
        <v>0</v>
      </c>
      <c r="N9" s="114">
        <f>SUMPRODUCT('施設別点灯時間内訳（計算用１）（非表示）'!$G$4:$G$14,'施設別点灯時間内訳（計算用１）（非表示）'!$R$4:$R$14)/1000</f>
        <v>0</v>
      </c>
      <c r="O9" s="114">
        <f>SUMPRODUCT('施設別点灯時間内訳（計算用１）（非表示）'!$G$4:$G$14,'施設別点灯時間内訳（計算用１）（非表示）'!$S$4:$S$14)/1000</f>
        <v>0</v>
      </c>
      <c r="P9" s="114">
        <f>SUMPRODUCT('施設別点灯時間内訳（計算用１）（非表示）'!$G$4:$G$14,'施設別点灯時間内訳（計算用１）（非表示）'!$T$4:$T$14)/1000</f>
        <v>0</v>
      </c>
      <c r="Q9" s="114">
        <f>SUMPRODUCT('施設別点灯時間内訳（計算用１）（非表示）'!$G$4:$G$14,'施設別点灯時間内訳（計算用１）（非表示）'!$U$4:$U$14)/1000</f>
        <v>0</v>
      </c>
      <c r="R9" s="114">
        <f>SUMPRODUCT('施設別点灯時間内訳（計算用１）（非表示）'!$G$4:$G$14,'施設別点灯時間内訳（計算用１）（非表示）'!$V$4:$V$14)/1000</f>
        <v>0</v>
      </c>
      <c r="S9" s="114">
        <f>SUMPRODUCT('施設別点灯時間内訳（計算用１）（非表示）'!$G$4:$G$14,'施設別点灯時間内訳（計算用１）（非表示）'!$W$4:$W$14)/1000</f>
        <v>0</v>
      </c>
      <c r="T9" s="114">
        <f>SUMPRODUCT('施設別点灯時間内訳（計算用１）（非表示）'!$G$4:$G$14,'施設別点灯時間内訳（計算用１）（非表示）'!$X$4:$X$14)/1000</f>
        <v>0</v>
      </c>
      <c r="U9" s="114">
        <f>SUMPRODUCT('施設別点灯時間内訳（計算用１）（非表示）'!$G$4:$G$14,'施設別点灯時間内訳（計算用１）（非表示）'!$Y$4:$Y$14)/1000</f>
        <v>0</v>
      </c>
      <c r="V9" s="114">
        <f>SUMPRODUCT('施設別点灯時間内訳（計算用１）（非表示）'!$G$4:$G$14,'施設別点灯時間内訳（計算用１）（非表示）'!$Z$4:$Z$14)/1000</f>
        <v>0</v>
      </c>
    </row>
    <row r="10" spans="1:22" ht="36" customHeight="1">
      <c r="B10" s="191"/>
      <c r="C10" s="112" t="s">
        <v>92</v>
      </c>
      <c r="D10" s="106">
        <v>0</v>
      </c>
      <c r="E10" s="114">
        <v>0</v>
      </c>
      <c r="F10" s="114">
        <v>0</v>
      </c>
      <c r="G10" s="114">
        <v>0</v>
      </c>
      <c r="H10" s="114">
        <v>0</v>
      </c>
      <c r="I10" s="114">
        <v>0</v>
      </c>
      <c r="J10" s="114">
        <v>0</v>
      </c>
      <c r="K10" s="114">
        <v>0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  <c r="T10" s="114">
        <v>0</v>
      </c>
      <c r="U10" s="114">
        <v>0</v>
      </c>
      <c r="V10" s="114">
        <v>0</v>
      </c>
    </row>
    <row r="11" spans="1:22" ht="36" customHeight="1" thickBot="1">
      <c r="B11" s="194" t="s">
        <v>106</v>
      </c>
      <c r="C11" s="112" t="s">
        <v>93</v>
      </c>
      <c r="D11" s="106">
        <f>SUM(E11:V11)</f>
        <v>0</v>
      </c>
      <c r="E11" s="114">
        <f>E9+E10</f>
        <v>0</v>
      </c>
      <c r="F11" s="114">
        <f t="shared" ref="F11:K11" si="3">F9+F10</f>
        <v>0</v>
      </c>
      <c r="G11" s="114">
        <f t="shared" si="3"/>
        <v>0</v>
      </c>
      <c r="H11" s="114">
        <f t="shared" si="3"/>
        <v>0</v>
      </c>
      <c r="I11" s="114">
        <f t="shared" si="3"/>
        <v>0</v>
      </c>
      <c r="J11" s="114">
        <f t="shared" si="3"/>
        <v>0</v>
      </c>
      <c r="K11" s="115">
        <f t="shared" si="3"/>
        <v>0</v>
      </c>
      <c r="L11" s="113">
        <f>L9</f>
        <v>0</v>
      </c>
      <c r="M11" s="114">
        <f t="shared" ref="M11:V11" si="4">M9</f>
        <v>0</v>
      </c>
      <c r="N11" s="114">
        <f t="shared" si="4"/>
        <v>0</v>
      </c>
      <c r="O11" s="114">
        <f t="shared" si="4"/>
        <v>0</v>
      </c>
      <c r="P11" s="114">
        <f t="shared" si="4"/>
        <v>0</v>
      </c>
      <c r="Q11" s="114">
        <f t="shared" si="4"/>
        <v>0</v>
      </c>
      <c r="R11" s="114">
        <f t="shared" si="4"/>
        <v>0</v>
      </c>
      <c r="S11" s="114">
        <f t="shared" si="4"/>
        <v>0</v>
      </c>
      <c r="T11" s="114">
        <f t="shared" si="4"/>
        <v>0</v>
      </c>
      <c r="U11" s="114">
        <f t="shared" si="4"/>
        <v>0</v>
      </c>
      <c r="V11" s="114">
        <f t="shared" si="4"/>
        <v>0</v>
      </c>
    </row>
    <row r="12" spans="1:22" ht="36" customHeight="1">
      <c r="B12" s="191"/>
      <c r="C12" s="118" t="s">
        <v>94</v>
      </c>
      <c r="D12" s="101">
        <f>SUM(E12:V12)</f>
        <v>976305.68</v>
      </c>
      <c r="E12" s="102">
        <f>E6-E9</f>
        <v>5086.9399999999996</v>
      </c>
      <c r="F12" s="102">
        <f t="shared" ref="F12:V12" si="5">F6-F9</f>
        <v>10100.26</v>
      </c>
      <c r="G12" s="102">
        <f t="shared" si="5"/>
        <v>2839.46</v>
      </c>
      <c r="H12" s="102">
        <f t="shared" si="5"/>
        <v>20933.84</v>
      </c>
      <c r="I12" s="102">
        <f t="shared" si="5"/>
        <v>47791.86</v>
      </c>
      <c r="J12" s="102">
        <f t="shared" si="5"/>
        <v>28407</v>
      </c>
      <c r="K12" s="103">
        <f t="shared" si="5"/>
        <v>70591.259999999995</v>
      </c>
      <c r="L12" s="104">
        <f t="shared" si="5"/>
        <v>67329.899999999994</v>
      </c>
      <c r="M12" s="102">
        <f t="shared" si="5"/>
        <v>45586</v>
      </c>
      <c r="N12" s="102">
        <f t="shared" si="5"/>
        <v>95914.72</v>
      </c>
      <c r="O12" s="102">
        <f t="shared" si="5"/>
        <v>70386.820000000007</v>
      </c>
      <c r="P12" s="102">
        <f t="shared" si="5"/>
        <v>43976.98</v>
      </c>
      <c r="Q12" s="102">
        <f t="shared" si="5"/>
        <v>46478.58</v>
      </c>
      <c r="R12" s="102">
        <f t="shared" si="5"/>
        <v>58218.1</v>
      </c>
      <c r="S12" s="102">
        <f t="shared" si="5"/>
        <v>214805.06</v>
      </c>
      <c r="T12" s="102">
        <f t="shared" si="5"/>
        <v>8394.4</v>
      </c>
      <c r="U12" s="102">
        <f t="shared" si="5"/>
        <v>50397.5</v>
      </c>
      <c r="V12" s="102">
        <f t="shared" si="5"/>
        <v>89067</v>
      </c>
    </row>
    <row r="13" spans="1:22" ht="36" customHeight="1">
      <c r="B13" s="191"/>
      <c r="C13" s="112" t="s">
        <v>95</v>
      </c>
      <c r="D13" s="106">
        <f>SUM(E13:V13)-SUM(L13:V13)</f>
        <v>0</v>
      </c>
      <c r="E13" s="114">
        <f>E7-E10</f>
        <v>0</v>
      </c>
      <c r="F13" s="114">
        <f t="shared" ref="F13:V13" si="6">F7-F10</f>
        <v>0</v>
      </c>
      <c r="G13" s="114">
        <f t="shared" si="6"/>
        <v>0</v>
      </c>
      <c r="H13" s="114">
        <f t="shared" si="6"/>
        <v>0</v>
      </c>
      <c r="I13" s="114">
        <f t="shared" si="6"/>
        <v>0</v>
      </c>
      <c r="J13" s="114">
        <f t="shared" si="6"/>
        <v>0</v>
      </c>
      <c r="K13" s="115">
        <f t="shared" si="6"/>
        <v>0</v>
      </c>
      <c r="L13" s="122">
        <f t="shared" si="6"/>
        <v>0</v>
      </c>
      <c r="M13" s="123">
        <f t="shared" si="6"/>
        <v>0</v>
      </c>
      <c r="N13" s="123">
        <f t="shared" si="6"/>
        <v>0</v>
      </c>
      <c r="O13" s="123">
        <f t="shared" si="6"/>
        <v>0</v>
      </c>
      <c r="P13" s="123">
        <f t="shared" si="6"/>
        <v>0</v>
      </c>
      <c r="Q13" s="123">
        <f t="shared" si="6"/>
        <v>0</v>
      </c>
      <c r="R13" s="123">
        <f t="shared" si="6"/>
        <v>0</v>
      </c>
      <c r="S13" s="123">
        <f t="shared" si="6"/>
        <v>0</v>
      </c>
      <c r="T13" s="123">
        <f t="shared" si="6"/>
        <v>0</v>
      </c>
      <c r="U13" s="123">
        <f t="shared" si="6"/>
        <v>0</v>
      </c>
      <c r="V13" s="123">
        <f t="shared" si="6"/>
        <v>0</v>
      </c>
    </row>
    <row r="14" spans="1:22" ht="36" customHeight="1" thickBot="1">
      <c r="B14" s="191" t="s">
        <v>107</v>
      </c>
      <c r="C14" s="116" t="s">
        <v>96</v>
      </c>
      <c r="D14" s="117">
        <f>SUM(E14:V14)</f>
        <v>976305.68</v>
      </c>
      <c r="E14" s="110">
        <f>E8-E11</f>
        <v>5086.9399999999996</v>
      </c>
      <c r="F14" s="110">
        <f t="shared" ref="F14:V14" si="7">F8-F11</f>
        <v>10100.26</v>
      </c>
      <c r="G14" s="110">
        <f t="shared" si="7"/>
        <v>2839.46</v>
      </c>
      <c r="H14" s="110">
        <f t="shared" si="7"/>
        <v>20933.84</v>
      </c>
      <c r="I14" s="110">
        <f t="shared" si="7"/>
        <v>47791.86</v>
      </c>
      <c r="J14" s="110">
        <f t="shared" si="7"/>
        <v>28407</v>
      </c>
      <c r="K14" s="111">
        <f t="shared" si="7"/>
        <v>70591.259999999995</v>
      </c>
      <c r="L14" s="109">
        <f>L8-L11</f>
        <v>67329.899999999994</v>
      </c>
      <c r="M14" s="110">
        <f t="shared" si="7"/>
        <v>45586</v>
      </c>
      <c r="N14" s="110">
        <f t="shared" si="7"/>
        <v>95914.72</v>
      </c>
      <c r="O14" s="110">
        <f t="shared" si="7"/>
        <v>70386.820000000007</v>
      </c>
      <c r="P14" s="110">
        <f t="shared" si="7"/>
        <v>43976.98</v>
      </c>
      <c r="Q14" s="110">
        <f t="shared" si="7"/>
        <v>46478.58</v>
      </c>
      <c r="R14" s="110">
        <f t="shared" si="7"/>
        <v>58218.1</v>
      </c>
      <c r="S14" s="110">
        <f t="shared" si="7"/>
        <v>214805.06</v>
      </c>
      <c r="T14" s="110">
        <f t="shared" si="7"/>
        <v>8394.4</v>
      </c>
      <c r="U14" s="110">
        <f t="shared" si="7"/>
        <v>50397.5</v>
      </c>
      <c r="V14" s="110">
        <f t="shared" si="7"/>
        <v>89067</v>
      </c>
    </row>
    <row r="15" spans="1:22" ht="36" customHeight="1" thickBot="1">
      <c r="B15" s="193"/>
      <c r="C15" s="119" t="s">
        <v>97</v>
      </c>
      <c r="D15" s="96">
        <f>SUMIF(E15:V15,"&gt;0")</f>
        <v>19625730.627450082</v>
      </c>
      <c r="E15" s="120">
        <f>E5*E14</f>
        <v>200436.73978339013</v>
      </c>
      <c r="F15" s="120">
        <f>F5*F14</f>
        <v>405962.51742330746</v>
      </c>
      <c r="G15" s="120">
        <f t="shared" ref="G15:U15" si="8">G5*G14</f>
        <v>109352.31871787239</v>
      </c>
      <c r="H15" s="120">
        <f t="shared" si="8"/>
        <v>824839.81347276049</v>
      </c>
      <c r="I15" s="120">
        <f t="shared" si="8"/>
        <v>881583.1432219228</v>
      </c>
      <c r="J15" s="120">
        <f t="shared" si="8"/>
        <v>559733.76758828363</v>
      </c>
      <c r="K15" s="120">
        <f t="shared" si="8"/>
        <v>1424125.4628936655</v>
      </c>
      <c r="L15" s="120">
        <f t="shared" si="8"/>
        <v>1195004.0565968289</v>
      </c>
      <c r="M15" s="120">
        <f t="shared" si="8"/>
        <v>833010.14338678494</v>
      </c>
      <c r="N15" s="120">
        <f t="shared" si="8"/>
        <v>1941111.0884069758</v>
      </c>
      <c r="O15" s="120">
        <f t="shared" si="8"/>
        <v>1340913.7562742585</v>
      </c>
      <c r="P15" s="120">
        <f t="shared" si="8"/>
        <v>873092.29772194533</v>
      </c>
      <c r="Q15" s="120">
        <f t="shared" si="8"/>
        <v>924414.57504413731</v>
      </c>
      <c r="R15" s="120">
        <f t="shared" si="8"/>
        <v>1132596.8199031674</v>
      </c>
      <c r="S15" s="120">
        <f t="shared" si="8"/>
        <v>3866133.5920472108</v>
      </c>
      <c r="T15" s="120">
        <f t="shared" si="8"/>
        <v>293592.07734131027</v>
      </c>
      <c r="U15" s="120">
        <f t="shared" si="8"/>
        <v>1248041.6091771929</v>
      </c>
      <c r="V15" s="120">
        <f t="shared" ref="V15" si="9">V5*V14</f>
        <v>1571786.8484490698</v>
      </c>
    </row>
    <row r="16" spans="1:22" ht="36" customHeight="1">
      <c r="B16" s="191"/>
      <c r="C16" s="112" t="s">
        <v>98</v>
      </c>
      <c r="D16" s="121">
        <f>D14*0.000357</f>
        <v>348.54112775999999</v>
      </c>
      <c r="E16" s="114">
        <f t="shared" ref="E16:V16" si="10">E14*0.000357</f>
        <v>1.8160375799999999</v>
      </c>
      <c r="F16" s="114">
        <f t="shared" si="10"/>
        <v>3.60579282</v>
      </c>
      <c r="G16" s="114">
        <f t="shared" si="10"/>
        <v>1.01368722</v>
      </c>
      <c r="H16" s="114">
        <f t="shared" si="10"/>
        <v>7.4733808800000006</v>
      </c>
      <c r="I16" s="114">
        <f t="shared" si="10"/>
        <v>17.061694020000001</v>
      </c>
      <c r="J16" s="114">
        <f t="shared" si="10"/>
        <v>10.141299</v>
      </c>
      <c r="K16" s="115">
        <f t="shared" si="10"/>
        <v>25.201079819999997</v>
      </c>
      <c r="L16" s="122">
        <f t="shared" si="10"/>
        <v>24.036774299999998</v>
      </c>
      <c r="M16" s="123">
        <f t="shared" si="10"/>
        <v>16.274201999999999</v>
      </c>
      <c r="N16" s="123">
        <f t="shared" si="10"/>
        <v>34.241555040000001</v>
      </c>
      <c r="O16" s="123">
        <f t="shared" si="10"/>
        <v>25.128094740000002</v>
      </c>
      <c r="P16" s="123">
        <f t="shared" si="10"/>
        <v>15.699781860000002</v>
      </c>
      <c r="Q16" s="123">
        <f t="shared" si="10"/>
        <v>16.592853059999999</v>
      </c>
      <c r="R16" s="123">
        <f t="shared" si="10"/>
        <v>20.783861699999999</v>
      </c>
      <c r="S16" s="123">
        <f t="shared" si="10"/>
        <v>76.685406420000007</v>
      </c>
      <c r="T16" s="123">
        <f t="shared" si="10"/>
        <v>2.9968007999999999</v>
      </c>
      <c r="U16" s="123">
        <f t="shared" si="10"/>
        <v>17.9919075</v>
      </c>
      <c r="V16" s="123">
        <f t="shared" si="10"/>
        <v>31.796918999999999</v>
      </c>
    </row>
    <row r="17" spans="2:22" ht="36" customHeight="1">
      <c r="B17" s="191"/>
      <c r="C17" s="112" t="s">
        <v>99</v>
      </c>
      <c r="D17" s="124">
        <f t="shared" ref="D17:J17" si="11">D15/D4</f>
        <v>0.38565948436171343</v>
      </c>
      <c r="E17" s="126">
        <f t="shared" si="11"/>
        <v>0.23747444096914244</v>
      </c>
      <c r="F17" s="126">
        <f t="shared" si="11"/>
        <v>0.44518071227080391</v>
      </c>
      <c r="G17" s="126">
        <f t="shared" si="11"/>
        <v>0.14088816115907513</v>
      </c>
      <c r="H17" s="126">
        <f t="shared" si="11"/>
        <v>0.97725783110032227</v>
      </c>
      <c r="I17" s="126">
        <f t="shared" si="11"/>
        <v>0.56744428481531173</v>
      </c>
      <c r="J17" s="126">
        <f t="shared" si="11"/>
        <v>0.33810209595448648</v>
      </c>
      <c r="K17" s="127">
        <f t="shared" ref="K17:V17" si="12">K15/K4</f>
        <v>0.51770962135046528</v>
      </c>
      <c r="L17" s="125">
        <f t="shared" si="12"/>
        <v>0.63542751981879952</v>
      </c>
      <c r="M17" s="126">
        <f t="shared" si="12"/>
        <v>0.51843511884453541</v>
      </c>
      <c r="N17" s="126">
        <f t="shared" si="12"/>
        <v>0.41322602881367615</v>
      </c>
      <c r="O17" s="126">
        <f t="shared" si="12"/>
        <v>0.31452314456921476</v>
      </c>
      <c r="P17" s="126">
        <f t="shared" si="12"/>
        <v>0.43568740897787728</v>
      </c>
      <c r="Q17" s="126">
        <f t="shared" si="12"/>
        <v>0.40342837799130282</v>
      </c>
      <c r="R17" s="126">
        <f t="shared" si="12"/>
        <v>0.39700023867162193</v>
      </c>
      <c r="S17" s="126">
        <f t="shared" si="12"/>
        <v>0.24170923109468745</v>
      </c>
      <c r="T17" s="126">
        <f t="shared" si="12"/>
        <v>0.27594096183557409</v>
      </c>
      <c r="U17" s="126">
        <f t="shared" si="12"/>
        <v>0.70969399969019753</v>
      </c>
      <c r="V17" s="126">
        <f t="shared" si="12"/>
        <v>0.50076745323595395</v>
      </c>
    </row>
    <row r="18" spans="2:22" ht="36" customHeight="1" thickBot="1">
      <c r="B18" s="191"/>
      <c r="C18" s="116" t="s">
        <v>100</v>
      </c>
      <c r="D18" s="128">
        <f t="shared" ref="D18:V18" si="13">D14/D8</f>
        <v>1</v>
      </c>
      <c r="E18" s="130">
        <f t="shared" si="13"/>
        <v>1</v>
      </c>
      <c r="F18" s="130">
        <f t="shared" si="13"/>
        <v>1</v>
      </c>
      <c r="G18" s="130">
        <f t="shared" si="13"/>
        <v>1</v>
      </c>
      <c r="H18" s="130">
        <f t="shared" si="13"/>
        <v>1</v>
      </c>
      <c r="I18" s="130">
        <f t="shared" si="13"/>
        <v>1</v>
      </c>
      <c r="J18" s="130">
        <f t="shared" si="13"/>
        <v>1</v>
      </c>
      <c r="K18" s="131">
        <f t="shared" si="13"/>
        <v>1</v>
      </c>
      <c r="L18" s="129">
        <f t="shared" si="13"/>
        <v>1</v>
      </c>
      <c r="M18" s="130">
        <f t="shared" si="13"/>
        <v>1</v>
      </c>
      <c r="N18" s="130">
        <f t="shared" si="13"/>
        <v>1</v>
      </c>
      <c r="O18" s="130">
        <f t="shared" si="13"/>
        <v>1</v>
      </c>
      <c r="P18" s="130">
        <f t="shared" si="13"/>
        <v>1</v>
      </c>
      <c r="Q18" s="130">
        <f t="shared" si="13"/>
        <v>1</v>
      </c>
      <c r="R18" s="130">
        <f t="shared" si="13"/>
        <v>1</v>
      </c>
      <c r="S18" s="130">
        <f t="shared" si="13"/>
        <v>1</v>
      </c>
      <c r="T18" s="130">
        <f t="shared" si="13"/>
        <v>1</v>
      </c>
      <c r="U18" s="130">
        <f t="shared" si="13"/>
        <v>1</v>
      </c>
      <c r="V18" s="130">
        <f t="shared" si="13"/>
        <v>1</v>
      </c>
    </row>
    <row r="19" spans="2:22" s="132" customFormat="1" ht="36" customHeight="1" thickBot="1">
      <c r="B19" s="192"/>
      <c r="C19" s="142" t="s">
        <v>113</v>
      </c>
      <c r="D19" s="143"/>
      <c r="E19" s="144" t="s">
        <v>88</v>
      </c>
      <c r="F19" s="144" t="s">
        <v>88</v>
      </c>
      <c r="G19" s="144" t="s">
        <v>88</v>
      </c>
      <c r="H19" s="144" t="s">
        <v>88</v>
      </c>
      <c r="I19" s="144" t="s">
        <v>88</v>
      </c>
      <c r="J19" s="144"/>
      <c r="K19" s="145"/>
      <c r="L19" s="146"/>
      <c r="M19" s="144"/>
      <c r="N19" s="144"/>
      <c r="O19" s="144"/>
      <c r="P19" s="144"/>
      <c r="Q19" s="144"/>
      <c r="R19" s="144"/>
      <c r="S19" s="144"/>
      <c r="T19" s="144"/>
      <c r="U19" s="144"/>
      <c r="V19" s="144" t="s">
        <v>88</v>
      </c>
    </row>
    <row r="20" spans="2:22" s="132" customFormat="1" ht="36" customHeight="1">
      <c r="C20" s="93"/>
      <c r="D20" s="93"/>
      <c r="E20" s="93"/>
      <c r="F20" s="93"/>
      <c r="G20" s="93"/>
      <c r="H20" s="93"/>
      <c r="I20" s="93"/>
      <c r="J20" s="93"/>
      <c r="K20" s="93"/>
      <c r="L20" s="133"/>
      <c r="M20" s="93"/>
      <c r="N20" s="93"/>
      <c r="O20" s="93"/>
      <c r="P20" s="93"/>
      <c r="Q20" s="93"/>
      <c r="R20" s="93"/>
      <c r="S20" s="93"/>
      <c r="T20" s="93"/>
      <c r="U20" s="93"/>
      <c r="V20" s="93"/>
    </row>
  </sheetData>
  <customSheetViews>
    <customSheetView guid="{A478444A-39C2-4E60-AE27-B1B525C5F523}" scale="85" fitToPage="1">
      <selection activeCell="K21" sqref="K21"/>
      <pageMargins left="0.70866141732283472" right="0.70866141732283472" top="0.74803149606299213" bottom="0.74803149606299213" header="0.31496062992125984" footer="0.31496062992125984"/>
      <pageSetup paperSize="9" scale="10" fitToHeight="0" orientation="portrait" r:id="rId1"/>
    </customSheetView>
  </customSheetViews>
  <phoneticPr fontId="5"/>
  <conditionalFormatting sqref="D3:V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17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6"/>
  <sheetViews>
    <sheetView zoomScale="85" zoomScaleNormal="85" workbookViewId="0">
      <selection activeCell="G5" sqref="G5"/>
    </sheetView>
  </sheetViews>
  <sheetFormatPr defaultColWidth="9" defaultRowHeight="35.25" customHeight="1"/>
  <cols>
    <col min="1" max="1" width="2.625" style="1" customWidth="1"/>
    <col min="2" max="2" width="9" style="2" bestFit="1" customWidth="1"/>
    <col min="3" max="3" width="7.5" style="2" bestFit="1" customWidth="1"/>
    <col min="4" max="4" width="13.875" style="2" bestFit="1" customWidth="1"/>
    <col min="5" max="25" width="8.125" style="8" customWidth="1"/>
    <col min="26" max="16384" width="9" style="1"/>
  </cols>
  <sheetData>
    <row r="1" spans="2:25" ht="14.25" thickBot="1"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s="5" customFormat="1" ht="35.25" customHeight="1" thickBot="1">
      <c r="B2" s="6"/>
      <c r="C2" s="6"/>
      <c r="D2" s="6"/>
      <c r="E2" s="6" t="s">
        <v>33</v>
      </c>
      <c r="F2" s="6" t="s">
        <v>29</v>
      </c>
      <c r="G2" s="6" t="s">
        <v>30</v>
      </c>
      <c r="H2" s="198" t="s">
        <v>149</v>
      </c>
      <c r="I2" s="198" t="s">
        <v>150</v>
      </c>
      <c r="J2" s="198" t="s">
        <v>151</v>
      </c>
      <c r="K2" s="198" t="s">
        <v>152</v>
      </c>
      <c r="L2" s="198" t="s">
        <v>153</v>
      </c>
      <c r="M2" s="198" t="s">
        <v>154</v>
      </c>
      <c r="N2" s="199" t="s">
        <v>155</v>
      </c>
      <c r="O2" s="200" t="s">
        <v>156</v>
      </c>
      <c r="P2" s="198" t="s">
        <v>157</v>
      </c>
      <c r="Q2" s="198" t="s">
        <v>158</v>
      </c>
      <c r="R2" s="198" t="s">
        <v>159</v>
      </c>
      <c r="S2" s="198" t="s">
        <v>160</v>
      </c>
      <c r="T2" s="198" t="s">
        <v>161</v>
      </c>
      <c r="U2" s="198" t="s">
        <v>162</v>
      </c>
      <c r="V2" s="198" t="s">
        <v>163</v>
      </c>
      <c r="W2" s="198" t="s">
        <v>164</v>
      </c>
      <c r="X2" s="198" t="s">
        <v>165</v>
      </c>
      <c r="Y2" s="198" t="s">
        <v>166</v>
      </c>
    </row>
    <row r="3" spans="2:25" ht="35.25" customHeight="1">
      <c r="B3" s="3" t="s">
        <v>32</v>
      </c>
      <c r="C3" s="3" t="s">
        <v>28</v>
      </c>
      <c r="D3" s="3" t="s">
        <v>31</v>
      </c>
      <c r="E3" s="7">
        <f>SUM(E4:E16)</f>
        <v>1607</v>
      </c>
      <c r="F3" s="7">
        <f>SUM(F4:F16)</f>
        <v>1607</v>
      </c>
      <c r="G3" s="7">
        <f>SUM(G4:G16)</f>
        <v>0</v>
      </c>
      <c r="H3" s="7">
        <v>190</v>
      </c>
      <c r="I3" s="7">
        <v>285</v>
      </c>
      <c r="J3" s="7">
        <v>372</v>
      </c>
      <c r="K3" s="7">
        <v>559</v>
      </c>
      <c r="L3" s="7">
        <v>403</v>
      </c>
      <c r="M3" s="7">
        <v>352</v>
      </c>
      <c r="N3" s="7">
        <v>173</v>
      </c>
      <c r="O3" s="7">
        <v>8</v>
      </c>
      <c r="P3" s="7">
        <v>6</v>
      </c>
      <c r="Q3" s="7">
        <v>10</v>
      </c>
      <c r="R3" s="7">
        <v>5</v>
      </c>
      <c r="S3" s="7">
        <v>8</v>
      </c>
      <c r="T3" s="7">
        <v>14</v>
      </c>
      <c r="U3" s="7">
        <v>4</v>
      </c>
      <c r="V3" s="7">
        <v>7</v>
      </c>
      <c r="W3" s="7">
        <v>10</v>
      </c>
      <c r="X3" s="7">
        <v>8</v>
      </c>
      <c r="Y3" s="7">
        <v>3</v>
      </c>
    </row>
    <row r="4" spans="2:25" ht="35.25" customHeight="1">
      <c r="B4" s="3"/>
      <c r="C4" s="4" t="s">
        <v>15</v>
      </c>
      <c r="D4" s="3" t="s">
        <v>1</v>
      </c>
      <c r="E4" s="7">
        <f>SUM(F4:G4)</f>
        <v>282</v>
      </c>
      <c r="F4" s="7">
        <f t="shared" ref="F4:F16" si="0">IF(B4="",SUM(H4:Y4),"")</f>
        <v>282</v>
      </c>
      <c r="G4" s="7" t="str">
        <f t="shared" ref="G4:G16" si="1">IF(B4="外",SUM(H4:Y4),"")</f>
        <v/>
      </c>
      <c r="H4" s="7">
        <v>88</v>
      </c>
      <c r="I4" s="7">
        <v>0</v>
      </c>
      <c r="J4" s="7">
        <v>30</v>
      </c>
      <c r="K4" s="7">
        <v>0</v>
      </c>
      <c r="L4" s="7">
        <v>25</v>
      </c>
      <c r="M4" s="7">
        <v>81</v>
      </c>
      <c r="N4" s="7">
        <v>58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</row>
    <row r="5" spans="2:25" ht="35.25" customHeight="1">
      <c r="B5" s="3"/>
      <c r="C5" s="4" t="s">
        <v>16</v>
      </c>
      <c r="D5" s="3" t="s">
        <v>2</v>
      </c>
      <c r="E5" s="7">
        <f>SUM(F5:G5)</f>
        <v>473</v>
      </c>
      <c r="F5" s="7">
        <f t="shared" si="0"/>
        <v>473</v>
      </c>
      <c r="G5" s="7" t="str">
        <f t="shared" si="1"/>
        <v/>
      </c>
      <c r="H5" s="7">
        <v>13</v>
      </c>
      <c r="I5" s="7">
        <v>105</v>
      </c>
      <c r="J5" s="7">
        <v>104</v>
      </c>
      <c r="K5" s="7">
        <v>0</v>
      </c>
      <c r="L5" s="7">
        <v>112</v>
      </c>
      <c r="M5" s="7">
        <v>100</v>
      </c>
      <c r="N5" s="7">
        <v>35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2</v>
      </c>
      <c r="W5" s="7">
        <v>2</v>
      </c>
      <c r="X5" s="7">
        <v>0</v>
      </c>
      <c r="Y5" s="7">
        <v>0</v>
      </c>
    </row>
    <row r="6" spans="2:25" ht="35.25" customHeight="1">
      <c r="B6" s="3"/>
      <c r="C6" s="4" t="s">
        <v>17</v>
      </c>
      <c r="D6" s="3" t="s">
        <v>3</v>
      </c>
      <c r="E6" s="7">
        <f t="shared" ref="E6:E7" si="2">SUM(F6:G6)</f>
        <v>57</v>
      </c>
      <c r="F6" s="7">
        <f t="shared" si="0"/>
        <v>57</v>
      </c>
      <c r="G6" s="7" t="str">
        <f t="shared" si="1"/>
        <v/>
      </c>
      <c r="H6" s="7">
        <v>0</v>
      </c>
      <c r="I6" s="7">
        <v>0</v>
      </c>
      <c r="J6" s="7">
        <v>26</v>
      </c>
      <c r="K6" s="7">
        <v>0</v>
      </c>
      <c r="L6" s="7">
        <v>31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</row>
    <row r="7" spans="2:25" ht="35.25" customHeight="1">
      <c r="B7" s="3"/>
      <c r="C7" s="4" t="s">
        <v>18</v>
      </c>
      <c r="D7" s="3" t="s">
        <v>4</v>
      </c>
      <c r="E7" s="7">
        <f t="shared" si="2"/>
        <v>96</v>
      </c>
      <c r="F7" s="7">
        <f t="shared" si="0"/>
        <v>96</v>
      </c>
      <c r="G7" s="7" t="str">
        <f t="shared" si="1"/>
        <v/>
      </c>
      <c r="H7" s="7">
        <v>0</v>
      </c>
      <c r="I7" s="7">
        <v>0</v>
      </c>
      <c r="J7" s="7">
        <v>9</v>
      </c>
      <c r="K7" s="7">
        <v>85</v>
      </c>
      <c r="L7" s="7">
        <v>2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</row>
    <row r="8" spans="2:25" ht="35.25" customHeight="1">
      <c r="B8" s="3"/>
      <c r="C8" s="4" t="s">
        <v>19</v>
      </c>
      <c r="D8" s="3" t="s">
        <v>5</v>
      </c>
      <c r="E8" s="7">
        <f t="shared" ref="E8:E16" si="3">SUM(F8:G8)</f>
        <v>21</v>
      </c>
      <c r="F8" s="7">
        <f t="shared" si="0"/>
        <v>21</v>
      </c>
      <c r="G8" s="7" t="str">
        <f t="shared" si="1"/>
        <v/>
      </c>
      <c r="H8" s="7">
        <v>0</v>
      </c>
      <c r="I8" s="7">
        <v>0</v>
      </c>
      <c r="J8" s="7">
        <v>12</v>
      </c>
      <c r="K8" s="7">
        <v>0</v>
      </c>
      <c r="L8" s="7">
        <v>1</v>
      </c>
      <c r="M8" s="7">
        <v>8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</row>
    <row r="9" spans="2:25" ht="35.25" customHeight="1">
      <c r="B9" s="3"/>
      <c r="C9" s="4" t="s">
        <v>20</v>
      </c>
      <c r="D9" s="3" t="s">
        <v>6</v>
      </c>
      <c r="E9" s="7">
        <f t="shared" si="3"/>
        <v>421</v>
      </c>
      <c r="F9" s="7">
        <f t="shared" si="0"/>
        <v>421</v>
      </c>
      <c r="G9" s="7" t="str">
        <f t="shared" si="1"/>
        <v/>
      </c>
      <c r="H9" s="7">
        <v>68</v>
      </c>
      <c r="I9" s="7">
        <v>113</v>
      </c>
      <c r="J9" s="7">
        <v>106</v>
      </c>
      <c r="K9" s="7">
        <v>0</v>
      </c>
      <c r="L9" s="7">
        <v>65</v>
      </c>
      <c r="M9" s="7">
        <v>51</v>
      </c>
      <c r="N9" s="7">
        <v>4</v>
      </c>
      <c r="O9" s="7">
        <v>0</v>
      </c>
      <c r="P9" s="7">
        <v>0</v>
      </c>
      <c r="Q9" s="7">
        <v>1</v>
      </c>
      <c r="R9" s="7">
        <v>0</v>
      </c>
      <c r="S9" s="7">
        <v>8</v>
      </c>
      <c r="T9" s="7">
        <v>0</v>
      </c>
      <c r="U9" s="7">
        <v>2</v>
      </c>
      <c r="V9" s="7">
        <v>0</v>
      </c>
      <c r="W9" s="7">
        <v>0</v>
      </c>
      <c r="X9" s="7">
        <v>3</v>
      </c>
      <c r="Y9" s="7">
        <v>0</v>
      </c>
    </row>
    <row r="10" spans="2:25" ht="35.25" customHeight="1">
      <c r="B10" s="3"/>
      <c r="C10" s="4" t="s">
        <v>21</v>
      </c>
      <c r="D10" s="3" t="s">
        <v>7</v>
      </c>
      <c r="E10" s="7">
        <f t="shared" si="3"/>
        <v>56</v>
      </c>
      <c r="F10" s="7">
        <f t="shared" si="0"/>
        <v>56</v>
      </c>
      <c r="G10" s="7" t="str">
        <f t="shared" si="1"/>
        <v/>
      </c>
      <c r="H10" s="7">
        <v>0</v>
      </c>
      <c r="I10" s="7">
        <v>22</v>
      </c>
      <c r="J10" s="7">
        <v>7</v>
      </c>
      <c r="K10" s="7">
        <v>0</v>
      </c>
      <c r="L10" s="7">
        <v>3</v>
      </c>
      <c r="M10" s="7">
        <v>12</v>
      </c>
      <c r="N10" s="7">
        <v>6</v>
      </c>
      <c r="O10" s="7">
        <v>4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2</v>
      </c>
    </row>
    <row r="11" spans="2:25" ht="35.25" customHeight="1">
      <c r="B11" s="3"/>
      <c r="C11" s="4" t="s">
        <v>22</v>
      </c>
      <c r="D11" s="3" t="s">
        <v>8</v>
      </c>
      <c r="E11" s="7">
        <f t="shared" si="3"/>
        <v>79</v>
      </c>
      <c r="F11" s="7">
        <f t="shared" si="0"/>
        <v>79</v>
      </c>
      <c r="G11" s="7" t="str">
        <f t="shared" si="1"/>
        <v/>
      </c>
      <c r="H11" s="7">
        <v>2</v>
      </c>
      <c r="I11" s="7">
        <v>6</v>
      </c>
      <c r="J11" s="7">
        <v>8</v>
      </c>
      <c r="K11" s="7">
        <v>2</v>
      </c>
      <c r="L11" s="7">
        <v>0</v>
      </c>
      <c r="M11" s="7">
        <v>21</v>
      </c>
      <c r="N11" s="7">
        <v>1</v>
      </c>
      <c r="O11" s="7">
        <v>4</v>
      </c>
      <c r="P11" s="7">
        <v>4</v>
      </c>
      <c r="Q11" s="7">
        <v>7</v>
      </c>
      <c r="R11" s="7">
        <v>4</v>
      </c>
      <c r="S11" s="7">
        <v>0</v>
      </c>
      <c r="T11" s="7">
        <v>6</v>
      </c>
      <c r="U11" s="7">
        <v>0</v>
      </c>
      <c r="V11" s="7">
        <v>3</v>
      </c>
      <c r="W11" s="7">
        <v>6</v>
      </c>
      <c r="X11" s="7">
        <v>5</v>
      </c>
      <c r="Y11" s="7">
        <v>0</v>
      </c>
    </row>
    <row r="12" spans="2:25" ht="35.25" customHeight="1">
      <c r="B12" s="3"/>
      <c r="C12" s="4" t="s">
        <v>23</v>
      </c>
      <c r="D12" s="3" t="s">
        <v>12</v>
      </c>
      <c r="E12" s="7">
        <f t="shared" si="3"/>
        <v>19</v>
      </c>
      <c r="F12" s="7">
        <f t="shared" si="0"/>
        <v>19</v>
      </c>
      <c r="G12" s="7" t="str">
        <f t="shared" si="1"/>
        <v/>
      </c>
      <c r="H12" s="7">
        <v>0</v>
      </c>
      <c r="I12" s="7">
        <v>1</v>
      </c>
      <c r="J12" s="7">
        <v>10</v>
      </c>
      <c r="K12" s="7">
        <v>0</v>
      </c>
      <c r="L12" s="7">
        <v>8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</row>
    <row r="13" spans="2:25" ht="35.25" customHeight="1">
      <c r="B13" s="3"/>
      <c r="C13" s="4" t="s">
        <v>24</v>
      </c>
      <c r="D13" s="3" t="s">
        <v>13</v>
      </c>
      <c r="E13" s="7">
        <f t="shared" si="3"/>
        <v>35</v>
      </c>
      <c r="F13" s="7">
        <f t="shared" si="0"/>
        <v>35</v>
      </c>
      <c r="G13" s="7" t="str">
        <f t="shared" si="1"/>
        <v/>
      </c>
      <c r="H13" s="7">
        <v>0</v>
      </c>
      <c r="I13" s="7">
        <v>0</v>
      </c>
      <c r="J13" s="7">
        <v>1</v>
      </c>
      <c r="K13" s="7">
        <v>17</v>
      </c>
      <c r="L13" s="7">
        <v>0</v>
      </c>
      <c r="M13" s="7">
        <v>17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</row>
    <row r="14" spans="2:25" ht="35.25" customHeight="1">
      <c r="B14" s="3"/>
      <c r="C14" s="4" t="s">
        <v>25</v>
      </c>
      <c r="D14" s="3" t="s">
        <v>9</v>
      </c>
      <c r="E14" s="7">
        <f t="shared" si="3"/>
        <v>54</v>
      </c>
      <c r="F14" s="7">
        <f t="shared" si="0"/>
        <v>54</v>
      </c>
      <c r="G14" s="7" t="str">
        <f t="shared" si="1"/>
        <v/>
      </c>
      <c r="H14" s="7">
        <v>4</v>
      </c>
      <c r="I14" s="7">
        <v>10</v>
      </c>
      <c r="J14" s="7">
        <v>8</v>
      </c>
      <c r="K14" s="7">
        <v>0</v>
      </c>
      <c r="L14" s="7">
        <v>0</v>
      </c>
      <c r="M14" s="7">
        <v>27</v>
      </c>
      <c r="N14" s="7">
        <v>1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2</v>
      </c>
      <c r="V14" s="7">
        <v>0</v>
      </c>
      <c r="W14" s="7">
        <v>2</v>
      </c>
      <c r="X14" s="7">
        <v>0</v>
      </c>
      <c r="Y14" s="7">
        <v>0</v>
      </c>
    </row>
    <row r="15" spans="2:25" ht="35.25" customHeight="1">
      <c r="B15" s="3"/>
      <c r="C15" s="4" t="s">
        <v>26</v>
      </c>
      <c r="D15" s="3" t="s">
        <v>10</v>
      </c>
      <c r="E15" s="7">
        <f t="shared" si="3"/>
        <v>14</v>
      </c>
      <c r="F15" s="7">
        <f t="shared" si="0"/>
        <v>14</v>
      </c>
      <c r="G15" s="7" t="str">
        <f t="shared" si="1"/>
        <v/>
      </c>
      <c r="H15" s="7">
        <v>11</v>
      </c>
      <c r="I15" s="7">
        <v>0</v>
      </c>
      <c r="J15" s="7">
        <v>0</v>
      </c>
      <c r="K15" s="7">
        <v>1</v>
      </c>
      <c r="L15" s="7">
        <v>2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</row>
    <row r="16" spans="2:25" ht="35.25" customHeight="1">
      <c r="B16" s="3"/>
      <c r="C16" s="4" t="s">
        <v>27</v>
      </c>
      <c r="D16" s="3" t="s">
        <v>11</v>
      </c>
      <c r="E16" s="7">
        <f t="shared" si="3"/>
        <v>0</v>
      </c>
      <c r="F16" s="7">
        <f t="shared" si="0"/>
        <v>0</v>
      </c>
      <c r="G16" s="7" t="str">
        <f t="shared" si="1"/>
        <v/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</row>
  </sheetData>
  <customSheetViews>
    <customSheetView guid="{A478444A-39C2-4E60-AE27-B1B525C5F523}" scale="85">
      <selection activeCell="P19" sqref="P19"/>
      <pageMargins left="0.7" right="0.7" top="0.75" bottom="0.75" header="0.3" footer="0.3"/>
      <pageSetup paperSize="9" orientation="portrait" verticalDpi="0" r:id="rId1"/>
    </customSheetView>
  </customSheetViews>
  <phoneticPr fontId="5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様式第13号（指定器具、提案要）</vt:lpstr>
      <vt:lpstr>様式第16号（事業費算出表）</vt:lpstr>
      <vt:lpstr>様式第17号（事業効果算出表）</vt:lpstr>
      <vt:lpstr>施設別点灯時間内訳（計算用１）（非表示）</vt:lpstr>
      <vt:lpstr>施設別事業効果（計算用２）（非表示）</vt:lpstr>
      <vt:lpstr>施設別台数内訳（参考）（非表示）</vt:lpstr>
      <vt:lpstr>'施設別事業効果（計算用２）（非表示）'!_FilterDatabase</vt:lpstr>
      <vt:lpstr>'施設別事業効果（計算用２）（非表示）'!Print_Area</vt:lpstr>
      <vt:lpstr>'様式第13号（指定器具、提案要）'!Print_Area</vt:lpstr>
      <vt:lpstr>'様式第16号（事業費算出表）'!Print_Area</vt:lpstr>
      <vt:lpstr>'様式第17号（事業効果算出表）'!Print_Area</vt:lpstr>
      <vt:lpstr>'施設別事業効果（計算用２）（非表示）'!Print_Titles</vt:lpstr>
      <vt:lpstr>'様式第13号（指定器具、提案要）'!Print_Titles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ueqbd533</dc:creator>
  <cp:lastModifiedBy>京都市教育委員会</cp:lastModifiedBy>
  <cp:lastPrinted>2023-03-17T06:23:31Z</cp:lastPrinted>
  <dcterms:created xsi:type="dcterms:W3CDTF">2015-06-05T18:19:34Z</dcterms:created>
  <dcterms:modified xsi:type="dcterms:W3CDTF">2023-04-21T04:15:38Z</dcterms:modified>
</cp:coreProperties>
</file>