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10000000)\23_エネルギー事業推進担当\304_事業者対策担当\21_特定事業者担当\01_特定事業者\R5年度\04-2_第五計画期間の報告書様式\記入例\"/>
    </mc:Choice>
  </mc:AlternateContent>
  <xr:revisionPtr revIDLastSave="0" documentId="13_ncr:1_{7F776976-6B16-428C-AFD0-7A60835060C5}" xr6:coauthVersionLast="47" xr6:coauthVersionMax="47" xr10:uidLastSave="{00000000-0000-0000-0000-000000000000}"/>
  <bookViews>
    <workbookView xWindow="-120" yWindow="-120" windowWidth="20730" windowHeight="11160" xr2:uid="{00000000-000D-0000-FFFF-FFFF00000000}"/>
  </bookViews>
  <sheets>
    <sheet name="報告書（市提出用）" sheetId="3" r:id="rId1"/>
    <sheet name="基準年度＆超過削減算定シート" sheetId="4" r:id="rId2"/>
  </sheets>
  <definedNames>
    <definedName name="HFC">#REF!</definedName>
    <definedName name="PFC">#REF!</definedName>
    <definedName name="PPS">#REF!</definedName>
    <definedName name="_xlnm.Print_Area" localSheetId="1">'基準年度＆超過削減算定シート'!$A$1:$P$22</definedName>
    <definedName name="_xlnm.Print_Area" localSheetId="0">'報告書（市提出用）'!$A$1:$Z$64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4" i="3" l="1"/>
  <c r="AC24" i="3"/>
  <c r="AB24" i="3"/>
  <c r="M29" i="3" l="1"/>
  <c r="AB35" i="3"/>
  <c r="AG41" i="3" l="1"/>
  <c r="AD48" i="3"/>
  <c r="AG10" i="3" l="1"/>
  <c r="H6" i="4"/>
  <c r="AE24" i="3" l="1"/>
  <c r="U11" i="4" s="1"/>
  <c r="J17" i="4" s="1"/>
  <c r="R11" i="4"/>
  <c r="T11" i="4" l="1"/>
  <c r="H17" i="4" s="1"/>
  <c r="S11" i="4"/>
  <c r="F17" i="4" s="1"/>
  <c r="BF50" i="3"/>
  <c r="BE50" i="3"/>
  <c r="BD50" i="3"/>
  <c r="BF49" i="3"/>
  <c r="BE49" i="3"/>
  <c r="BD49" i="3"/>
  <c r="BF48" i="3"/>
  <c r="BE48" i="3"/>
  <c r="BD48" i="3"/>
  <c r="AC41" i="3" l="1"/>
  <c r="AD42" i="3" l="1"/>
  <c r="AE42" i="3"/>
  <c r="AC42" i="3"/>
  <c r="AC43" i="3"/>
  <c r="J48" i="3" l="1"/>
  <c r="AC50" i="3"/>
  <c r="AC49" i="3"/>
  <c r="V11" i="4" l="1"/>
  <c r="I12" i="4" s="1"/>
  <c r="C16" i="4"/>
  <c r="C19" i="4"/>
  <c r="J25" i="4" s="1"/>
  <c r="H25" i="4" l="1"/>
  <c r="F25" i="4"/>
  <c r="I11" i="4" l="1"/>
  <c r="AE43" i="3"/>
  <c r="AD43" i="3"/>
  <c r="AB14" i="3" l="1"/>
  <c r="J29" i="3"/>
  <c r="AE50" i="3"/>
  <c r="AD50" i="3"/>
  <c r="AE49" i="3"/>
  <c r="AD49" i="3"/>
  <c r="N50" i="3" s="1"/>
  <c r="AE48" i="3"/>
  <c r="AC48" i="3"/>
  <c r="J50" i="3" s="1"/>
  <c r="J54" i="3" s="1"/>
  <c r="AE41" i="3"/>
  <c r="R48" i="3" s="1"/>
  <c r="AD41" i="3"/>
  <c r="N48" i="3" s="1"/>
  <c r="N54" i="3" l="1"/>
  <c r="R50" i="3"/>
  <c r="S29" i="3" l="1"/>
  <c r="AI41" i="3" s="1"/>
  <c r="P29" i="3"/>
  <c r="AP17" i="3"/>
  <c r="AB49" i="3"/>
  <c r="AE35" i="3"/>
  <c r="AD35" i="3"/>
  <c r="AC35" i="3"/>
  <c r="AC37" i="3" s="1"/>
  <c r="AB30" i="3"/>
  <c r="AE29" i="3"/>
  <c r="AD29" i="3"/>
  <c r="AC29" i="3"/>
  <c r="AB29" i="3"/>
  <c r="AL10" i="3"/>
  <c r="AH10" i="3"/>
  <c r="AH41" i="3" l="1"/>
  <c r="AJ41" i="3" s="1"/>
  <c r="AH18" i="3" s="1"/>
  <c r="AI18" i="3"/>
  <c r="M6" i="4"/>
  <c r="F26" i="4" s="1"/>
  <c r="F27" i="4" s="1"/>
  <c r="AH15" i="3"/>
  <c r="AC25" i="3"/>
  <c r="V24" i="3" s="1"/>
  <c r="AD37" i="3"/>
  <c r="AE37" i="3"/>
  <c r="AH17" i="3"/>
  <c r="AH16" i="3"/>
  <c r="M19" i="4"/>
  <c r="V31" i="3"/>
  <c r="AE34" i="3"/>
  <c r="AD34" i="3"/>
  <c r="AC34" i="3"/>
  <c r="AB34" i="3"/>
  <c r="H26" i="4" l="1"/>
  <c r="H27" i="4" s="1"/>
  <c r="J26" i="4"/>
  <c r="J27" i="4" s="1"/>
  <c r="M27" i="4" s="1"/>
  <c r="M17" i="4" s="1"/>
  <c r="AM18" i="3"/>
  <c r="AT16" i="3"/>
  <c r="AJ18" i="3"/>
  <c r="AD36" i="3"/>
  <c r="AC36" i="3"/>
  <c r="AJ10" i="3"/>
  <c r="AE36" i="3"/>
  <c r="AM10" i="3"/>
  <c r="AI19" i="3" s="1"/>
  <c r="AH7" i="3"/>
  <c r="AS24" i="3"/>
  <c r="V29" i="3"/>
  <c r="P25" i="3"/>
  <c r="AD30" i="3" s="1"/>
  <c r="R54" i="3"/>
  <c r="S25" i="3" s="1"/>
  <c r="AE30" i="3" s="1"/>
  <c r="AK10" i="3" l="1"/>
  <c r="AK18" i="3"/>
  <c r="AL18" i="3"/>
  <c r="AL19" i="3"/>
  <c r="AP16" i="3"/>
  <c r="M25" i="3"/>
  <c r="AC30" i="3" s="1"/>
  <c r="V25" i="3" l="1"/>
  <c r="AI10" i="3" s="1"/>
  <c r="AI15" i="3" s="1"/>
  <c r="AJ19" i="3"/>
  <c r="AK19" i="3"/>
  <c r="AM19" i="3"/>
  <c r="AM15" i="3" l="1"/>
  <c r="AJ15" i="3"/>
  <c r="AP15" i="3"/>
  <c r="AI16" i="3"/>
  <c r="AL16" i="3" s="1"/>
  <c r="AI17" i="3"/>
  <c r="AJ17" i="3" s="1"/>
  <c r="AM16" i="3" l="1"/>
  <c r="AK17" i="3"/>
  <c r="AK15" i="3"/>
  <c r="AL15" i="3"/>
  <c r="AL20" i="3" s="1"/>
  <c r="AJ20" i="3"/>
  <c r="AM20" i="3" l="1"/>
  <c r="AK20" i="3"/>
  <c r="AO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Kyoto</author>
    <author>海原 厚子</author>
    <author>谷岡 翔子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Y14" authorId="1" shapeId="0" xr:uid="{EA0206B1-1278-471D-9F23-7E3C3D069FA3}">
      <text>
        <r>
          <rPr>
            <sz val="9"/>
            <color indexed="81"/>
            <rFont val="MS P ゴシック"/>
            <family val="3"/>
            <charset val="128"/>
          </rPr>
          <t xml:space="preserve"> 日本標準産業分類における
 細分類の名称と番号を
 入力してください。</t>
        </r>
      </text>
    </comment>
    <comment ref="N16" authorId="1" shapeId="0" xr:uid="{F34188A9-332A-42DA-AD28-33DF13186D2A}">
      <text>
        <r>
          <rPr>
            <sz val="9"/>
            <color indexed="81"/>
            <rFont val="MS P ゴシック"/>
            <family val="3"/>
            <charset val="128"/>
          </rPr>
          <t xml:space="preserve"> 該当するチェック欄を
 選択してください。</t>
        </r>
      </text>
    </comment>
    <comment ref="AT16" authorId="2" shapeId="0" xr:uid="{00000000-0006-0000-0000-000003000000}">
      <text>
        <r>
          <rPr>
            <sz val="9"/>
            <color indexed="81"/>
            <rFont val="MS P ゴシック"/>
            <family val="3"/>
            <charset val="128"/>
          </rPr>
          <t>報告時点の原単位当たりの温室効果ガス排出量における年率２％以上削減の判断
　○：年率２％以上削減
　×：年率２％未満削減</t>
        </r>
      </text>
    </comment>
    <comment ref="AG18" authorId="2" shapeId="0" xr:uid="{00000000-0006-0000-0000-000004000000}">
      <text>
        <r>
          <rPr>
            <sz val="9"/>
            <color indexed="81"/>
            <rFont val="MS P ゴシック"/>
            <family val="3"/>
            <charset val="128"/>
          </rPr>
          <t>原単位改善率の評価は３年度分の合計で判断</t>
        </r>
      </text>
    </comment>
    <comment ref="AO24" authorId="2" shapeId="0" xr:uid="{00000000-0006-0000-0000-000005000000}">
      <text>
        <r>
          <rPr>
            <b/>
            <sz val="9"/>
            <color indexed="81"/>
            <rFont val="MS P ゴシック"/>
            <family val="3"/>
            <charset val="128"/>
          </rPr>
          <t>★入力時の注意</t>
        </r>
        <r>
          <rPr>
            <sz val="9"/>
            <color indexed="81"/>
            <rFont val="MS P ゴシック"/>
            <family val="3"/>
            <charset val="128"/>
          </rPr>
          <t xml:space="preserve">
計画期間の前年度の値を入力してください。
【計画書の該当欄の数値を入力してください。】</t>
        </r>
      </text>
    </comment>
    <comment ref="AW24" authorId="2" shapeId="0" xr:uid="{00000000-0006-0000-0000-000006000000}">
      <text>
        <r>
          <rPr>
            <sz val="9"/>
            <color indexed="81"/>
            <rFont val="MS P ゴシック"/>
            <family val="3"/>
            <charset val="128"/>
          </rPr>
          <t>※年度判定に使用する。
基準年度の値が「無い」という状況は生じないこと、報告書においては基準年度算出シートからの転記ができないことから、便宜上ダミーの値を入力しておく。</t>
        </r>
      </text>
    </comment>
    <comment ref="AC25" authorId="3" shapeId="0" xr:uid="{00000000-0006-0000-0000-000007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O27" authorId="1" shapeId="0" xr:uid="{AC8A6CE1-F59F-4510-AFFA-26F535D91B63}">
      <text>
        <r>
          <rPr>
            <sz val="9"/>
            <color indexed="81"/>
            <rFont val="MS P ゴシック"/>
            <family val="3"/>
            <charset val="128"/>
          </rPr>
          <t xml:space="preserve"> 温室効果ガス排出量の削減に係る取組等が
 適正に反映されると考えられる指標の値
 （製造品出荷額，延床面積，走行距離など）</t>
        </r>
      </text>
    </comment>
    <comment ref="AV28" authorId="2" shapeId="0" xr:uid="{00000000-0006-0000-0000-000008000000}">
      <text>
        <r>
          <rPr>
            <sz val="9"/>
            <color indexed="81"/>
            <rFont val="MS P ゴシック"/>
            <family val="3"/>
            <charset val="128"/>
          </rPr>
          <t>原単位指標の数値（分母）
入力される桁数が任意のため、表示形式は標準としておく。</t>
        </r>
      </text>
    </comment>
    <comment ref="F30" authorId="1" shapeId="0" xr:uid="{3D34204C-8835-4B2C-A88D-EB4EDC679949}">
      <text>
        <r>
          <rPr>
            <sz val="9"/>
            <color indexed="81"/>
            <rFont val="MS P ゴシック"/>
            <family val="3"/>
            <charset val="128"/>
          </rPr>
          <t xml:space="preserve"> 温室効果ガス排出量の削減に係る取組等が
 適正に反映されると考えられる指標
 （製造品出荷額，延床面積，走行距離など）</t>
        </r>
      </text>
    </comment>
    <comment ref="AO39" authorId="1" shapeId="0" xr:uid="{2AB5E425-C7F1-42C3-85F1-D91B0B18A036}">
      <text>
        <r>
          <rPr>
            <sz val="9"/>
            <color indexed="81"/>
            <rFont val="MS P ゴシック"/>
            <family val="3"/>
            <charset val="128"/>
          </rPr>
          <t xml:space="preserve"> 本市の区域内において得た再生可能エネルギー(電力や熱)のうち、
 他の者に供給する予定の量を記載してください。</t>
        </r>
      </text>
    </comment>
    <comment ref="AO46" authorId="1" shapeId="0" xr:uid="{35794C83-DA48-4912-8AF6-7509AAF18757}">
      <text>
        <r>
          <rPr>
            <sz val="9"/>
            <color indexed="81"/>
            <rFont val="MS P ゴシック"/>
            <family val="3"/>
            <charset val="128"/>
          </rPr>
          <t xml:space="preserve"> 各年度ごとに、京都市内において償却する予定の量を記載してください。以下同様。</t>
        </r>
      </text>
    </comment>
    <comment ref="AV46" authorId="2" shapeId="0" xr:uid="{00000000-0006-0000-0000-000009000000}">
      <text>
        <r>
          <rPr>
            <sz val="9"/>
            <color indexed="81"/>
            <rFont val="MS P ゴシック"/>
            <family val="3"/>
            <charset val="128"/>
          </rPr>
          <t xml:space="preserve">全国平均係数及び補正率
以下より引用
電気事業者別排出係数(特定排出者の温室効果ガス排出量算定用) －R２年度実績－   R４.１.７　環境省・経済産業省公表、R４.２.１７一部修正、R４.７.１４一部追加・更新 </t>
        </r>
      </text>
    </comment>
    <comment ref="AV52" authorId="2" shapeId="0" xr:uid="{00000000-0006-0000-0000-00000A000000}">
      <text>
        <r>
          <rPr>
            <sz val="9"/>
            <color indexed="81"/>
            <rFont val="MS P ゴシック"/>
            <family val="3"/>
            <charset val="128"/>
          </rPr>
          <t>熱は産業用以外の蒸気、温水、冷水の排出係数を使用する。</t>
        </r>
      </text>
    </comment>
    <comment ref="AO56" authorId="1" shapeId="0" xr:uid="{4F8D9502-E15B-49F7-900A-F671555AFCB0}">
      <text>
        <r>
          <rPr>
            <sz val="9"/>
            <color indexed="81"/>
            <rFont val="MS P ゴシック"/>
            <family val="3"/>
            <charset val="128"/>
          </rPr>
          <t xml:space="preserve"> 前計画期間における超過削減量を活用して差引きを行う場合、
 その予定量を記入してください。</t>
        </r>
      </text>
    </comment>
    <comment ref="AV61" authorId="2" shapeId="0" xr:uid="{00000000-0006-0000-0000-00000B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2" shapeId="0" xr:uid="{00000000-0006-0000-0000-00000C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<sst xmlns="http://schemas.openxmlformats.org/spreadsheetml/2006/main" count="420" uniqueCount="235">
  <si>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</si>
  <si>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</si>
  <si>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</si>
  <si>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</si>
  <si>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</si>
  <si>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</si>
  <si>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</si>
  <si>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</si>
  <si>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</si>
  <si>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</si>
  <si>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</si>
  <si>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</si>
  <si>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</si>
  <si>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</si>
  <si>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</si>
  <si>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</si>
  <si>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　　　　　　　）</t>
    <phoneticPr fontId="2"/>
  </si>
  <si>
    <t>事　業　者　排　出　量　削　減　報　告　書</t>
    <rPh sb="0" eb="1">
      <t>コト</t>
    </rPh>
    <rPh sb="2" eb="3">
      <t>ギョウ</t>
    </rPh>
    <rPh sb="4" eb="5">
      <t>モノ</t>
    </rPh>
    <rPh sb="6" eb="7">
      <t>オシヒラ</t>
    </rPh>
    <rPh sb="8" eb="9">
      <t>デ</t>
    </rPh>
    <rPh sb="10" eb="11">
      <t>リョウ</t>
    </rPh>
    <rPh sb="12" eb="13">
      <t>ケズ</t>
    </rPh>
    <rPh sb="14" eb="15">
      <t>ゲン</t>
    </rPh>
    <rPh sb="16" eb="17">
      <t>ホウ</t>
    </rPh>
    <rPh sb="18" eb="19">
      <t>コク</t>
    </rPh>
    <rPh sb="20" eb="21">
      <t>ショ</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</si>
  <si>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</si>
  <si>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</si>
  <si>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</si>
  <si>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</si>
  <si>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</si>
  <si>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</si>
  <si>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</si>
  <si>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</si>
  <si>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実績に対する自己評価</t>
    <rPh sb="0" eb="2">
      <t>ジッセキ</t>
    </rPh>
    <rPh sb="3" eb="4">
      <t>タイ</t>
    </rPh>
    <rPh sb="6" eb="8">
      <t>ジコ</t>
    </rPh>
    <rPh sb="8" eb="10">
      <t>ヒョウカ</t>
    </rPh>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</si>
  <si>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</si>
  <si>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</si>
  <si>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</si>
  <si>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</si>
  <si>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重 点 的 に 実 施 す る 取 組 の 実 施 状 況</t>
    <rPh sb="0" eb="1">
      <t>ジュウ</t>
    </rPh>
    <rPh sb="2" eb="3">
      <t>テン</t>
    </rPh>
    <rPh sb="4" eb="5">
      <t>テキ</t>
    </rPh>
    <rPh sb="8" eb="9">
      <t>ジツ</t>
    </rPh>
    <rPh sb="10" eb="11">
      <t>シ</t>
    </rPh>
    <rPh sb="16" eb="17">
      <t>トリ</t>
    </rPh>
    <rPh sb="18" eb="19">
      <t>クミ</t>
    </rPh>
    <rPh sb="22" eb="23">
      <t>ジツ</t>
    </rPh>
    <rPh sb="24" eb="25">
      <t>シ</t>
    </rPh>
    <rPh sb="26" eb="27">
      <t>ジョウ</t>
    </rPh>
    <rPh sb="28" eb="29">
      <t>キョウ</t>
    </rPh>
    <phoneticPr fontId="2"/>
  </si>
  <si>
    <t>備　　　考</t>
    <rPh sb="0" eb="1">
      <t>ビ</t>
    </rPh>
    <rPh sb="4" eb="5">
      <t>コウ</t>
    </rPh>
    <phoneticPr fontId="2"/>
  </si>
  <si>
    <t>通勤における自己の自動車等を使用することを控えさせるために実施した措置</t>
    <rPh sb="0" eb="2">
      <t>ツウキン</t>
    </rPh>
    <rPh sb="6" eb="8">
      <t>ジコ</t>
    </rPh>
    <rPh sb="9" eb="13">
      <t>ジドウシャナド</t>
    </rPh>
    <rPh sb="14" eb="16">
      <t>シヨウ</t>
    </rPh>
    <rPh sb="21" eb="22">
      <t>ヒカ</t>
    </rPh>
    <rPh sb="29" eb="31">
      <t>ジッシ</t>
    </rPh>
    <rPh sb="33" eb="35">
      <t>ソチ</t>
    </rPh>
    <phoneticPr fontId="2"/>
  </si>
  <si>
    <t>措　  置　  の　  内 　 容</t>
    <rPh sb="0" eb="1">
      <t>ソ</t>
    </rPh>
    <rPh sb="4" eb="5">
      <t>オ</t>
    </rPh>
    <rPh sb="12" eb="13">
      <t>ナイ</t>
    </rPh>
    <rPh sb="16" eb="17">
      <t>カタチ</t>
    </rPh>
    <phoneticPr fontId="2"/>
  </si>
  <si>
    <t>上記の措置を実施した結果に対する自己評価</t>
    <rPh sb="0" eb="2">
      <t>ジョウキ</t>
    </rPh>
    <rPh sb="3" eb="5">
      <t>ソチ</t>
    </rPh>
    <rPh sb="6" eb="8">
      <t>ジッシ</t>
    </rPh>
    <rPh sb="10" eb="12">
      <t>ケッカ</t>
    </rPh>
    <rPh sb="13" eb="14">
      <t>タイ</t>
    </rPh>
    <rPh sb="16" eb="18">
      <t>ジコ</t>
    </rPh>
    <rPh sb="18" eb="20">
      <t>ヒョウカ</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</si>
  <si>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</si>
  <si>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  ）年度</t>
  </si>
  <si>
    <t>　（ 宛　先 ）</t>
    <rPh sb="3" eb="4">
      <t>アテ</t>
    </rPh>
    <rPh sb="5" eb="6">
      <t>サキ</t>
    </rPh>
    <phoneticPr fontId="2"/>
  </si>
  <si>
    <t>電気供給</t>
    <rPh sb="0" eb="2">
      <t>デンキ</t>
    </rPh>
    <rPh sb="2" eb="4">
      <t>キョウキュウ</t>
    </rPh>
    <phoneticPr fontId="2"/>
  </si>
  <si>
    <t>kWh(ｷﾛﾜｯﾄ時)</t>
    <rPh sb="9" eb="10">
      <t>ジ</t>
    </rPh>
    <phoneticPr fontId="2"/>
  </si>
  <si>
    <t>GJ(ｷﾞｶﾞｼﾞｭｰﾙ)</t>
    <phoneticPr fontId="2"/>
  </si>
  <si>
    <t>再生可能エネルギーを利用した電力又は熱の供給によるもの</t>
    <phoneticPr fontId="2"/>
  </si>
  <si>
    <t>　京都市長</t>
    <rPh sb="1" eb="3">
      <t>キョウト</t>
    </rPh>
    <rPh sb="3" eb="5">
      <t>シチョウ</t>
    </rPh>
    <phoneticPr fontId="2"/>
  </si>
  <si>
    <t>ア</t>
    <phoneticPr fontId="2"/>
  </si>
  <si>
    <t>京都市地球温暖化対策条例第２条第１項第６号</t>
    <rPh sb="0" eb="3">
      <t>キョウトシ</t>
    </rPh>
    <rPh sb="3" eb="5">
      <t>チキュウ</t>
    </rPh>
    <rPh sb="5" eb="8">
      <t>オンダンカ</t>
    </rPh>
    <rPh sb="8" eb="10">
      <t>タイサク</t>
    </rPh>
    <rPh sb="10" eb="12">
      <t>ジョウレイ</t>
    </rPh>
    <rPh sb="12" eb="13">
      <t>ダイ</t>
    </rPh>
    <rPh sb="14" eb="15">
      <t>ジョウ</t>
    </rPh>
    <rPh sb="15" eb="16">
      <t>ダイ</t>
    </rPh>
    <rPh sb="17" eb="18">
      <t>コウ</t>
    </rPh>
    <rPh sb="18" eb="19">
      <t>ダイ</t>
    </rPh>
    <rPh sb="20" eb="21">
      <t>ゴウ</t>
    </rPh>
    <phoneticPr fontId="2"/>
  </si>
  <si>
    <t>イ又はウ</t>
    <phoneticPr fontId="2"/>
  </si>
  <si>
    <t>エ</t>
    <phoneticPr fontId="2"/>
  </si>
  <si>
    <t>原単位指標の数値（分母）</t>
    <rPh sb="0" eb="3">
      <t>ゲンタンイ</t>
    </rPh>
    <rPh sb="3" eb="5">
      <t>シヒョウ</t>
    </rPh>
    <rPh sb="6" eb="8">
      <t>スウチ</t>
    </rPh>
    <rPh sb="9" eb="11">
      <t>ブンボ</t>
    </rPh>
    <phoneticPr fontId="2"/>
  </si>
  <si>
    <t>第６号様式</t>
    <rPh sb="0" eb="1">
      <t>ダイ</t>
    </rPh>
    <rPh sb="2" eb="3">
      <t>ゴウ</t>
    </rPh>
    <rPh sb="3" eb="5">
      <t>ヨウシキ</t>
    </rPh>
    <phoneticPr fontId="2"/>
  </si>
  <si>
    <t>増減率</t>
    <rPh sb="0" eb="3">
      <t>ゾウゲンリツ</t>
    </rPh>
    <phoneticPr fontId="2"/>
  </si>
  <si>
    <t>ﾊﾟｰｾﾝﾄ</t>
    <phoneticPr fontId="2"/>
  </si>
  <si>
    <t>超過削減量の差引(ﾄﾝ)</t>
    <rPh sb="0" eb="2">
      <t>チョウカ</t>
    </rPh>
    <rPh sb="2" eb="4">
      <t>サクゲン</t>
    </rPh>
    <rPh sb="4" eb="5">
      <t>リョウ</t>
    </rPh>
    <rPh sb="6" eb="8">
      <t>サシヒキ</t>
    </rPh>
    <phoneticPr fontId="2"/>
  </si>
  <si>
    <t>契約電力の排出係数根拠資料提出の要否</t>
    <rPh sb="0" eb="2">
      <t>ケイヤク</t>
    </rPh>
    <rPh sb="2" eb="4">
      <t>デンリョク</t>
    </rPh>
    <rPh sb="5" eb="9">
      <t>ハイシュツケイスウ</t>
    </rPh>
    <rPh sb="9" eb="11">
      <t>コンキョ</t>
    </rPh>
    <rPh sb="11" eb="13">
      <t>シリョウ</t>
    </rPh>
    <rPh sb="13" eb="15">
      <t>テイシュツ</t>
    </rPh>
    <rPh sb="16" eb="18">
      <t>ヨウヒ</t>
    </rPh>
    <phoneticPr fontId="2"/>
  </si>
  <si>
    <t>エネルギー使用量（原油換算数量(ｷﾛﾘｯﾄﾙ)）</t>
    <rPh sb="5" eb="8">
      <t>シヨウリョウ</t>
    </rPh>
    <rPh sb="9" eb="11">
      <t>ゲンユ</t>
    </rPh>
    <rPh sb="11" eb="13">
      <t>カンサン</t>
    </rPh>
    <rPh sb="13" eb="15">
      <t>スウリョウ</t>
    </rPh>
    <phoneticPr fontId="2"/>
  </si>
  <si>
    <t>電話番号：</t>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</si>
  <si>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</si>
  <si>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</si>
  <si>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</si>
  <si>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</si>
  <si>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</si>
  <si>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</si>
  <si>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温室効果ガス排出量の削減又は吸収の量の購入によるもの(J-クレジット等)</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rPh sb="34" eb="35">
      <t>トウ</t>
    </rPh>
    <phoneticPr fontId="2"/>
  </si>
  <si>
    <t>パー
セント</t>
    <phoneticPr fontId="2"/>
  </si>
  <si>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</si>
  <si>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</si>
  <si>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</si>
  <si>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※設定した原単位の指標の分母（セルF31）の数量を入力してください</t>
    <rPh sb="1" eb="3">
      <t>セッテイ</t>
    </rPh>
    <rPh sb="5" eb="8">
      <t>ゲンタンイ</t>
    </rPh>
    <rPh sb="9" eb="11">
      <t>シヒョウ</t>
    </rPh>
    <rPh sb="12" eb="14">
      <t>ブンボ</t>
    </rPh>
    <rPh sb="22" eb="24">
      <t>スウリョウ</t>
    </rPh>
    <rPh sb="25" eb="27">
      <t>ニュウリョク</t>
    </rPh>
    <phoneticPr fontId="2"/>
  </si>
  <si>
    <t>特記事項</t>
    <rPh sb="0" eb="2">
      <t>トッキ</t>
    </rPh>
    <rPh sb="2" eb="4">
      <t>ジコウ</t>
    </rPh>
    <phoneticPr fontId="3"/>
  </si>
  <si>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</si>
  <si>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</si>
  <si>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</si>
  <si>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</si>
  <si>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</si>
  <si>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</si>
  <si>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超過削減量</t>
    <rPh sb="0" eb="2">
      <t>チョウカ</t>
    </rPh>
    <rPh sb="2" eb="4">
      <t>サクゲン</t>
    </rPh>
    <rPh sb="4" eb="5">
      <t>リョウ</t>
    </rPh>
    <phoneticPr fontId="2"/>
  </si>
  <si>
    <t>事業活動に伴う排出の量</t>
    <rPh sb="0" eb="2">
      <t>ジギョウ</t>
    </rPh>
    <rPh sb="2" eb="4">
      <t>カツドウ</t>
    </rPh>
    <rPh sb="5" eb="6">
      <t>トモナ</t>
    </rPh>
    <phoneticPr fontId="2"/>
  </si>
  <si>
    <t>（R5年度）</t>
    <rPh sb="3" eb="5">
      <t>ネンド</t>
    </rPh>
    <phoneticPr fontId="2"/>
  </si>
  <si>
    <t>（R6年度）</t>
    <phoneticPr fontId="2"/>
  </si>
  <si>
    <t>（R7年度）</t>
    <phoneticPr fontId="2"/>
  </si>
  <si>
    <t>温室効果ガスの
排出の量</t>
    <rPh sb="0" eb="2">
      <t>オンシツ</t>
    </rPh>
    <rPh sb="2" eb="4">
      <t>コウカ</t>
    </rPh>
    <rPh sb="8" eb="10">
      <t>ハイシュツ</t>
    </rPh>
    <rPh sb="11" eb="12">
      <t>リョウ</t>
    </rPh>
    <phoneticPr fontId="2"/>
  </si>
  <si>
    <t>部門(選択)</t>
    <rPh sb="0" eb="2">
      <t>ブモン</t>
    </rPh>
    <rPh sb="3" eb="5">
      <t>センタク</t>
    </rPh>
    <phoneticPr fontId="3"/>
  </si>
  <si>
    <t>排出量削減率</t>
    <rPh sb="0" eb="2">
      <t>ハイシュツ</t>
    </rPh>
    <rPh sb="2" eb="3">
      <t>リョウ</t>
    </rPh>
    <rPh sb="3" eb="5">
      <t>サクゲン</t>
    </rPh>
    <rPh sb="5" eb="6">
      <t>リツ</t>
    </rPh>
    <phoneticPr fontId="2"/>
  </si>
  <si>
    <t>原単位改善率</t>
    <rPh sb="0" eb="3">
      <t>ゲンタンイ</t>
    </rPh>
    <rPh sb="3" eb="5">
      <t>カイゼン</t>
    </rPh>
    <rPh sb="5" eb="6">
      <t>リツ</t>
    </rPh>
    <phoneticPr fontId="2"/>
  </si>
  <si>
    <t>重点対策実施率</t>
    <rPh sb="0" eb="4">
      <t>ジュウテンタイサク</t>
    </rPh>
    <rPh sb="4" eb="6">
      <t>ジッシ</t>
    </rPh>
    <rPh sb="6" eb="7">
      <t>リツ</t>
    </rPh>
    <phoneticPr fontId="2"/>
  </si>
  <si>
    <t>実績に対する評価</t>
    <rPh sb="0" eb="2">
      <t>ジッセキ</t>
    </rPh>
    <rPh sb="3" eb="4">
      <t>タイ</t>
    </rPh>
    <rPh sb="6" eb="8">
      <t>ヒョウカ</t>
    </rPh>
    <phoneticPr fontId="3"/>
  </si>
  <si>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</si>
  <si>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</si>
  <si>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</si>
  <si>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</si>
  <si>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</si>
  <si>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</si>
  <si>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</si>
  <si>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森林の保全及び整備、再生可能エネルギーの利用その他の地球温暖化対策により削減した量</t>
    <phoneticPr fontId="2"/>
  </si>
  <si>
    <t>注 １　該当する□には、レ印を記入してください。特定事業者以外で自主参加される事業者の方は、レ印の記入は不要です。</t>
    <rPh sb="0" eb="1">
      <t>チュウ</t>
    </rPh>
    <phoneticPr fontId="2"/>
  </si>
  <si>
    <t xml:space="preserve"> 　２　「細分類番号」とは、統計法第２条第９項に規定する統計基準である日本標準産業分類の細分類番号をいいます。</t>
    <phoneticPr fontId="2"/>
  </si>
  <si>
    <t xml:space="preserve"> 　３　「基準年度」とは、計画期間の前年度又は計画期間の前の三年度の事業活動に伴う排出の量又は原単位の数値の平均をいいます。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</si>
  <si>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</si>
  <si>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</si>
  <si>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</si>
  <si>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</si>
  <si>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トン</t>
    <phoneticPr fontId="3"/>
  </si>
  <si>
    <t>　※各年度における調整後排出係数(残差)にて算定した値</t>
    <rPh sb="2" eb="5">
      <t>カクネンド</t>
    </rPh>
    <rPh sb="26" eb="27">
      <t>アタイ</t>
    </rPh>
    <phoneticPr fontId="3"/>
  </si>
  <si>
    <r>
      <t>温室効果ガス排出量</t>
    </r>
    <r>
      <rPr>
        <vertAlign val="superscript"/>
        <sz val="10.5"/>
        <color theme="1" tint="0.249977111117893"/>
        <rFont val="ＭＳ 明朝"/>
        <family val="1"/>
        <charset val="128"/>
      </rPr>
      <t>※</t>
    </r>
    <rPh sb="0" eb="4">
      <t>オンシツコウカ</t>
    </rPh>
    <rPh sb="6" eb="8">
      <t>ハイシュツ</t>
    </rPh>
    <rPh sb="8" eb="9">
      <t>リョウ</t>
    </rPh>
    <phoneticPr fontId="3"/>
  </si>
  <si>
    <t>hide</t>
    <phoneticPr fontId="3"/>
  </si>
  <si>
    <t>▼評価</t>
    <rPh sb="1" eb="3">
      <t>ヒョウカ</t>
    </rPh>
    <phoneticPr fontId="3"/>
  </si>
  <si>
    <t>部門</t>
    <rPh sb="0" eb="2">
      <t>ブモン</t>
    </rPh>
    <phoneticPr fontId="3"/>
  </si>
  <si>
    <t>目標削減率</t>
    <rPh sb="0" eb="5">
      <t>モクヒョウサクゲンリツ</t>
    </rPh>
    <phoneticPr fontId="3"/>
  </si>
  <si>
    <t>排出量削減率</t>
    <rPh sb="0" eb="3">
      <t>ハイシュツリョウ</t>
    </rPh>
    <rPh sb="3" eb="6">
      <t>サクゲンリツ</t>
    </rPh>
    <phoneticPr fontId="3"/>
  </si>
  <si>
    <t>原単位改善率</t>
    <rPh sb="0" eb="3">
      <t>ゲンタンイ</t>
    </rPh>
    <rPh sb="3" eb="6">
      <t>カイゼンリツ</t>
    </rPh>
    <phoneticPr fontId="3"/>
  </si>
  <si>
    <t>重点実施率</t>
    <rPh sb="0" eb="2">
      <t>ジュウテン</t>
    </rPh>
    <rPh sb="2" eb="5">
      <t>ジッシリツ</t>
    </rPh>
    <phoneticPr fontId="3"/>
  </si>
  <si>
    <t>計画第3年度</t>
    <rPh sb="0" eb="2">
      <t>ケイカク</t>
    </rPh>
    <rPh sb="2" eb="3">
      <t>ダイ</t>
    </rPh>
    <rPh sb="4" eb="6">
      <t>ネンド</t>
    </rPh>
    <phoneticPr fontId="3"/>
  </si>
  <si>
    <t>報告書当該年度</t>
    <rPh sb="0" eb="3">
      <t>ホウコクショ</t>
    </rPh>
    <rPh sb="3" eb="7">
      <t>トウガイネンド</t>
    </rPh>
    <phoneticPr fontId="3"/>
  </si>
  <si>
    <t>▼細分類番号4桁変換</t>
    <rPh sb="1" eb="4">
      <t>サイブンルイ</t>
    </rPh>
    <rPh sb="4" eb="6">
      <t>バンゴウ</t>
    </rPh>
    <rPh sb="7" eb="8">
      <t>ケタ</t>
    </rPh>
    <rPh sb="8" eb="10">
      <t>ヘンカン</t>
    </rPh>
    <phoneticPr fontId="2"/>
  </si>
  <si>
    <t>▼計画期間プルダウンリスト</t>
    <rPh sb="1" eb="5">
      <t>ケイカクキカン</t>
    </rPh>
    <phoneticPr fontId="2"/>
  </si>
  <si>
    <t>令和　　年　　月から令和　　年　　月まで</t>
    <phoneticPr fontId="3"/>
  </si>
  <si>
    <t>評価基準</t>
    <rPh sb="0" eb="2">
      <t>ヒョウカ</t>
    </rPh>
    <rPh sb="2" eb="4">
      <t>キジュン</t>
    </rPh>
    <phoneticPr fontId="3"/>
  </si>
  <si>
    <t>実績</t>
    <rPh sb="0" eb="2">
      <t>ジッセキ</t>
    </rPh>
    <phoneticPr fontId="3"/>
  </si>
  <si>
    <t>C評価</t>
    <rPh sb="1" eb="3">
      <t>ヒョウカ</t>
    </rPh>
    <phoneticPr fontId="3"/>
  </si>
  <si>
    <t>B評価</t>
    <rPh sb="1" eb="3">
      <t>ヒョウカ</t>
    </rPh>
    <phoneticPr fontId="3"/>
  </si>
  <si>
    <t>A評価</t>
    <rPh sb="1" eb="3">
      <t>ヒョウカ</t>
    </rPh>
    <phoneticPr fontId="3"/>
  </si>
  <si>
    <t>S評価</t>
    <rPh sb="1" eb="3">
      <t>ヒョウカ</t>
    </rPh>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</si>
  <si>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</si>
  <si>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排出量削減率×1.0</t>
    <phoneticPr fontId="3"/>
  </si>
  <si>
    <t>令和 ６ 年 ４ 月から令和 ８ 年 ３ 月まで</t>
    <rPh sb="0" eb="2">
      <t>レイワ</t>
    </rPh>
    <rPh sb="12" eb="14">
      <t>レイワ</t>
    </rPh>
    <phoneticPr fontId="2"/>
  </si>
  <si>
    <t>排出量削減率×1.5</t>
    <rPh sb="0" eb="3">
      <t>ハイシュツリョウ</t>
    </rPh>
    <rPh sb="3" eb="6">
      <t>サクゲンリツ</t>
    </rPh>
    <phoneticPr fontId="3"/>
  </si>
  <si>
    <t>－</t>
    <phoneticPr fontId="3"/>
  </si>
  <si>
    <t>令和 ７ 年 ４ 月から令和 ８ 年 ３ 月まで</t>
    <rPh sb="0" eb="2">
      <t>レイワ</t>
    </rPh>
    <rPh sb="12" eb="14">
      <t>レイワ</t>
    </rPh>
    <phoneticPr fontId="2"/>
  </si>
  <si>
    <t>排出量削減率×0.5</t>
    <rPh sb="0" eb="3">
      <t>ハイシュツリョウ</t>
    </rPh>
    <rPh sb="3" eb="6">
      <t>サクゲンリツ</t>
    </rPh>
    <phoneticPr fontId="3"/>
  </si>
  <si>
    <t>▲区分のチェック判定</t>
    <rPh sb="1" eb="3">
      <t>クブン</t>
    </rPh>
    <rPh sb="8" eb="10">
      <t>ハンテイ</t>
    </rPh>
    <phoneticPr fontId="2"/>
  </si>
  <si>
    <t>▼部門プルダウンリスト</t>
    <rPh sb="1" eb="3">
      <t>ブモン</t>
    </rPh>
    <phoneticPr fontId="3"/>
  </si>
  <si>
    <t>▼目標削減率（％）</t>
    <rPh sb="1" eb="6">
      <t>モクヒョウサクゲンリツ</t>
    </rPh>
    <phoneticPr fontId="3"/>
  </si>
  <si>
    <t>業務部門</t>
    <rPh sb="0" eb="4">
      <t>ギョウムブモン</t>
    </rPh>
    <phoneticPr fontId="3"/>
  </si>
  <si>
    <t>産業部門</t>
    <rPh sb="0" eb="4">
      <t>サンギョウブモン</t>
    </rPh>
    <phoneticPr fontId="3"/>
  </si>
  <si>
    <t>評価</t>
    <rPh sb="0" eb="2">
      <t>ヒョウカ</t>
    </rPh>
    <phoneticPr fontId="3"/>
  </si>
  <si>
    <t>運輸部門</t>
    <rPh sb="0" eb="4">
      <t>ウンユブモン</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</si>
  <si>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</si>
  <si>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</si>
  <si>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</si>
  <si>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</si>
  <si>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</si>
  <si>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</si>
  <si>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</si>
  <si>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</si>
  <si>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全国平均係数</t>
    <rPh sb="0" eb="6">
      <t>ゼンコクヘイキンケイスウ</t>
    </rPh>
    <phoneticPr fontId="3"/>
  </si>
  <si>
    <t>t-CO2/kWh</t>
    <phoneticPr fontId="3"/>
  </si>
  <si>
    <t>①</t>
    <phoneticPr fontId="3"/>
  </si>
  <si>
    <t>補正率</t>
    <rPh sb="0" eb="3">
      <t>ホセイリツ</t>
    </rPh>
    <phoneticPr fontId="3"/>
  </si>
  <si>
    <t>-</t>
    <phoneticPr fontId="3"/>
  </si>
  <si>
    <t>②</t>
    <phoneticPr fontId="3"/>
  </si>
  <si>
    <t>t-CO2/GJ</t>
    <phoneticPr fontId="3"/>
  </si>
  <si>
    <t>③</t>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</si>
  <si>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</si>
  <si>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</si>
  <si>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＜計算式＞（小数点第1位）</t>
    <rPh sb="1" eb="4">
      <t>ケイサンシキ</t>
    </rPh>
    <rPh sb="6" eb="9">
      <t>ショウスウテン</t>
    </rPh>
    <rPh sb="9" eb="10">
      <t>ダイ</t>
    </rPh>
    <rPh sb="11" eb="12">
      <t>イ</t>
    </rPh>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</si>
  <si>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</si>
  <si>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</si>
  <si>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</si>
  <si>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※グリーンエネルギーCO2削減相当量認証制度で認証されたCO2換算量</t>
    <phoneticPr fontId="3"/>
  </si>
  <si>
    <t>t-CO2</t>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</si>
  <si>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</si>
  <si>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</si>
  <si>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</si>
  <si>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</si>
  <si>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</si>
  <si>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</si>
  <si>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</si>
  <si>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</si>
  <si>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</si>
  <si>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</si>
  <si>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①削減率</t>
    <rPh sb="1" eb="4">
      <t>サクゲンリツ</t>
    </rPh>
    <phoneticPr fontId="3"/>
  </si>
  <si>
    <t>②削減率</t>
    <rPh sb="1" eb="4">
      <t>サクゲンリツ</t>
    </rPh>
    <phoneticPr fontId="3"/>
  </si>
  <si>
    <t>①</t>
  </si>
  <si>
    <t>②</t>
  </si>
  <si>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</si>
  <si>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</si>
  <si>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</si>
  <si>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合計</t>
    <rPh sb="0" eb="2">
      <t>ゴウケイ</t>
    </rPh>
    <phoneticPr fontId="2"/>
  </si>
  <si>
    <t>①</t>
    <phoneticPr fontId="2"/>
  </si>
  <si>
    <t>事業活動に伴う排出の量－基準年度排出量</t>
    <rPh sb="0" eb="4">
      <t>ジギョウカツドウ</t>
    </rPh>
    <rPh sb="5" eb="6">
      <t>トモナ</t>
    </rPh>
    <rPh sb="7" eb="9">
      <t>ハイシュツ</t>
    </rPh>
    <rPh sb="10" eb="11">
      <t>リョウ</t>
    </rPh>
    <rPh sb="12" eb="16">
      <t>キジュンネンド</t>
    </rPh>
    <rPh sb="16" eb="18">
      <t>ハイシュツ</t>
    </rPh>
    <rPh sb="18" eb="19">
      <t>リョウ</t>
    </rPh>
    <phoneticPr fontId="2"/>
  </si>
  <si>
    <t>－</t>
    <phoneticPr fontId="2"/>
  </si>
  <si>
    <t>②</t>
    <phoneticPr fontId="2"/>
  </si>
  <si>
    <t>基準年度排出量×目標削減率</t>
    <rPh sb="0" eb="7">
      <t>キジュンネンドハイシュツリョウ</t>
    </rPh>
    <rPh sb="8" eb="13">
      <t>モクヒョウサクゲンリツ</t>
    </rPh>
    <phoneticPr fontId="2"/>
  </si>
  <si>
    <t>③</t>
    <phoneticPr fontId="2"/>
  </si>
  <si>
    <t>超過削減量
①×（-1）-②</t>
    <rPh sb="0" eb="2">
      <t>チョウカ</t>
    </rPh>
    <rPh sb="2" eb="5">
      <t>サクゲンリョウ</t>
    </rPh>
    <phoneticPr fontId="2"/>
  </si>
  <si>
    <t>事業者名</t>
    <rPh sb="0" eb="3">
      <t>ジギョウシャ</t>
    </rPh>
    <rPh sb="3" eb="4">
      <t>メイ</t>
    </rPh>
    <phoneticPr fontId="2"/>
  </si>
  <si>
    <t>部門</t>
    <rPh sb="0" eb="2">
      <t>ブモン</t>
    </rPh>
    <phoneticPr fontId="2"/>
  </si>
  <si>
    <t>目標削減率</t>
    <rPh sb="0" eb="2">
      <t>モクヒョウ</t>
    </rPh>
    <rPh sb="2" eb="4">
      <t>サクゲン</t>
    </rPh>
    <rPh sb="4" eb="5">
      <t>リツ</t>
    </rPh>
    <phoneticPr fontId="2"/>
  </si>
  <si>
    <t>（R８～１０年度）</t>
    <phoneticPr fontId="2"/>
  </si>
  <si>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</si>
  <si>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次期計画期間の基準年度排出量及び超過削減量の繰越に係る計算シート</t>
    <rPh sb="0" eb="2">
      <t>ジキ</t>
    </rPh>
    <rPh sb="2" eb="4">
      <t>ケイカク</t>
    </rPh>
    <rPh sb="4" eb="6">
      <t>キカン</t>
    </rPh>
    <rPh sb="7" eb="14">
      <t>キジュンネンドハイシュツリョウ</t>
    </rPh>
    <rPh sb="14" eb="15">
      <t>オヨ</t>
    </rPh>
    <rPh sb="16" eb="18">
      <t>チョウカ</t>
    </rPh>
    <rPh sb="18" eb="20">
      <t>サクゲン</t>
    </rPh>
    <rPh sb="20" eb="21">
      <t>リョウ</t>
    </rPh>
    <rPh sb="22" eb="24">
      <t>クリコシ</t>
    </rPh>
    <rPh sb="25" eb="26">
      <t>カカ</t>
    </rPh>
    <rPh sb="27" eb="29">
      <t>ケイサン</t>
    </rPh>
    <phoneticPr fontId="2"/>
  </si>
  <si>
    <t>第六計画期間(令和８～１０年度) 基準年度排出量</t>
    <rPh sb="0" eb="1">
      <t>ダイ</t>
    </rPh>
    <rPh sb="1" eb="2">
      <t>６</t>
    </rPh>
    <rPh sb="2" eb="4">
      <t>ケイカク</t>
    </rPh>
    <rPh sb="4" eb="6">
      <t>キカン</t>
    </rPh>
    <rPh sb="7" eb="9">
      <t>レイワ</t>
    </rPh>
    <rPh sb="13" eb="15">
      <t>ネンド</t>
    </rPh>
    <rPh sb="17" eb="21">
      <t>キジュンネンド</t>
    </rPh>
    <rPh sb="21" eb="23">
      <t>ハイシュツ</t>
    </rPh>
    <rPh sb="23" eb="24">
      <t>リョウ</t>
    </rPh>
    <phoneticPr fontId="3"/>
  </si>
  <si>
    <t>第六計画期間(令和８～１０年度) 超過削減量</t>
    <rPh sb="0" eb="1">
      <t>ダイ</t>
    </rPh>
    <rPh sb="1" eb="2">
      <t>６</t>
    </rPh>
    <rPh sb="2" eb="4">
      <t>ケイカク</t>
    </rPh>
    <rPh sb="4" eb="6">
      <t>キカン</t>
    </rPh>
    <rPh sb="17" eb="19">
      <t>チョウカ</t>
    </rPh>
    <rPh sb="19" eb="21">
      <t>サクゲン</t>
    </rPh>
    <rPh sb="21" eb="22">
      <t>リョウ</t>
    </rPh>
    <phoneticPr fontId="3"/>
  </si>
  <si>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</si>
  <si>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</si>
  <si>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</si>
  <si>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</si>
  <si>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</si>
  <si>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</si>
  <si>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再エネ_熱供給（産業用）×③×④</t>
    <rPh sb="0" eb="1">
      <t>サイ</t>
    </rPh>
    <rPh sb="4" eb="7">
      <t>ネツキョウキュウ</t>
    </rPh>
    <rPh sb="8" eb="11">
      <t>サンギョウヨウ</t>
    </rPh>
    <phoneticPr fontId="3"/>
  </si>
  <si>
    <t>再エネ_熱供給（産業用以外）×⑤×⑥</t>
    <rPh sb="0" eb="1">
      <t>サイ</t>
    </rPh>
    <rPh sb="4" eb="7">
      <t>ネツキョウキュウ</t>
    </rPh>
    <rPh sb="8" eb="11">
      <t>サンギョウヨウ</t>
    </rPh>
    <rPh sb="11" eb="13">
      <t>イガイ</t>
    </rPh>
    <phoneticPr fontId="3"/>
  </si>
  <si>
    <t>グリーン熱証書×⑥</t>
    <rPh sb="4" eb="7">
      <t>ネツショウショ</t>
    </rPh>
    <phoneticPr fontId="3"/>
  </si>
  <si>
    <t>年度数</t>
    <rPh sb="0" eb="3">
      <t>ネンドスウ</t>
    </rPh>
    <phoneticPr fontId="3"/>
  </si>
  <si>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</si>
  <si>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</si>
  <si>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▼エネルギー使用量（原油換算数量）とＣ区分排出量で年度判定</t>
    <rPh sb="6" eb="9">
      <t>シヨウリョウ</t>
    </rPh>
    <rPh sb="10" eb="12">
      <t>ゲンユ</t>
    </rPh>
    <rPh sb="12" eb="14">
      <t>カンサン</t>
    </rPh>
    <rPh sb="14" eb="16">
      <t>スウリョウ</t>
    </rPh>
    <rPh sb="19" eb="21">
      <t>クブン</t>
    </rPh>
    <rPh sb="21" eb="23">
      <t>ハイシュツ</t>
    </rPh>
    <rPh sb="23" eb="24">
      <t>リョウ</t>
    </rPh>
    <rPh sb="25" eb="27">
      <t>ネンド</t>
    </rPh>
    <rPh sb="27" eb="29">
      <t>ハンテイ</t>
    </rPh>
    <phoneticPr fontId="2"/>
  </si>
  <si>
    <t>※第１～３年度はチェックツールで転記</t>
    <rPh sb="1" eb="2">
      <t>ダイ</t>
    </rPh>
    <rPh sb="5" eb="7">
      <t>ネンド</t>
    </rPh>
    <phoneticPr fontId="3"/>
  </si>
  <si>
    <t>※事業者名はチェックツールで転記されます。</t>
    <rPh sb="1" eb="4">
      <t>ジギョウシャ</t>
    </rPh>
    <rPh sb="4" eb="5">
      <t>メイ</t>
    </rPh>
    <rPh sb="14" eb="16">
      <t>テンキ</t>
    </rPh>
    <phoneticPr fontId="2"/>
  </si>
  <si>
    <t>▼年度判定</t>
    <rPh sb="1" eb="3">
      <t>ネンド</t>
    </rPh>
    <rPh sb="3" eb="5">
      <t>ハンテイ</t>
    </rPh>
    <phoneticPr fontId="2"/>
  </si>
  <si>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3"/>
  </si>
  <si>
    <t>▼年率2％削減した場合の原単位（目標値）</t>
    <rPh sb="1" eb="3">
      <t>ネンリツ</t>
    </rPh>
    <rPh sb="5" eb="7">
      <t>サクゲン</t>
    </rPh>
    <rPh sb="9" eb="11">
      <t>バアイ</t>
    </rPh>
    <rPh sb="12" eb="15">
      <t>ゲンタンイ</t>
    </rPh>
    <rPh sb="16" eb="19">
      <t>モクヒョウチ</t>
    </rPh>
    <phoneticPr fontId="3"/>
  </si>
  <si>
    <t>原単位　年率2％以上削減</t>
    <phoneticPr fontId="3"/>
  </si>
  <si>
    <t>例）「第四計画期間の超過削減量300t-CO2を、各年度の排出量から100t-CO2ずつ差引する。」</t>
    <rPh sb="0" eb="1">
      <t>レイ</t>
    </rPh>
    <rPh sb="3" eb="5">
      <t>ダイヨン</t>
    </rPh>
    <rPh sb="5" eb="9">
      <t>ケイカクキカン</t>
    </rPh>
    <rPh sb="10" eb="15">
      <t>チョウカサクゲンリョウ</t>
    </rPh>
    <rPh sb="25" eb="28">
      <t>カクネンド</t>
    </rPh>
    <rPh sb="29" eb="32">
      <t>ハイシュツリョウ</t>
    </rPh>
    <rPh sb="44" eb="46">
      <t>サシヒキ</t>
    </rPh>
    <phoneticPr fontId="3"/>
  </si>
  <si>
    <t>※　超過削減量の差引を行う場合、差引する量を記入してください。</t>
    <rPh sb="2" eb="7">
      <t>チョウカサクゲンリョウ</t>
    </rPh>
    <rPh sb="8" eb="10">
      <t>サシヒキ</t>
    </rPh>
    <rPh sb="11" eb="12">
      <t>オコナ</t>
    </rPh>
    <rPh sb="13" eb="15">
      <t>バアイ</t>
    </rPh>
    <rPh sb="16" eb="18">
      <t>サシヒキ</t>
    </rPh>
    <rPh sb="20" eb="21">
      <t>リョウ</t>
    </rPh>
    <rPh sb="22" eb="24">
      <t>キニュウ</t>
    </rPh>
    <phoneticPr fontId="3"/>
  </si>
  <si>
    <t>　　また、特記事項にも差引について記載してください。</t>
    <phoneticPr fontId="3"/>
  </si>
  <si>
    <r>
      <rPr>
        <sz val="11"/>
        <color rgb="FFFF0000"/>
        <rFont val="ＭＳ 明朝"/>
        <family val="1"/>
        <charset val="128"/>
      </rPr>
      <t>令和○</t>
    </r>
    <r>
      <rPr>
        <sz val="11"/>
        <rFont val="ＭＳ 明朝"/>
        <family val="1"/>
        <charset val="128"/>
      </rPr>
      <t>年　</t>
    </r>
    <r>
      <rPr>
        <sz val="11"/>
        <color rgb="FFFF0000"/>
        <rFont val="ＭＳ 明朝"/>
        <family val="1"/>
        <charset val="128"/>
      </rPr>
      <t>○</t>
    </r>
    <r>
      <rPr>
        <sz val="11"/>
        <rFont val="ＭＳ 明朝"/>
        <family val="1"/>
        <charset val="128"/>
      </rPr>
      <t>月　</t>
    </r>
    <r>
      <rPr>
        <sz val="11"/>
        <color rgb="FFFF0000"/>
        <rFont val="ＭＳ 明朝"/>
        <family val="1"/>
        <charset val="128"/>
      </rPr>
      <t>○</t>
    </r>
    <r>
      <rPr>
        <sz val="11"/>
        <rFont val="ＭＳ 明朝"/>
        <family val="1"/>
        <charset val="128"/>
      </rPr>
      <t>日</t>
    </r>
    <phoneticPr fontId="2"/>
  </si>
  <si>
    <t>京都市中京区寺町通御池上る上本能寺前町４８８番地</t>
    <phoneticPr fontId="3"/>
  </si>
  <si>
    <t>株式会社地球温暖化対策室
　　　　　　代表取締役　　　京都 太郎</t>
    <phoneticPr fontId="3"/>
  </si>
  <si>
    <t>075-○○○-○○○○</t>
    <phoneticPr fontId="3"/>
  </si>
  <si>
    <t>小売業</t>
    <phoneticPr fontId="3"/>
  </si>
  <si>
    <t>令和２～４年度を基準に、令和５～７年度の平均で温室効果ガス排出量を６％以上削減する。</t>
    <phoneticPr fontId="3"/>
  </si>
  <si>
    <t>代表取締役を本部長とする地球温暖化対策本部会議において、平成２５年度を基準年とする新たな実行計画の進捗管理を実施する。</t>
    <phoneticPr fontId="3"/>
  </si>
  <si>
    <t>照明等のLED化や設備改修、再エネ電気の購入等により基本方針である６％削減の達成が見込まれる。</t>
    <phoneticPr fontId="3"/>
  </si>
  <si>
    <t>店舗</t>
    <rPh sb="0" eb="2">
      <t>テンポ</t>
    </rPh>
    <phoneticPr fontId="3"/>
  </si>
  <si>
    <r>
      <t>（</t>
    </r>
    <r>
      <rPr>
        <sz val="10"/>
        <color rgb="FFFF0000"/>
        <rFont val="ＭＳ 明朝"/>
        <family val="1"/>
        <charset val="128"/>
      </rPr>
      <t>販売数量(万円)</t>
    </r>
    <r>
      <rPr>
        <sz val="10"/>
        <rFont val="ＭＳ 明朝"/>
        <family val="1"/>
        <charset val="128"/>
      </rPr>
      <t>）</t>
    </r>
    <rPh sb="6" eb="7">
      <t>マン</t>
    </rPh>
    <rPh sb="7" eb="8">
      <t>エン</t>
    </rPh>
    <phoneticPr fontId="3"/>
  </si>
  <si>
    <t>照明等のLED化や設備改修等による削減が見込まれる。</t>
    <phoneticPr fontId="3"/>
  </si>
  <si>
    <t>店舗の外灯を水銀灯から高効率なLED照明へ更新する。</t>
    <phoneticPr fontId="3"/>
  </si>
  <si>
    <t>CO2削減実行計画及びＥＭＳに基づき、ノー残業デーの徹底、不要な照明の消灯等を実施する。</t>
    <phoneticPr fontId="3"/>
  </si>
  <si>
    <t>エコオフィス活動の推進、夏季／冬季における節電対策、計画的な設備改修の実施。</t>
    <phoneticPr fontId="3"/>
  </si>
  <si>
    <t>既に社則により、自動車通勤は許可制になっている。</t>
    <phoneticPr fontId="3"/>
  </si>
  <si>
    <t>社内就業規則により定められているため、自動車通勤は最小限に抑えられている。</t>
    <phoneticPr fontId="3"/>
  </si>
  <si>
    <t>不要</t>
  </si>
  <si>
    <t>株式会社地球温暖化対策室</t>
  </si>
  <si>
    <t>・第四計画期間の超過削減量900t-CO2を、各年度の排出量から300t-CO2ずつ差引きする。
・電気契約の内、一部を再エネ電気で契約している。</t>
    <rPh sb="1" eb="2">
      <t>ダイ</t>
    </rPh>
    <rPh sb="2" eb="7">
      <t>ヨンケイカクキカン</t>
    </rPh>
    <rPh sb="8" eb="10">
      <t>チョウカ</t>
    </rPh>
    <rPh sb="10" eb="12">
      <t>サクゲン</t>
    </rPh>
    <rPh sb="12" eb="13">
      <t>リョウ</t>
    </rPh>
    <rPh sb="23" eb="26">
      <t>カクネンド</t>
    </rPh>
    <rPh sb="27" eb="29">
      <t>ハイシュツ</t>
    </rPh>
    <rPh sb="29" eb="30">
      <t>リョウ</t>
    </rPh>
    <rPh sb="42" eb="44">
      <t>サシヒ</t>
    </rPh>
    <rPh sb="50" eb="52">
      <t>デンキ</t>
    </rPh>
    <rPh sb="52" eb="54">
      <t>ケイヤク</t>
    </rPh>
    <rPh sb="55" eb="56">
      <t>ウチ</t>
    </rPh>
    <rPh sb="57" eb="59">
      <t>イチブ</t>
    </rPh>
    <rPh sb="60" eb="61">
      <t>サイ</t>
    </rPh>
    <rPh sb="63" eb="65">
      <t>デンキ</t>
    </rPh>
    <rPh sb="66" eb="68">
      <t>ケイヤク</t>
    </rPh>
    <phoneticPr fontId="3"/>
  </si>
  <si>
    <t>・地元の森林育成のため、○○市に対して苗の寄付を令和○年より毎年○○本行っている。
・また、事業所内の緑化を計画的に推進。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</si>
</sst>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0_ "/>
    <numFmt numFmtId="178" formatCode="0.0_ "/>
    <numFmt numFmtId="179" formatCode="#,##0.00_ "/>
    <numFmt numFmtId="180" formatCode="0.00_ "/>
    <numFmt numFmtId="181" formatCode="#,##0.0_ ;[Red]\-#,##0.0\ "/>
    <numFmt numFmtId="182" formatCode="#,##0.00_);[Red]\(#,##0.00\)"/>
    <numFmt numFmtId="183" formatCode="0_ "/>
    <numFmt numFmtId="184" formatCode="#,##0_);[Red]\(#,##0\)"/>
  </numFmts>
  <fonts count="32">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10.5"/>
      <color theme="1" tint="0.249977111117893"/>
      <name val="ＭＳ 明朝"/>
      <family val="1"/>
      <charset val="128"/>
    </font>
    <font>
      <vertAlign val="superscript"/>
      <sz val="10.5"/>
      <color theme="1" tint="0.249977111117893"/>
      <name val="ＭＳ 明朝"/>
      <family val="1"/>
      <charset val="128"/>
    </font>
    <font>
      <sz val="9"/>
      <color theme="1" tint="0.249977111117893"/>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
      <sz val="14"/>
      <color theme="1"/>
      <name val="ＭＳ 明朝"/>
      <family val="1"/>
      <charset val="128"/>
    </font>
    <font>
      <b/>
      <sz val="14"/>
      <color theme="1"/>
      <name val="ＭＳ 明朝"/>
      <family val="1"/>
      <charset val="128"/>
    </font>
    <font>
      <b/>
      <sz val="9"/>
      <color indexed="81"/>
      <name val="MS P ゴシック"/>
      <family val="3"/>
      <charset val="128"/>
    </font>
    <font>
      <b/>
      <sz val="12"/>
      <name val="ＭＳ 明朝"/>
      <family val="1"/>
      <charset val="128"/>
    </font>
    <font>
      <sz val="11"/>
      <color rgb="FFFF0000"/>
      <name val="ＭＳ 明朝"/>
      <family val="1"/>
      <charset val="128"/>
    </font>
    <font>
      <sz val="8"/>
      <color rgb="FFFF0000"/>
      <name val="ＭＳ 明朝"/>
      <family val="1"/>
      <charset val="128"/>
    </font>
    <font>
      <sz val="10.5"/>
      <color rgb="FFFF0000"/>
      <name val="ＭＳ 明朝"/>
      <family val="1"/>
      <charset val="128"/>
    </font>
    <font>
      <sz val="10"/>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6337778862885"/>
        <bgColor indexed="64"/>
      </patternFill>
    </fill>
    <fill>
      <patternFill patternType="solid">
        <fgColor rgb="FFE6B8B7"/>
        <bgColor indexed="64"/>
      </patternFill>
    </fill>
  </fills>
  <borders count="146">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medium">
        <color rgb="FFFF0000"/>
      </right>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theme="1"/>
      </right>
      <top style="thin">
        <color indexed="64"/>
      </top>
      <bottom/>
      <diagonal/>
    </border>
    <border>
      <left style="thin">
        <color theme="1"/>
      </left>
      <right style="thin">
        <color indexed="64"/>
      </right>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dotted">
        <color indexed="64"/>
      </left>
      <right style="dotted">
        <color indexed="64"/>
      </right>
      <top style="thin">
        <color theme="1"/>
      </top>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thin">
        <color theme="1"/>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right/>
      <top style="medium">
        <color rgb="FF0033CC"/>
      </top>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double">
        <color theme="1"/>
      </left>
      <right/>
      <top style="thin">
        <color indexed="64"/>
      </top>
      <bottom style="thin">
        <color indexed="64"/>
      </bottom>
      <diagonal/>
    </border>
    <border>
      <left/>
      <right style="double">
        <color theme="1"/>
      </right>
      <top style="thin">
        <color indexed="64"/>
      </top>
      <bottom/>
      <diagonal/>
    </border>
    <border>
      <left/>
      <right style="dotted">
        <color theme="0"/>
      </right>
      <top style="thin">
        <color indexed="64"/>
      </top>
      <bottom/>
      <diagonal/>
    </border>
    <border>
      <left/>
      <right style="double">
        <color theme="1"/>
      </right>
      <top/>
      <bottom style="thin">
        <color indexed="64"/>
      </bottom>
      <diagonal/>
    </border>
    <border>
      <left/>
      <right style="dotted">
        <color theme="0"/>
      </right>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bottom style="medium">
        <color theme="1"/>
      </bottom>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574">
    <xf numFmtId="0" fontId="0" fillId="0" borderId="0" xfId="0">
      <alignment vertical="center"/>
    </xf>
    <xf numFmtId="0" fontId="4" fillId="2" borderId="0" xfId="1" applyFont="1" applyFill="1" applyAlignment="1">
      <alignment vertical="center" wrapText="1"/>
    </xf>
    <xf numFmtId="0" fontId="0" fillId="4" borderId="0" xfId="0" applyFill="1">
      <alignment vertical="center"/>
    </xf>
    <xf numFmtId="0" fontId="4" fillId="5" borderId="35" xfId="1" applyFont="1" applyFill="1" applyBorder="1" applyAlignment="1">
      <alignment vertical="center"/>
    </xf>
    <xf numFmtId="0" fontId="4" fillId="5" borderId="35" xfId="1" applyFont="1" applyFill="1" applyBorder="1" applyAlignment="1">
      <alignment vertical="top"/>
    </xf>
    <xf numFmtId="0" fontId="4" fillId="5" borderId="37" xfId="1" applyFont="1" applyFill="1" applyBorder="1" applyAlignment="1">
      <alignment vertical="center"/>
    </xf>
    <xf numFmtId="0" fontId="13" fillId="5" borderId="35" xfId="1" applyFont="1" applyFill="1" applyBorder="1" applyAlignment="1">
      <alignment vertical="top"/>
    </xf>
    <xf numFmtId="0" fontId="10" fillId="5" borderId="39" xfId="1" applyFont="1" applyFill="1" applyBorder="1" applyAlignment="1">
      <alignment horizontal="center" vertical="top"/>
    </xf>
    <xf numFmtId="0" fontId="4" fillId="5" borderId="38" xfId="1" applyFont="1" applyFill="1" applyBorder="1" applyAlignment="1">
      <alignment vertical="center"/>
    </xf>
    <xf numFmtId="0" fontId="4" fillId="5" borderId="5" xfId="1" applyFont="1" applyFill="1" applyBorder="1" applyAlignment="1">
      <alignment vertical="top" wrapText="1"/>
    </xf>
    <xf numFmtId="0" fontId="4" fillId="5" borderId="40" xfId="1" applyFont="1" applyFill="1" applyBorder="1" applyAlignment="1">
      <alignment horizontal="left" vertical="top" wrapText="1"/>
    </xf>
    <xf numFmtId="0" fontId="4" fillId="5" borderId="40" xfId="1" applyFont="1" applyFill="1" applyBorder="1" applyAlignment="1">
      <alignment horizontal="left" vertical="center"/>
    </xf>
    <xf numFmtId="0" fontId="4" fillId="5" borderId="41" xfId="1" applyFont="1" applyFill="1" applyBorder="1" applyAlignment="1">
      <alignment horizontal="left" vertical="center"/>
    </xf>
    <xf numFmtId="0" fontId="4" fillId="5" borderId="4" xfId="1" applyFont="1" applyFill="1" applyBorder="1" applyAlignment="1">
      <alignment vertical="center" wrapText="1"/>
    </xf>
    <xf numFmtId="0" fontId="4" fillId="5" borderId="1" xfId="1" applyFont="1" applyFill="1" applyBorder="1" applyAlignment="1">
      <alignment horizontal="distributed" vertical="center"/>
    </xf>
    <xf numFmtId="0" fontId="4" fillId="5" borderId="3" xfId="1" applyFont="1" applyFill="1" applyBorder="1" applyAlignment="1">
      <alignment vertical="center" wrapText="1"/>
    </xf>
    <xf numFmtId="0" fontId="4" fillId="5" borderId="4" xfId="1" applyFont="1" applyFill="1" applyBorder="1" applyAlignment="1">
      <alignment horizontal="distributed" vertical="center" wrapText="1"/>
    </xf>
    <xf numFmtId="176" fontId="14" fillId="5" borderId="2" xfId="1" applyNumberFormat="1" applyFont="1" applyFill="1" applyBorder="1" applyAlignment="1">
      <alignment vertical="center" wrapText="1" shrinkToFit="1"/>
    </xf>
    <xf numFmtId="0" fontId="6" fillId="5" borderId="2" xfId="1" applyFont="1" applyFill="1" applyBorder="1" applyAlignment="1">
      <alignment horizontal="right" vertical="center"/>
    </xf>
    <xf numFmtId="0" fontId="4" fillId="5" borderId="36" xfId="1" applyFont="1" applyFill="1" applyBorder="1" applyAlignment="1">
      <alignment vertical="top"/>
    </xf>
    <xf numFmtId="0" fontId="4" fillId="5" borderId="36" xfId="1" applyFont="1" applyFill="1" applyBorder="1" applyAlignment="1">
      <alignment vertical="center"/>
    </xf>
    <xf numFmtId="0" fontId="4" fillId="5" borderId="42" xfId="1" applyFont="1" applyFill="1" applyBorder="1" applyAlignment="1">
      <alignment vertical="center"/>
    </xf>
    <xf numFmtId="0" fontId="11" fillId="5" borderId="35" xfId="1" applyFont="1" applyFill="1" applyBorder="1" applyAlignment="1">
      <alignment vertical="top"/>
    </xf>
    <xf numFmtId="0" fontId="7" fillId="5" borderId="35" xfId="1" applyFont="1" applyFill="1" applyBorder="1" applyAlignment="1">
      <alignment vertical="top"/>
    </xf>
    <xf numFmtId="0" fontId="7" fillId="5" borderId="37" xfId="1" applyFont="1" applyFill="1" applyBorder="1" applyAlignment="1">
      <alignment vertical="top"/>
    </xf>
    <xf numFmtId="0" fontId="11" fillId="5" borderId="35" xfId="1" quotePrefix="1" applyFont="1" applyFill="1" applyBorder="1" applyAlignment="1">
      <alignment vertical="top"/>
    </xf>
    <xf numFmtId="0" fontId="7" fillId="5" borderId="35" xfId="1" applyFont="1" applyFill="1" applyBorder="1" applyAlignment="1">
      <alignment vertical="top" wrapText="1"/>
    </xf>
    <xf numFmtId="0" fontId="7" fillId="5" borderId="37" xfId="1" applyFont="1" applyFill="1" applyBorder="1" applyAlignment="1">
      <alignment vertical="top" wrapText="1"/>
    </xf>
    <xf numFmtId="0" fontId="4" fillId="5" borderId="78" xfId="1" applyFont="1" applyFill="1" applyBorder="1" applyAlignment="1">
      <alignment vertical="center"/>
    </xf>
    <xf numFmtId="0" fontId="4" fillId="5" borderId="79" xfId="1" applyFont="1" applyFill="1" applyBorder="1" applyAlignment="1">
      <alignment vertical="center"/>
    </xf>
    <xf numFmtId="0" fontId="4" fillId="5" borderId="79" xfId="1" applyFont="1" applyFill="1" applyBorder="1" applyAlignment="1">
      <alignment vertical="top"/>
    </xf>
    <xf numFmtId="0" fontId="4" fillId="5" borderId="80" xfId="1" applyFont="1" applyFill="1" applyBorder="1" applyAlignment="1">
      <alignment vertical="center"/>
    </xf>
    <xf numFmtId="0" fontId="4" fillId="5" borderId="81" xfId="1" applyFont="1" applyFill="1" applyBorder="1" applyAlignment="1">
      <alignment vertical="center"/>
    </xf>
    <xf numFmtId="0" fontId="0" fillId="5" borderId="0" xfId="0" applyFill="1">
      <alignment vertical="center"/>
    </xf>
    <xf numFmtId="0" fontId="4" fillId="5" borderId="1" xfId="1" applyFont="1" applyFill="1" applyBorder="1" applyAlignment="1">
      <alignment vertical="top"/>
    </xf>
    <xf numFmtId="0" fontId="4" fillId="5" borderId="0" xfId="1" applyFont="1" applyFill="1" applyAlignment="1">
      <alignment vertical="center" wrapText="1"/>
    </xf>
    <xf numFmtId="0" fontId="4" fillId="5" borderId="0" xfId="1" applyFont="1" applyFill="1" applyAlignment="1">
      <alignment vertical="center"/>
    </xf>
    <xf numFmtId="0" fontId="4" fillId="5" borderId="44" xfId="1" applyFont="1" applyFill="1" applyBorder="1" applyAlignment="1">
      <alignment vertical="center" wrapText="1"/>
    </xf>
    <xf numFmtId="0" fontId="4" fillId="5" borderId="45" xfId="1" applyFont="1" applyFill="1" applyBorder="1" applyAlignment="1">
      <alignment vertical="center" wrapText="1"/>
    </xf>
    <xf numFmtId="0" fontId="4" fillId="4" borderId="0" xfId="1" applyFont="1" applyFill="1" applyAlignment="1">
      <alignment vertical="center"/>
    </xf>
    <xf numFmtId="0" fontId="8" fillId="5" borderId="35" xfId="1" quotePrefix="1" applyFont="1" applyFill="1" applyBorder="1" applyAlignment="1">
      <alignment horizontal="center" vertical="center"/>
    </xf>
    <xf numFmtId="177" fontId="13" fillId="2" borderId="123" xfId="1" applyNumberFormat="1" applyFont="1" applyFill="1" applyBorder="1" applyAlignment="1" applyProtection="1">
      <alignment vertical="center" shrinkToFit="1"/>
      <protection locked="0"/>
    </xf>
    <xf numFmtId="177" fontId="13" fillId="2" borderId="129" xfId="1" applyNumberFormat="1" applyFont="1" applyFill="1" applyBorder="1" applyAlignment="1" applyProtection="1">
      <alignment vertical="center" shrinkToFit="1"/>
      <protection locked="0"/>
    </xf>
    <xf numFmtId="0" fontId="15" fillId="0" borderId="12" xfId="0" applyFont="1" applyBorder="1" applyAlignment="1">
      <alignment horizontal="center" vertical="center"/>
    </xf>
    <xf numFmtId="183" fontId="0" fillId="3" borderId="12" xfId="0" applyNumberFormat="1" applyFill="1" applyBorder="1" applyAlignment="1">
      <alignment horizontal="center" vertical="center"/>
    </xf>
    <xf numFmtId="0" fontId="10" fillId="5" borderId="0" xfId="0" applyFont="1" applyFill="1">
      <alignment vertical="center"/>
    </xf>
    <xf numFmtId="0" fontId="0" fillId="5" borderId="43" xfId="0" applyFill="1" applyBorder="1">
      <alignment vertical="center"/>
    </xf>
    <xf numFmtId="177" fontId="6" fillId="4" borderId="0" xfId="1" applyNumberFormat="1" applyFont="1" applyFill="1" applyAlignment="1">
      <alignment vertical="center"/>
    </xf>
    <xf numFmtId="0" fontId="12" fillId="5" borderId="0" xfId="3" applyFont="1" applyFill="1" applyAlignment="1">
      <alignment vertical="center" shrinkToFit="1"/>
    </xf>
    <xf numFmtId="0" fontId="6" fillId="4" borderId="0" xfId="1" applyFont="1" applyFill="1" applyAlignment="1">
      <alignment vertical="center"/>
    </xf>
    <xf numFmtId="176" fontId="17" fillId="5" borderId="0" xfId="1" applyNumberFormat="1" applyFont="1" applyFill="1" applyAlignment="1">
      <alignment horizontal="right" vertical="center"/>
    </xf>
    <xf numFmtId="0" fontId="15" fillId="5" borderId="0" xfId="0" applyFont="1" applyFill="1" applyAlignment="1">
      <alignment vertical="center" wrapText="1"/>
    </xf>
    <xf numFmtId="0" fontId="15" fillId="5" borderId="0" xfId="0" applyFont="1" applyFill="1" applyAlignment="1">
      <alignment vertical="center" shrinkToFit="1"/>
    </xf>
    <xf numFmtId="0" fontId="18" fillId="4" borderId="0" xfId="0" applyFont="1" applyFill="1">
      <alignment vertical="center"/>
    </xf>
    <xf numFmtId="0" fontId="18" fillId="4" borderId="113" xfId="0" applyFont="1" applyFill="1" applyBorder="1" applyAlignment="1">
      <alignment horizontal="center" vertical="center"/>
    </xf>
    <xf numFmtId="0" fontId="18" fillId="4" borderId="112" xfId="0" applyFont="1" applyFill="1" applyBorder="1" applyAlignment="1">
      <alignment horizontal="center" vertical="center" wrapText="1"/>
    </xf>
    <xf numFmtId="0" fontId="20" fillId="4" borderId="0" xfId="0" applyFont="1" applyFill="1" applyAlignment="1">
      <alignment horizontal="left" vertical="center"/>
    </xf>
    <xf numFmtId="0" fontId="15" fillId="5" borderId="0" xfId="0" applyFont="1" applyFill="1" applyAlignment="1">
      <alignment horizontal="left" vertical="center"/>
    </xf>
    <xf numFmtId="177" fontId="0" fillId="5" borderId="0" xfId="0" applyNumberFormat="1" applyFill="1" applyAlignment="1">
      <alignment horizontal="center" vertical="center"/>
    </xf>
    <xf numFmtId="0" fontId="0" fillId="4" borderId="0" xfId="0" applyFill="1" applyAlignment="1">
      <alignment horizontal="centerContinuous" vertical="center"/>
    </xf>
    <xf numFmtId="0" fontId="0" fillId="4" borderId="12" xfId="0" applyFill="1" applyBorder="1" applyAlignment="1">
      <alignment vertical="center" wrapText="1"/>
    </xf>
    <xf numFmtId="0" fontId="0" fillId="4" borderId="14" xfId="0" applyFill="1" applyBorder="1" applyAlignment="1">
      <alignment horizontal="centerContinuous" vertical="center"/>
    </xf>
    <xf numFmtId="0" fontId="0" fillId="4" borderId="4" xfId="0" applyFill="1" applyBorder="1" applyAlignment="1">
      <alignment horizontal="centerContinuous" vertical="center"/>
    </xf>
    <xf numFmtId="0" fontId="0" fillId="4" borderId="2" xfId="0" applyFill="1" applyBorder="1" applyAlignment="1">
      <alignment horizontal="centerContinuous" vertical="center"/>
    </xf>
    <xf numFmtId="177" fontId="0" fillId="3" borderId="14" xfId="0" applyNumberFormat="1" applyFill="1" applyBorder="1">
      <alignment vertical="center"/>
    </xf>
    <xf numFmtId="0" fontId="15" fillId="4" borderId="2" xfId="0" applyFont="1" applyFill="1" applyBorder="1">
      <alignment vertical="center"/>
    </xf>
    <xf numFmtId="0" fontId="16" fillId="4" borderId="2" xfId="0" applyFont="1" applyFill="1" applyBorder="1">
      <alignment vertical="center"/>
    </xf>
    <xf numFmtId="0" fontId="15" fillId="4" borderId="2" xfId="0" applyFont="1" applyFill="1" applyBorder="1" applyAlignment="1">
      <alignment horizontal="centerContinuous" vertical="center"/>
    </xf>
    <xf numFmtId="0" fontId="4" fillId="3" borderId="12" xfId="1" applyFont="1" applyFill="1" applyBorder="1" applyAlignment="1" applyProtection="1">
      <alignment vertical="center"/>
      <protection locked="0"/>
    </xf>
    <xf numFmtId="176" fontId="3" fillId="5" borderId="2" xfId="1" applyNumberFormat="1" applyFont="1" applyFill="1" applyBorder="1" applyAlignment="1">
      <alignment horizontal="right" vertical="center"/>
    </xf>
    <xf numFmtId="176" fontId="3" fillId="5" borderId="13" xfId="1" applyNumberFormat="1" applyFont="1" applyFill="1" applyBorder="1" applyAlignment="1">
      <alignment horizontal="right" vertical="center"/>
    </xf>
    <xf numFmtId="178" fontId="4" fillId="5" borderId="77" xfId="2" applyNumberFormat="1" applyFont="1" applyFill="1" applyBorder="1" applyAlignment="1">
      <alignment vertical="center"/>
    </xf>
    <xf numFmtId="0" fontId="3" fillId="5" borderId="46" xfId="1" applyFont="1" applyFill="1" applyBorder="1" applyAlignment="1">
      <alignment horizontal="right" vertical="center"/>
    </xf>
    <xf numFmtId="0" fontId="0" fillId="5" borderId="83" xfId="0" applyFill="1" applyBorder="1">
      <alignment vertical="center"/>
    </xf>
    <xf numFmtId="0" fontId="0" fillId="5" borderId="79" xfId="0" applyFill="1" applyBorder="1">
      <alignment vertical="center"/>
    </xf>
    <xf numFmtId="0" fontId="0" fillId="4" borderId="82" xfId="0" applyFill="1" applyBorder="1">
      <alignment vertical="center"/>
    </xf>
    <xf numFmtId="0" fontId="0" fillId="5" borderId="35" xfId="0" applyFill="1" applyBorder="1">
      <alignment vertical="center"/>
    </xf>
    <xf numFmtId="0" fontId="4" fillId="4" borderId="0" xfId="1" applyFont="1" applyFill="1" applyAlignment="1">
      <alignment horizontal="center" vertical="center"/>
    </xf>
    <xf numFmtId="0" fontId="0" fillId="3" borderId="0" xfId="0" applyFill="1">
      <alignment vertical="center"/>
    </xf>
    <xf numFmtId="0" fontId="6" fillId="4" borderId="92" xfId="1" applyFont="1" applyFill="1" applyBorder="1" applyAlignment="1">
      <alignment horizontal="center" vertical="center"/>
    </xf>
    <xf numFmtId="0" fontId="6" fillId="4" borderId="92" xfId="0" applyFont="1" applyFill="1" applyBorder="1" applyAlignment="1">
      <alignment horizontal="centerContinuous" vertical="center"/>
    </xf>
    <xf numFmtId="0" fontId="0" fillId="4" borderId="12" xfId="0" applyFill="1" applyBorder="1" applyAlignment="1">
      <alignment horizontal="centerContinuous" vertical="center"/>
    </xf>
    <xf numFmtId="0" fontId="6" fillId="4" borderId="12" xfId="0" applyFont="1" applyFill="1" applyBorder="1" applyAlignment="1">
      <alignment horizontal="centerContinuous" vertical="center"/>
    </xf>
    <xf numFmtId="0" fontId="6" fillId="4" borderId="114" xfId="1" applyFont="1" applyFill="1" applyBorder="1" applyAlignment="1">
      <alignment vertical="center"/>
    </xf>
    <xf numFmtId="0" fontId="6" fillId="4" borderId="114" xfId="0" applyFont="1" applyFill="1" applyBorder="1">
      <alignment vertical="center"/>
    </xf>
    <xf numFmtId="0" fontId="6" fillId="4" borderId="3" xfId="0" applyFont="1" applyFill="1" applyBorder="1">
      <alignment vertical="center"/>
    </xf>
    <xf numFmtId="0" fontId="6" fillId="4" borderId="12" xfId="0" applyFont="1" applyFill="1" applyBorder="1" applyAlignment="1">
      <alignment horizontal="center" vertical="center"/>
    </xf>
    <xf numFmtId="0" fontId="6" fillId="4" borderId="12" xfId="1" applyFont="1" applyFill="1" applyBorder="1" applyAlignment="1">
      <alignment vertical="center"/>
    </xf>
    <xf numFmtId="0" fontId="6" fillId="3" borderId="12" xfId="1" applyFont="1" applyFill="1" applyBorder="1" applyAlignment="1">
      <alignment vertical="center"/>
    </xf>
    <xf numFmtId="178" fontId="6" fillId="3" borderId="12" xfId="1" applyNumberFormat="1" applyFont="1" applyFill="1" applyBorder="1" applyAlignment="1">
      <alignment vertical="center"/>
    </xf>
    <xf numFmtId="176" fontId="6" fillId="3" borderId="12" xfId="0" applyNumberFormat="1" applyFont="1" applyFill="1" applyBorder="1">
      <alignment vertical="center"/>
    </xf>
    <xf numFmtId="177" fontId="6" fillId="3" borderId="12" xfId="0" applyNumberFormat="1" applyFont="1" applyFill="1" applyBorder="1">
      <alignment vertical="center"/>
    </xf>
    <xf numFmtId="0" fontId="6" fillId="4" borderId="0" xfId="0" applyFont="1" applyFill="1">
      <alignment vertical="center"/>
    </xf>
    <xf numFmtId="0" fontId="4" fillId="3" borderId="12" xfId="1" applyFont="1" applyFill="1" applyBorder="1" applyAlignment="1">
      <alignment vertical="center"/>
    </xf>
    <xf numFmtId="0" fontId="6" fillId="4" borderId="12" xfId="1" applyFont="1" applyFill="1" applyBorder="1" applyAlignment="1">
      <alignment horizontal="center" vertical="center"/>
    </xf>
    <xf numFmtId="0" fontId="6" fillId="3" borderId="12" xfId="0" applyFont="1" applyFill="1" applyBorder="1" applyAlignment="1">
      <alignment horizontal="center" vertical="center"/>
    </xf>
    <xf numFmtId="182" fontId="6" fillId="3" borderId="12" xfId="0" applyNumberFormat="1" applyFont="1" applyFill="1" applyBorder="1">
      <alignment vertical="center"/>
    </xf>
    <xf numFmtId="179" fontId="6" fillId="3" borderId="12" xfId="0" applyNumberFormat="1" applyFont="1" applyFill="1" applyBorder="1">
      <alignment vertical="center"/>
    </xf>
    <xf numFmtId="0" fontId="6" fillId="4" borderId="0" xfId="1" applyFont="1" applyFill="1" applyAlignment="1">
      <alignment horizontal="center" vertical="center"/>
    </xf>
    <xf numFmtId="0" fontId="6" fillId="4" borderId="12" xfId="0" applyFont="1" applyFill="1" applyBorder="1">
      <alignment vertical="center"/>
    </xf>
    <xf numFmtId="0" fontId="6" fillId="4" borderId="0" xfId="0" applyFont="1" applyFill="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3" borderId="12" xfId="0" applyFill="1" applyBorder="1" applyAlignment="1">
      <alignment horizontal="center" vertical="center"/>
    </xf>
    <xf numFmtId="0" fontId="0" fillId="4" borderId="16" xfId="0" applyFill="1" applyBorder="1" applyAlignment="1">
      <alignment horizontal="center" vertical="center"/>
    </xf>
    <xf numFmtId="0" fontId="17" fillId="4" borderId="0" xfId="1" applyFont="1" applyFill="1" applyAlignment="1">
      <alignment vertical="center"/>
    </xf>
    <xf numFmtId="0" fontId="6" fillId="4" borderId="5" xfId="0" applyFont="1" applyFill="1" applyBorder="1" applyAlignment="1"/>
    <xf numFmtId="0" fontId="4" fillId="4" borderId="5" xfId="1" applyFont="1" applyFill="1" applyBorder="1" applyAlignment="1">
      <alignment horizontal="center" vertical="center"/>
    </xf>
    <xf numFmtId="0" fontId="0" fillId="4" borderId="5" xfId="0" applyFill="1" applyBorder="1" applyAlignment="1">
      <alignment horizontal="center" vertical="center"/>
    </xf>
    <xf numFmtId="0" fontId="4" fillId="4" borderId="12" xfId="1" applyFont="1" applyFill="1" applyBorder="1" applyAlignment="1">
      <alignment horizontal="center" vertical="center"/>
    </xf>
    <xf numFmtId="181" fontId="0" fillId="3" borderId="12" xfId="4" applyNumberFormat="1" applyFont="1" applyFill="1" applyBorder="1" applyAlignment="1" applyProtection="1">
      <alignment vertical="center" shrinkToFit="1"/>
    </xf>
    <xf numFmtId="179" fontId="0" fillId="3" borderId="12" xfId="0" applyNumberFormat="1" applyFill="1" applyBorder="1" applyAlignment="1">
      <alignment vertical="center" shrinkToFit="1"/>
    </xf>
    <xf numFmtId="179" fontId="4" fillId="4" borderId="18" xfId="1" applyNumberFormat="1" applyFont="1" applyFill="1" applyBorder="1" applyAlignment="1">
      <alignment vertical="center"/>
    </xf>
    <xf numFmtId="179" fontId="4" fillId="6" borderId="12" xfId="1" applyNumberFormat="1" applyFont="1" applyFill="1" applyBorder="1" applyAlignment="1">
      <alignment vertical="center"/>
    </xf>
    <xf numFmtId="179" fontId="0" fillId="4" borderId="23" xfId="0" applyNumberFormat="1" applyFill="1" applyBorder="1">
      <alignment vertical="center"/>
    </xf>
    <xf numFmtId="177" fontId="4" fillId="4" borderId="0" xfId="1" applyNumberFormat="1" applyFont="1" applyFill="1" applyAlignment="1">
      <alignment vertical="center"/>
    </xf>
    <xf numFmtId="0" fontId="0" fillId="4" borderId="84" xfId="0" applyFill="1" applyBorder="1">
      <alignment vertical="center"/>
    </xf>
    <xf numFmtId="0" fontId="4" fillId="4" borderId="0" xfId="1" applyFont="1" applyFill="1"/>
    <xf numFmtId="0" fontId="4" fillId="4" borderId="6" xfId="1" applyFont="1" applyFill="1" applyBorder="1" applyAlignment="1">
      <alignment vertical="center"/>
    </xf>
    <xf numFmtId="0" fontId="4" fillId="4" borderId="86" xfId="1" applyFont="1" applyFill="1" applyBorder="1" applyAlignment="1">
      <alignment vertical="center"/>
    </xf>
    <xf numFmtId="178" fontId="4" fillId="3" borderId="87" xfId="1" quotePrefix="1" applyNumberFormat="1" applyFont="1" applyFill="1" applyBorder="1" applyAlignment="1">
      <alignment horizontal="right" vertical="center"/>
    </xf>
    <xf numFmtId="180" fontId="4" fillId="3" borderId="87" xfId="1" applyNumberFormat="1" applyFont="1" applyFill="1" applyBorder="1" applyAlignment="1">
      <alignment horizontal="right" vertical="center"/>
    </xf>
    <xf numFmtId="0" fontId="4" fillId="4" borderId="9" xfId="1" applyFont="1" applyFill="1" applyBorder="1" applyAlignment="1">
      <alignment vertical="center" shrinkToFit="1"/>
    </xf>
    <xf numFmtId="176" fontId="4" fillId="3" borderId="11" xfId="1" applyNumberFormat="1" applyFont="1" applyFill="1" applyBorder="1" applyAlignment="1">
      <alignment horizontal="right" vertical="center"/>
    </xf>
    <xf numFmtId="0" fontId="13" fillId="4" borderId="0" xfId="1" applyFont="1" applyFill="1" applyAlignment="1">
      <alignment vertical="center"/>
    </xf>
    <xf numFmtId="0" fontId="13" fillId="4" borderId="0" xfId="1" applyFont="1" applyFill="1"/>
    <xf numFmtId="0" fontId="13" fillId="4" borderId="6"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91" xfId="1" applyFont="1" applyFill="1" applyBorder="1" applyAlignment="1">
      <alignment horizontal="center" vertical="center" shrinkToFit="1"/>
    </xf>
    <xf numFmtId="0" fontId="15" fillId="4" borderId="0" xfId="1" applyFont="1" applyFill="1" applyAlignment="1">
      <alignment vertical="center"/>
    </xf>
    <xf numFmtId="0" fontId="4"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88" xfId="1" applyFont="1" applyFill="1" applyBorder="1" applyAlignment="1">
      <alignment vertical="center"/>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5" fillId="4" borderId="0" xfId="0" applyFont="1" applyFill="1">
      <alignment vertical="center"/>
    </xf>
    <xf numFmtId="0" fontId="4" fillId="4" borderId="86" xfId="1" applyFont="1" applyFill="1" applyBorder="1" applyAlignment="1">
      <alignment horizontal="center" vertical="center"/>
    </xf>
    <xf numFmtId="0" fontId="17" fillId="4" borderId="47"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88" xfId="1" applyFont="1" applyFill="1" applyBorder="1" applyAlignment="1">
      <alignment vertical="center"/>
    </xf>
    <xf numFmtId="178" fontId="13" fillId="4" borderId="0" xfId="1" applyNumberFormat="1" applyFont="1" applyFill="1" applyAlignment="1">
      <alignment vertical="center" shrinkToFit="1"/>
    </xf>
    <xf numFmtId="0" fontId="6" fillId="4" borderId="7"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17" fillId="4" borderId="105" xfId="1" applyFont="1" applyFill="1" applyBorder="1" applyAlignment="1">
      <alignment vertical="center"/>
    </xf>
    <xf numFmtId="0" fontId="6" fillId="4" borderId="132" xfId="1" applyFont="1" applyFill="1" applyBorder="1" applyAlignment="1">
      <alignment vertical="center"/>
    </xf>
    <xf numFmtId="0" fontId="6" fillId="4" borderId="2" xfId="1" applyFont="1" applyFill="1" applyBorder="1" applyAlignment="1">
      <alignment vertical="center"/>
    </xf>
    <xf numFmtId="0" fontId="6" fillId="3" borderId="87" xfId="1" applyFont="1" applyFill="1" applyBorder="1" applyAlignment="1">
      <alignment vertical="center"/>
    </xf>
    <xf numFmtId="0" fontId="17" fillId="4" borderId="108" xfId="1" applyFont="1" applyFill="1" applyBorder="1" applyAlignment="1">
      <alignment vertical="center"/>
    </xf>
    <xf numFmtId="0" fontId="17" fillId="4" borderId="9" xfId="1" applyFont="1" applyFill="1" applyBorder="1" applyAlignment="1">
      <alignment vertical="center"/>
    </xf>
    <xf numFmtId="0" fontId="6" fillId="4" borderId="133" xfId="1" applyFont="1" applyFill="1" applyBorder="1" applyAlignment="1">
      <alignment vertical="center"/>
    </xf>
    <xf numFmtId="0" fontId="6" fillId="4" borderId="90" xfId="1" applyFont="1" applyFill="1" applyBorder="1" applyAlignment="1">
      <alignment vertical="center"/>
    </xf>
    <xf numFmtId="0" fontId="6" fillId="3" borderId="134" xfId="1" applyFont="1" applyFill="1" applyBorder="1" applyAlignment="1">
      <alignment vertical="center"/>
    </xf>
    <xf numFmtId="0" fontId="6" fillId="3" borderId="135" xfId="1" applyFont="1" applyFill="1" applyBorder="1" applyAlignment="1">
      <alignment vertical="center"/>
    </xf>
    <xf numFmtId="0" fontId="17" fillId="4" borderId="6"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119" xfId="1" applyFont="1" applyFill="1" applyBorder="1" applyAlignment="1">
      <alignment horizontal="center" vertical="center" wrapText="1"/>
    </xf>
    <xf numFmtId="0" fontId="15" fillId="4" borderId="120" xfId="1" applyFont="1" applyFill="1" applyBorder="1" applyAlignment="1">
      <alignment horizontal="center" vertical="center" wrapText="1"/>
    </xf>
    <xf numFmtId="0" fontId="15" fillId="4" borderId="121" xfId="1" applyFont="1" applyFill="1" applyBorder="1" applyAlignment="1">
      <alignment horizontal="center" vertical="center" wrapText="1"/>
    </xf>
    <xf numFmtId="177" fontId="4" fillId="2" borderId="12" xfId="1" applyNumberFormat="1" applyFont="1" applyFill="1" applyBorder="1" applyAlignment="1" applyProtection="1">
      <alignment vertical="center"/>
      <protection locked="0"/>
    </xf>
    <xf numFmtId="177" fontId="4" fillId="2" borderId="87" xfId="1" applyNumberFormat="1" applyFont="1" applyFill="1" applyBorder="1" applyAlignment="1" applyProtection="1">
      <alignment vertical="center"/>
      <protection locked="0"/>
    </xf>
    <xf numFmtId="177" fontId="4" fillId="2" borderId="10" xfId="1" applyNumberFormat="1" applyFont="1" applyFill="1" applyBorder="1" applyAlignment="1" applyProtection="1">
      <alignment vertical="center"/>
      <protection locked="0"/>
    </xf>
    <xf numFmtId="177" fontId="4" fillId="2" borderId="11" xfId="1" applyNumberFormat="1" applyFont="1" applyFill="1" applyBorder="1" applyAlignment="1" applyProtection="1">
      <alignment vertical="center"/>
      <protection locked="0"/>
    </xf>
    <xf numFmtId="177" fontId="4" fillId="2" borderId="106" xfId="1" applyNumberFormat="1" applyFont="1" applyFill="1" applyBorder="1" applyAlignment="1" applyProtection="1">
      <alignment vertical="center"/>
      <protection locked="0"/>
    </xf>
    <xf numFmtId="177" fontId="4" fillId="2" borderId="107" xfId="1" applyNumberFormat="1" applyFont="1" applyFill="1" applyBorder="1" applyAlignment="1" applyProtection="1">
      <alignment vertical="center" wrapText="1"/>
      <protection locked="0"/>
    </xf>
    <xf numFmtId="177" fontId="4" fillId="2" borderId="109" xfId="1" applyNumberFormat="1" applyFont="1" applyFill="1" applyBorder="1" applyAlignment="1" applyProtection="1">
      <alignment vertical="center"/>
      <protection locked="0"/>
    </xf>
    <xf numFmtId="177" fontId="4" fillId="2" borderId="110" xfId="1" applyNumberFormat="1" applyFont="1" applyFill="1" applyBorder="1" applyAlignment="1" applyProtection="1">
      <alignment vertical="center" wrapText="1"/>
      <protection locked="0"/>
    </xf>
    <xf numFmtId="177" fontId="4" fillId="2" borderId="11" xfId="1" applyNumberFormat="1" applyFont="1" applyFill="1" applyBorder="1" applyAlignment="1" applyProtection="1">
      <alignment vertical="center" wrapText="1"/>
      <protection locked="0"/>
    </xf>
    <xf numFmtId="177" fontId="4" fillId="2" borderId="115" xfId="1" applyNumberFormat="1" applyFont="1" applyFill="1" applyBorder="1" applyAlignment="1" applyProtection="1">
      <alignment vertical="center"/>
      <protection locked="0"/>
    </xf>
    <xf numFmtId="177" fontId="4" fillId="2" borderId="116" xfId="1" applyNumberFormat="1" applyFont="1" applyFill="1" applyBorder="1" applyAlignment="1" applyProtection="1">
      <alignment vertical="center"/>
      <protection locked="0"/>
    </xf>
    <xf numFmtId="177" fontId="4" fillId="2" borderId="117" xfId="1" applyNumberFormat="1" applyFont="1" applyFill="1" applyBorder="1" applyAlignment="1" applyProtection="1">
      <alignment vertical="center"/>
      <protection locked="0"/>
    </xf>
    <xf numFmtId="177" fontId="4" fillId="2" borderId="118" xfId="1" applyNumberFormat="1" applyFont="1" applyFill="1" applyBorder="1" applyAlignment="1" applyProtection="1">
      <alignment vertical="center"/>
      <protection locked="0"/>
    </xf>
    <xf numFmtId="0" fontId="4" fillId="5" borderId="48" xfId="1" applyFont="1" applyFill="1" applyBorder="1" applyAlignment="1">
      <alignment vertical="center" wrapText="1"/>
    </xf>
    <xf numFmtId="0" fontId="4" fillId="5" borderId="51" xfId="1" applyFont="1" applyFill="1" applyBorder="1" applyAlignment="1">
      <alignment vertical="center" wrapText="1"/>
    </xf>
    <xf numFmtId="0" fontId="4" fillId="5" borderId="49" xfId="1" applyFont="1" applyFill="1" applyBorder="1" applyAlignment="1">
      <alignment vertical="center" wrapText="1"/>
    </xf>
    <xf numFmtId="177" fontId="4" fillId="2" borderId="92" xfId="1" applyNumberFormat="1" applyFont="1" applyFill="1" applyBorder="1" applyAlignment="1" applyProtection="1">
      <alignment vertical="center"/>
      <protection locked="0"/>
    </xf>
    <xf numFmtId="177" fontId="4" fillId="2" borderId="137" xfId="1" applyNumberFormat="1" applyFont="1" applyFill="1" applyBorder="1" applyAlignment="1" applyProtection="1">
      <alignment vertical="center"/>
      <protection locked="0"/>
    </xf>
    <xf numFmtId="0" fontId="17" fillId="4" borderId="136" xfId="1" applyFont="1" applyFill="1" applyBorder="1" applyAlignment="1">
      <alignment horizontal="center" vertical="center"/>
    </xf>
    <xf numFmtId="0" fontId="17" fillId="4" borderId="9" xfId="1" applyFont="1" applyFill="1" applyBorder="1" applyAlignment="1">
      <alignment horizontal="center" vertical="center"/>
    </xf>
    <xf numFmtId="0" fontId="4" fillId="4" borderId="138" xfId="1" applyFont="1" applyFill="1" applyBorder="1" applyAlignment="1">
      <alignment vertical="center"/>
    </xf>
    <xf numFmtId="0" fontId="17" fillId="4" borderId="92" xfId="1" applyFont="1" applyFill="1" applyBorder="1" applyAlignment="1">
      <alignment horizontal="center" vertical="center"/>
    </xf>
    <xf numFmtId="0" fontId="17" fillId="4" borderId="12" xfId="1" applyFont="1" applyFill="1" applyBorder="1" applyAlignment="1">
      <alignment horizontal="center" vertical="center"/>
    </xf>
    <xf numFmtId="0" fontId="6" fillId="4" borderId="139" xfId="1" applyFont="1" applyFill="1" applyBorder="1" applyAlignment="1">
      <alignment vertical="center"/>
    </xf>
    <xf numFmtId="177" fontId="18" fillId="3" borderId="111" xfId="0" applyNumberFormat="1" applyFont="1" applyFill="1" applyBorder="1">
      <alignment vertical="center"/>
    </xf>
    <xf numFmtId="177" fontId="4" fillId="7" borderId="10" xfId="1" applyNumberFormat="1" applyFont="1" applyFill="1" applyBorder="1" applyAlignment="1">
      <alignment vertical="center"/>
    </xf>
    <xf numFmtId="177" fontId="4" fillId="7" borderId="11" xfId="1" applyNumberFormat="1" applyFont="1" applyFill="1" applyBorder="1" applyAlignment="1">
      <alignment vertical="center"/>
    </xf>
    <xf numFmtId="0" fontId="4" fillId="3" borderId="106" xfId="1" applyFont="1" applyFill="1" applyBorder="1" applyAlignment="1">
      <alignment vertical="center"/>
    </xf>
    <xf numFmtId="0" fontId="4" fillId="3" borderId="109" xfId="1" applyFont="1" applyFill="1" applyBorder="1" applyAlignment="1">
      <alignment vertical="center"/>
    </xf>
    <xf numFmtId="0" fontId="4" fillId="3" borderId="10" xfId="1" applyFont="1" applyFill="1" applyBorder="1" applyAlignment="1">
      <alignment vertical="center"/>
    </xf>
    <xf numFmtId="0" fontId="17" fillId="4" borderId="0" xfId="0" applyFont="1" applyFill="1">
      <alignment vertical="center"/>
    </xf>
    <xf numFmtId="177" fontId="4" fillId="4" borderId="9" xfId="1" applyNumberFormat="1" applyFont="1" applyFill="1" applyBorder="1" applyAlignment="1">
      <alignment vertical="center"/>
    </xf>
    <xf numFmtId="0" fontId="13" fillId="7" borderId="85" xfId="1" applyFont="1" applyFill="1" applyBorder="1" applyAlignment="1">
      <alignment horizontal="center" vertical="center" wrapText="1"/>
    </xf>
    <xf numFmtId="177" fontId="5" fillId="7" borderId="10" xfId="0" applyNumberFormat="1" applyFont="1" applyFill="1" applyBorder="1" applyAlignment="1">
      <alignment vertical="center" shrinkToFit="1"/>
    </xf>
    <xf numFmtId="177" fontId="18" fillId="7" borderId="111" xfId="0" applyNumberFormat="1" applyFont="1" applyFill="1" applyBorder="1">
      <alignment vertical="center"/>
    </xf>
    <xf numFmtId="0" fontId="6" fillId="7" borderId="12" xfId="1" applyFont="1" applyFill="1" applyBorder="1" applyAlignment="1">
      <alignment vertical="center"/>
    </xf>
    <xf numFmtId="0" fontId="6" fillId="7" borderId="134" xfId="1" applyFont="1" applyFill="1" applyBorder="1" applyAlignment="1">
      <alignment vertical="center"/>
    </xf>
    <xf numFmtId="0" fontId="17" fillId="5" borderId="0" xfId="0" applyFont="1" applyFill="1">
      <alignment vertical="center"/>
    </xf>
    <xf numFmtId="0" fontId="0" fillId="3" borderId="12" xfId="0" applyFill="1" applyBorder="1">
      <alignment vertical="center"/>
    </xf>
    <xf numFmtId="0" fontId="0" fillId="4" borderId="0" xfId="0" applyFill="1" applyAlignment="1"/>
    <xf numFmtId="180" fontId="6" fillId="4" borderId="12" xfId="0" applyNumberFormat="1" applyFont="1" applyFill="1" applyBorder="1">
      <alignment vertical="center"/>
    </xf>
    <xf numFmtId="176" fontId="6" fillId="4" borderId="12" xfId="0" applyNumberFormat="1" applyFont="1" applyFill="1" applyBorder="1">
      <alignment vertical="center"/>
    </xf>
    <xf numFmtId="0" fontId="27" fillId="3" borderId="142" xfId="1" applyFont="1" applyFill="1" applyBorder="1" applyAlignment="1">
      <alignment horizontal="center" vertical="center"/>
    </xf>
    <xf numFmtId="0" fontId="28" fillId="2" borderId="8" xfId="1" applyFont="1" applyFill="1" applyBorder="1" applyAlignment="1" applyProtection="1">
      <alignment horizontal="center" vertical="center"/>
      <protection locked="0"/>
    </xf>
    <xf numFmtId="177" fontId="28" fillId="2" borderId="9" xfId="1" applyNumberFormat="1" applyFont="1" applyFill="1" applyBorder="1" applyAlignment="1" applyProtection="1">
      <alignment vertical="center" shrinkToFit="1"/>
      <protection locked="0"/>
    </xf>
    <xf numFmtId="177" fontId="30" fillId="7" borderId="10" xfId="0" applyNumberFormat="1" applyFont="1" applyFill="1" applyBorder="1" applyAlignment="1">
      <alignment vertical="center" shrinkToFit="1"/>
    </xf>
    <xf numFmtId="0" fontId="4" fillId="4" borderId="0" xfId="1" applyFont="1" applyFill="1" applyBorder="1" applyAlignment="1">
      <alignment vertical="center"/>
    </xf>
    <xf numFmtId="0" fontId="4" fillId="2" borderId="10" xfId="1" applyFont="1" applyFill="1" applyBorder="1" applyAlignment="1" applyProtection="1">
      <alignment vertical="center" shrinkToFit="1"/>
      <protection locked="0"/>
    </xf>
    <xf numFmtId="0" fontId="4" fillId="2" borderId="11" xfId="1" applyFont="1" applyFill="1" applyBorder="1" applyAlignment="1" applyProtection="1">
      <alignment vertical="center" shrinkToFit="1"/>
      <protection locked="0"/>
    </xf>
    <xf numFmtId="177" fontId="5" fillId="7" borderId="143" xfId="0" applyNumberFormat="1" applyFont="1" applyFill="1" applyBorder="1" applyAlignment="1">
      <alignment vertical="center" shrinkToFit="1"/>
    </xf>
    <xf numFmtId="0" fontId="0" fillId="4" borderId="0" xfId="0" applyFill="1" applyAlignment="1">
      <alignment vertical="center"/>
    </xf>
    <xf numFmtId="0" fontId="4" fillId="4" borderId="145" xfId="1" applyFont="1" applyFill="1" applyBorder="1" applyAlignment="1">
      <alignment vertical="center"/>
    </xf>
    <xf numFmtId="0" fontId="28" fillId="2" borderId="9" xfId="1" applyFont="1" applyFill="1" applyBorder="1" applyAlignment="1" applyProtection="1">
      <alignment vertical="center" shrinkToFit="1"/>
      <protection locked="0"/>
    </xf>
    <xf numFmtId="0" fontId="28" fillId="2" borderId="10" xfId="1" applyFont="1" applyFill="1" applyBorder="1" applyAlignment="1" applyProtection="1">
      <alignment vertical="center" shrinkToFit="1"/>
      <protection locked="0"/>
    </xf>
    <xf numFmtId="177" fontId="28" fillId="2" borderId="12" xfId="1" applyNumberFormat="1" applyFont="1" applyFill="1" applyBorder="1" applyAlignment="1" applyProtection="1">
      <alignment vertical="center"/>
      <protection locked="0"/>
    </xf>
    <xf numFmtId="177" fontId="28" fillId="2" borderId="92" xfId="1" applyNumberFormat="1" applyFont="1" applyFill="1" applyBorder="1" applyAlignment="1" applyProtection="1">
      <alignment vertical="center"/>
      <protection locked="0"/>
    </xf>
    <xf numFmtId="177" fontId="28" fillId="2" borderId="10" xfId="1" applyNumberFormat="1" applyFont="1" applyFill="1" applyBorder="1" applyAlignment="1" applyProtection="1">
      <alignment vertical="center"/>
      <protection locked="0"/>
    </xf>
    <xf numFmtId="177" fontId="28" fillId="2" borderId="106" xfId="1" applyNumberFormat="1" applyFont="1" applyFill="1" applyBorder="1" applyAlignment="1" applyProtection="1">
      <alignment vertical="center"/>
      <protection locked="0"/>
    </xf>
    <xf numFmtId="177" fontId="28" fillId="2" borderId="109" xfId="1" applyNumberFormat="1" applyFont="1" applyFill="1" applyBorder="1" applyAlignment="1" applyProtection="1">
      <alignment vertical="center"/>
      <protection locked="0"/>
    </xf>
    <xf numFmtId="177" fontId="28" fillId="2" borderId="115" xfId="1" applyNumberFormat="1" applyFont="1" applyFill="1" applyBorder="1" applyAlignment="1" applyProtection="1">
      <alignment vertical="center"/>
      <protection locked="0"/>
    </xf>
    <xf numFmtId="177" fontId="28" fillId="2" borderId="117" xfId="1" applyNumberFormat="1" applyFont="1" applyFill="1" applyBorder="1" applyAlignment="1" applyProtection="1">
      <alignment vertical="center"/>
      <protection locked="0"/>
    </xf>
    <xf numFmtId="177" fontId="28" fillId="2" borderId="122" xfId="1" applyNumberFormat="1" applyFont="1" applyFill="1" applyBorder="1" applyAlignment="1" applyProtection="1">
      <alignment vertical="center" shrinkToFit="1"/>
      <protection locked="0"/>
    </xf>
    <xf numFmtId="0" fontId="4" fillId="5" borderId="92" xfId="1" applyFont="1" applyFill="1" applyBorder="1" applyAlignment="1">
      <alignment horizontal="center" vertical="center" wrapText="1"/>
    </xf>
    <xf numFmtId="0" fontId="4" fillId="5" borderId="3" xfId="1" applyFont="1" applyFill="1" applyBorder="1" applyAlignment="1">
      <alignment horizontal="center" vertical="center" wrapText="1"/>
    </xf>
    <xf numFmtId="49" fontId="31" fillId="2" borderId="15" xfId="1" applyNumberFormat="1" applyFont="1" applyFill="1" applyBorder="1" applyAlignment="1" applyProtection="1">
      <alignment horizontal="left" vertical="center" wrapText="1" shrinkToFit="1"/>
      <protection locked="0"/>
    </xf>
    <xf numFmtId="49" fontId="31" fillId="2" borderId="16" xfId="1" applyNumberFormat="1" applyFont="1" applyFill="1" applyBorder="1" applyAlignment="1" applyProtection="1">
      <alignment horizontal="left" vertical="center" wrapText="1" shrinkToFit="1"/>
      <protection locked="0"/>
    </xf>
    <xf numFmtId="49" fontId="31" fillId="2" borderId="50" xfId="1" applyNumberFormat="1" applyFont="1" applyFill="1" applyBorder="1" applyAlignment="1" applyProtection="1">
      <alignment horizontal="left" vertical="center" wrapText="1" shrinkToFit="1"/>
      <protection locked="0"/>
    </xf>
    <xf numFmtId="49" fontId="31" fillId="2" borderId="17" xfId="1" applyNumberFormat="1" applyFont="1" applyFill="1" applyBorder="1" applyAlignment="1" applyProtection="1">
      <alignment horizontal="left" vertical="center" wrapText="1" shrinkToFit="1"/>
      <protection locked="0"/>
    </xf>
    <xf numFmtId="49" fontId="31" fillId="2" borderId="5" xfId="1" applyNumberFormat="1" applyFont="1" applyFill="1" applyBorder="1" applyAlignment="1" applyProtection="1">
      <alignment horizontal="left" vertical="center" wrapText="1" shrinkToFit="1"/>
      <protection locked="0"/>
    </xf>
    <xf numFmtId="49" fontId="31" fillId="2" borderId="45" xfId="1" applyNumberFormat="1" applyFont="1" applyFill="1" applyBorder="1" applyAlignment="1" applyProtection="1">
      <alignment horizontal="left" vertical="center" wrapText="1" shrinkToFit="1"/>
      <protection locked="0"/>
    </xf>
    <xf numFmtId="0" fontId="4" fillId="5" borderId="18" xfId="1" applyFont="1" applyFill="1" applyBorder="1" applyAlignment="1">
      <alignment vertical="center" wrapText="1"/>
    </xf>
    <xf numFmtId="0" fontId="4" fillId="5" borderId="23" xfId="1" applyFont="1" applyFill="1" applyBorder="1" applyAlignment="1">
      <alignment vertical="center" wrapText="1"/>
    </xf>
    <xf numFmtId="0" fontId="4" fillId="5" borderId="19" xfId="1" applyFont="1" applyFill="1" applyBorder="1" applyAlignment="1">
      <alignment vertical="center" wrapText="1"/>
    </xf>
    <xf numFmtId="0" fontId="4" fillId="5" borderId="15" xfId="1" applyFont="1" applyFill="1" applyBorder="1" applyAlignment="1">
      <alignment horizontal="distributed" vertical="center" wrapText="1"/>
    </xf>
    <xf numFmtId="0" fontId="4" fillId="5" borderId="16" xfId="1" applyFont="1" applyFill="1" applyBorder="1" applyAlignment="1">
      <alignment horizontal="distributed" vertical="center" wrapText="1"/>
    </xf>
    <xf numFmtId="0" fontId="4" fillId="5" borderId="18"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9" xfId="1" applyFont="1" applyFill="1" applyBorder="1" applyAlignment="1">
      <alignment horizontal="distributed" vertical="center" wrapText="1"/>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6" fillId="5" borderId="15"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4" fillId="5" borderId="12" xfId="1" applyFont="1" applyFill="1" applyBorder="1" applyAlignment="1" applyProtection="1">
      <alignment horizontal="center" vertical="center"/>
      <protection locked="0"/>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179" fontId="4" fillId="5" borderId="15" xfId="1" applyNumberFormat="1" applyFont="1" applyFill="1" applyBorder="1" applyAlignment="1" applyProtection="1">
      <alignment vertical="center"/>
      <protection locked="0"/>
    </xf>
    <xf numFmtId="179" fontId="5" fillId="5" borderId="16" xfId="0" applyNumberFormat="1" applyFont="1" applyFill="1" applyBorder="1" applyProtection="1">
      <alignment vertical="center"/>
      <protection locked="0"/>
    </xf>
    <xf numFmtId="179" fontId="5" fillId="5" borderId="17"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0" fontId="28" fillId="2" borderId="12" xfId="1" applyFont="1" applyFill="1" applyBorder="1" applyAlignment="1" applyProtection="1">
      <alignment horizontal="center" vertical="center" wrapText="1"/>
      <protection locked="0"/>
    </xf>
    <xf numFmtId="179" fontId="28" fillId="3" borderId="15" xfId="1" applyNumberFormat="1" applyFont="1" applyFill="1" applyBorder="1" applyAlignment="1">
      <alignment vertical="center" shrinkToFit="1"/>
    </xf>
    <xf numFmtId="179" fontId="30" fillId="3" borderId="16" xfId="0" applyNumberFormat="1" applyFont="1" applyFill="1" applyBorder="1" applyAlignment="1">
      <alignment vertical="center" shrinkToFit="1"/>
    </xf>
    <xf numFmtId="179" fontId="30" fillId="3" borderId="17" xfId="0" applyNumberFormat="1" applyFont="1" applyFill="1" applyBorder="1" applyAlignment="1">
      <alignment vertical="center" shrinkToFit="1"/>
    </xf>
    <xf numFmtId="179" fontId="30" fillId="3" borderId="5" xfId="0" applyNumberFormat="1" applyFont="1" applyFill="1" applyBorder="1" applyAlignment="1">
      <alignment vertical="center" shrinkToFit="1"/>
    </xf>
    <xf numFmtId="0" fontId="4" fillId="5" borderId="14" xfId="1" applyFont="1" applyFill="1" applyBorder="1" applyAlignment="1">
      <alignment horizontal="distributed" vertical="center" shrinkToFit="1"/>
    </xf>
    <xf numFmtId="0" fontId="4" fillId="5" borderId="4" xfId="1" applyFont="1" applyFill="1" applyBorder="1" applyAlignment="1">
      <alignment horizontal="distributed" vertical="center" shrinkToFit="1"/>
    </xf>
    <xf numFmtId="0" fontId="4" fillId="5" borderId="2" xfId="1" applyFont="1" applyFill="1" applyBorder="1" applyAlignment="1">
      <alignment horizontal="distributed" vertical="center" shrinkToFit="1"/>
    </xf>
    <xf numFmtId="177" fontId="28" fillId="2" borderId="14" xfId="1" applyNumberFormat="1" applyFont="1" applyFill="1" applyBorder="1" applyAlignment="1" applyProtection="1">
      <alignment horizontal="right" vertical="center" shrinkToFit="1"/>
      <protection locked="0"/>
    </xf>
    <xf numFmtId="177" fontId="28" fillId="2" borderId="4" xfId="1" applyNumberFormat="1" applyFont="1" applyFill="1" applyBorder="1" applyAlignment="1" applyProtection="1">
      <alignment horizontal="right" vertical="center" shrinkToFit="1"/>
      <protection locked="0"/>
    </xf>
    <xf numFmtId="0" fontId="4" fillId="5" borderId="16"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5" xfId="1" applyFont="1" applyFill="1" applyBorder="1" applyAlignment="1">
      <alignment horizontal="left" vertical="center" wrapText="1"/>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6" xfId="0" applyFont="1" applyFill="1" applyBorder="1" applyAlignment="1">
      <alignment horizontal="center" vertical="center"/>
    </xf>
    <xf numFmtId="180" fontId="4" fillId="5" borderId="16"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3" fillId="5" borderId="69" xfId="1" applyFont="1" applyFill="1" applyBorder="1" applyAlignment="1">
      <alignment horizontal="right" vertical="center"/>
    </xf>
    <xf numFmtId="0" fontId="3" fillId="5" borderId="50" xfId="1" applyFont="1" applyFill="1" applyBorder="1" applyAlignment="1">
      <alignment horizontal="right" vertical="center"/>
    </xf>
    <xf numFmtId="0" fontId="3" fillId="5" borderId="70" xfId="1" applyFont="1" applyFill="1" applyBorder="1" applyAlignment="1">
      <alignment horizontal="right" vertical="center"/>
    </xf>
    <xf numFmtId="0" fontId="3" fillId="5" borderId="45" xfId="1" applyFont="1" applyFill="1" applyBorder="1" applyAlignment="1">
      <alignment horizontal="right" vertical="center"/>
    </xf>
    <xf numFmtId="177" fontId="4" fillId="3" borderId="14" xfId="1" applyNumberFormat="1" applyFont="1" applyFill="1" applyBorder="1" applyAlignment="1">
      <alignment horizontal="right" vertical="center" shrinkToFit="1"/>
    </xf>
    <xf numFmtId="177" fontId="4" fillId="3" borderId="4" xfId="1" applyNumberFormat="1" applyFont="1" applyFill="1" applyBorder="1" applyAlignment="1">
      <alignment horizontal="right" vertical="center" shrinkToFit="1"/>
    </xf>
    <xf numFmtId="177" fontId="28" fillId="7" borderId="14" xfId="1" applyNumberFormat="1" applyFont="1" applyFill="1" applyBorder="1" applyAlignment="1">
      <alignment horizontal="right" vertical="center" shrinkToFit="1"/>
    </xf>
    <xf numFmtId="177" fontId="28" fillId="3" borderId="4" xfId="1" applyNumberFormat="1" applyFont="1" applyFill="1" applyBorder="1" applyAlignment="1">
      <alignment horizontal="right" vertical="center" shrinkToFit="1"/>
    </xf>
    <xf numFmtId="49" fontId="29" fillId="2" borderId="14" xfId="1" applyNumberFormat="1" applyFont="1" applyFill="1" applyBorder="1" applyAlignment="1" applyProtection="1">
      <alignment horizontal="left" vertical="center" wrapText="1" shrinkToFit="1"/>
      <protection locked="0"/>
    </xf>
    <xf numFmtId="49" fontId="7" fillId="2" borderId="4" xfId="1" applyNumberFormat="1" applyFont="1" applyFill="1" applyBorder="1" applyAlignment="1" applyProtection="1">
      <alignment horizontal="left" vertical="center" wrapText="1" shrinkToFit="1"/>
      <protection locked="0"/>
    </xf>
    <xf numFmtId="49" fontId="7" fillId="2" borderId="46" xfId="1" applyNumberFormat="1" applyFont="1" applyFill="1" applyBorder="1" applyAlignment="1" applyProtection="1">
      <alignment horizontal="left" vertical="center" wrapText="1" shrinkToFit="1"/>
      <protection locked="0"/>
    </xf>
    <xf numFmtId="0" fontId="22" fillId="3" borderId="99" xfId="1" applyFont="1" applyFill="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49" fontId="6" fillId="2" borderId="16" xfId="1" applyNumberFormat="1" applyFont="1" applyFill="1" applyBorder="1" applyAlignment="1" applyProtection="1">
      <alignment horizontal="left" vertical="center" wrapText="1" shrinkToFit="1"/>
      <protection locked="0"/>
    </xf>
    <xf numFmtId="49" fontId="6" fillId="2" borderId="50" xfId="1" applyNumberFormat="1" applyFont="1" applyFill="1" applyBorder="1" applyAlignment="1" applyProtection="1">
      <alignment horizontal="left" vertical="center" wrapText="1" shrinkToFit="1"/>
      <protection locked="0"/>
    </xf>
    <xf numFmtId="49" fontId="6" fillId="2" borderId="17"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49" fontId="6" fillId="2" borderId="45" xfId="1" applyNumberFormat="1" applyFont="1" applyFill="1" applyBorder="1" applyAlignment="1" applyProtection="1">
      <alignment horizontal="left" vertical="center" wrapText="1" shrinkToFit="1"/>
      <protection locked="0"/>
    </xf>
    <xf numFmtId="178" fontId="4" fillId="3" borderId="15" xfId="1" applyNumberFormat="1" applyFont="1" applyFill="1" applyBorder="1" applyAlignment="1">
      <alignment horizontal="right" vertical="center" shrinkToFit="1"/>
    </xf>
    <xf numFmtId="178" fontId="4" fillId="3" borderId="16" xfId="1" applyNumberFormat="1" applyFont="1" applyFill="1" applyBorder="1" applyAlignment="1">
      <alignment horizontal="right" vertical="center" shrinkToFit="1"/>
    </xf>
    <xf numFmtId="178" fontId="4" fillId="3" borderId="17" xfId="1" applyNumberFormat="1" applyFont="1" applyFill="1" applyBorder="1" applyAlignment="1">
      <alignment horizontal="right" vertical="center" shrinkToFit="1"/>
    </xf>
    <xf numFmtId="178" fontId="4" fillId="3" borderId="5" xfId="1" applyNumberFormat="1" applyFont="1" applyFill="1" applyBorder="1" applyAlignment="1">
      <alignment horizontal="right" vertical="center" shrinkToFit="1"/>
    </xf>
    <xf numFmtId="0" fontId="6" fillId="5" borderId="18" xfId="1" applyFont="1" applyFill="1" applyBorder="1" applyAlignment="1">
      <alignment horizontal="right" vertical="center"/>
    </xf>
    <xf numFmtId="0" fontId="6" fillId="5" borderId="19" xfId="1" applyFont="1" applyFill="1" applyBorder="1" applyAlignment="1">
      <alignment horizontal="right" vertical="center"/>
    </xf>
    <xf numFmtId="0" fontId="4" fillId="5" borderId="15" xfId="1" applyFont="1" applyFill="1" applyBorder="1" applyAlignment="1" applyProtection="1">
      <alignment horizontal="left" vertical="center" wrapText="1" shrinkToFit="1"/>
      <protection locked="0"/>
    </xf>
    <xf numFmtId="0" fontId="4" fillId="5" borderId="16" xfId="1" applyFont="1" applyFill="1" applyBorder="1" applyAlignment="1" applyProtection="1">
      <alignment horizontal="left" vertical="center" wrapText="1" shrinkToFit="1"/>
      <protection locked="0"/>
    </xf>
    <xf numFmtId="0" fontId="4" fillId="5" borderId="50" xfId="1" applyFont="1" applyFill="1" applyBorder="1" applyAlignment="1" applyProtection="1">
      <alignment horizontal="left" vertical="center" wrapText="1" shrinkToFit="1"/>
      <protection locked="0"/>
    </xf>
    <xf numFmtId="0" fontId="4" fillId="5" borderId="17"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45" xfId="1" applyFont="1" applyFill="1" applyBorder="1" applyAlignment="1" applyProtection="1">
      <alignment horizontal="left" vertical="center" wrapText="1" shrinkToFit="1"/>
      <protection locked="0"/>
    </xf>
    <xf numFmtId="0" fontId="6" fillId="5" borderId="14"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2" xfId="1" applyFont="1" applyFill="1" applyBorder="1" applyAlignment="1">
      <alignment horizontal="center" vertical="center"/>
    </xf>
    <xf numFmtId="178" fontId="28" fillId="3" borderId="14" xfId="1" applyNumberFormat="1" applyFont="1" applyFill="1" applyBorder="1" applyAlignment="1">
      <alignment vertical="center" shrinkToFit="1"/>
    </xf>
    <xf numFmtId="178" fontId="28" fillId="3" borderId="4" xfId="1" applyNumberFormat="1" applyFont="1" applyFill="1" applyBorder="1" applyAlignment="1">
      <alignment vertical="center" shrinkToFit="1"/>
    </xf>
    <xf numFmtId="178" fontId="4" fillId="3" borderId="14" xfId="1" applyNumberFormat="1" applyFont="1" applyFill="1" applyBorder="1" applyAlignment="1">
      <alignment vertical="center" shrinkToFit="1"/>
    </xf>
    <xf numFmtId="178" fontId="4" fillId="3" borderId="4" xfId="1" applyNumberFormat="1" applyFont="1" applyFill="1" applyBorder="1" applyAlignment="1">
      <alignment vertical="center" shrinkToFit="1"/>
    </xf>
    <xf numFmtId="0" fontId="4" fillId="5" borderId="14" xfId="1" applyFont="1" applyFill="1" applyBorder="1" applyAlignment="1" applyProtection="1">
      <alignment horizontal="center" vertical="center" wrapText="1" shrinkToFit="1"/>
      <protection locked="0"/>
    </xf>
    <xf numFmtId="0" fontId="4" fillId="5" borderId="4" xfId="1" applyFont="1" applyFill="1" applyBorder="1" applyAlignment="1" applyProtection="1">
      <alignment horizontal="center" vertical="center" wrapText="1" shrinkToFit="1"/>
      <protection locked="0"/>
    </xf>
    <xf numFmtId="0" fontId="4" fillId="5" borderId="46" xfId="1" applyFont="1" applyFill="1" applyBorder="1" applyAlignment="1" applyProtection="1">
      <alignment horizontal="center" vertical="center" wrapText="1" shrinkToFit="1"/>
      <protection locked="0"/>
    </xf>
    <xf numFmtId="0" fontId="6" fillId="5" borderId="48" xfId="1" applyFont="1" applyFill="1" applyBorder="1" applyAlignment="1">
      <alignment horizontal="left" vertical="center" wrapText="1"/>
    </xf>
    <xf numFmtId="0" fontId="6" fillId="5" borderId="51"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6" fillId="5" borderId="16"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9" xfId="1" applyFont="1" applyFill="1" applyBorder="1" applyAlignment="1">
      <alignment horizontal="left" vertical="center" wrapText="1"/>
    </xf>
    <xf numFmtId="178" fontId="28" fillId="3" borderId="15" xfId="1" applyNumberFormat="1" applyFont="1" applyFill="1" applyBorder="1" applyAlignment="1">
      <alignment vertical="center" shrinkToFit="1"/>
    </xf>
    <xf numFmtId="178" fontId="28" fillId="3" borderId="16" xfId="1" applyNumberFormat="1" applyFont="1" applyFill="1" applyBorder="1" applyAlignment="1">
      <alignment vertical="center" shrinkToFit="1"/>
    </xf>
    <xf numFmtId="178" fontId="28" fillId="3" borderId="17" xfId="1" applyNumberFormat="1" applyFont="1" applyFill="1" applyBorder="1" applyAlignment="1">
      <alignment vertical="center" shrinkToFit="1"/>
    </xf>
    <xf numFmtId="178" fontId="28" fillId="3" borderId="5" xfId="1" applyNumberFormat="1" applyFont="1" applyFill="1" applyBorder="1" applyAlignment="1">
      <alignment vertical="center" shrinkToFit="1"/>
    </xf>
    <xf numFmtId="178" fontId="4" fillId="3" borderId="15" xfId="1" applyNumberFormat="1" applyFont="1" applyFill="1" applyBorder="1" applyAlignment="1">
      <alignment vertical="center" shrinkToFit="1"/>
    </xf>
    <xf numFmtId="178" fontId="4" fillId="3" borderId="16" xfId="1" applyNumberFormat="1" applyFont="1" applyFill="1" applyBorder="1" applyAlignment="1">
      <alignment vertical="center" shrinkToFit="1"/>
    </xf>
    <xf numFmtId="178" fontId="4" fillId="3" borderId="17" xfId="1" applyNumberFormat="1" applyFont="1" applyFill="1" applyBorder="1" applyAlignment="1">
      <alignment vertical="center" shrinkToFit="1"/>
    </xf>
    <xf numFmtId="178" fontId="4" fillId="3" borderId="5" xfId="1" applyNumberFormat="1" applyFont="1" applyFill="1" applyBorder="1" applyAlignment="1">
      <alignment vertical="center" shrinkToFit="1"/>
    </xf>
    <xf numFmtId="0" fontId="4" fillId="5" borderId="23"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13" fillId="5" borderId="14"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5" fillId="5" borderId="19" xfId="0" applyFont="1" applyFill="1" applyBorder="1" applyAlignment="1">
      <alignment horizontal="left" vertical="center" wrapText="1"/>
    </xf>
    <xf numFmtId="0" fontId="4" fillId="5" borderId="28"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5" xfId="1" applyFont="1" applyFill="1" applyBorder="1" applyAlignment="1">
      <alignment horizontal="distributed" vertical="center"/>
    </xf>
    <xf numFmtId="0" fontId="4" fillId="5" borderId="16" xfId="1" applyFont="1" applyFill="1" applyBorder="1" applyAlignment="1">
      <alignment horizontal="distributed" vertical="center"/>
    </xf>
    <xf numFmtId="0" fontId="4" fillId="5" borderId="18" xfId="1" applyFont="1" applyFill="1" applyBorder="1" applyAlignment="1">
      <alignment horizontal="distributed" vertical="center"/>
    </xf>
    <xf numFmtId="0" fontId="5" fillId="5" borderId="17"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9" xfId="0" applyFont="1" applyFill="1" applyBorder="1" applyAlignment="1">
      <alignment horizontal="distributed" vertical="center"/>
    </xf>
    <xf numFmtId="0" fontId="13" fillId="5" borderId="20" xfId="1" applyFont="1" applyFill="1" applyBorder="1" applyAlignment="1">
      <alignment horizontal="center" vertical="center"/>
    </xf>
    <xf numFmtId="0" fontId="13" fillId="5" borderId="21" xfId="1" applyFont="1" applyFill="1" applyBorder="1" applyAlignment="1">
      <alignment horizontal="center" vertical="center"/>
    </xf>
    <xf numFmtId="0" fontId="13" fillId="5" borderId="22" xfId="1" applyFont="1" applyFill="1" applyBorder="1" applyAlignment="1">
      <alignment horizontal="center" vertical="center"/>
    </xf>
    <xf numFmtId="0" fontId="8" fillId="5" borderId="35" xfId="1" quotePrefix="1" applyFont="1" applyFill="1" applyBorder="1" applyAlignment="1">
      <alignment horizontal="center" vertical="center"/>
    </xf>
    <xf numFmtId="0" fontId="9" fillId="5" borderId="35" xfId="1" applyFont="1" applyFill="1" applyBorder="1" applyAlignment="1">
      <alignment horizontal="center" vertical="center"/>
    </xf>
    <xf numFmtId="0" fontId="9" fillId="5" borderId="37" xfId="1" applyFont="1" applyFill="1" applyBorder="1" applyAlignment="1">
      <alignment horizontal="center" vertical="center"/>
    </xf>
    <xf numFmtId="0" fontId="10" fillId="5" borderId="39" xfId="1" applyFont="1" applyFill="1" applyBorder="1" applyAlignment="1">
      <alignment horizontal="left" vertical="top"/>
    </xf>
    <xf numFmtId="0" fontId="10" fillId="5" borderId="52" xfId="1" applyFont="1" applyFill="1" applyBorder="1" applyAlignment="1">
      <alignment horizontal="left" vertical="top"/>
    </xf>
    <xf numFmtId="0" fontId="13" fillId="5" borderId="53" xfId="1" applyFont="1" applyFill="1" applyBorder="1" applyAlignment="1">
      <alignment horizontal="left" vertical="top" wrapText="1"/>
    </xf>
    <xf numFmtId="0" fontId="13" fillId="5" borderId="54" xfId="1" applyFont="1" applyFill="1" applyBorder="1" applyAlignment="1">
      <alignment horizontal="left" vertical="top" wrapText="1"/>
    </xf>
    <xf numFmtId="0" fontId="13" fillId="5" borderId="55" xfId="1" applyFont="1" applyFill="1" applyBorder="1" applyAlignment="1">
      <alignment horizontal="left" vertical="top" wrapText="1"/>
    </xf>
    <xf numFmtId="49" fontId="4" fillId="2" borderId="56" xfId="1" applyNumberFormat="1" applyFont="1" applyFill="1" applyBorder="1" applyAlignment="1" applyProtection="1">
      <alignment horizontal="right" vertical="top"/>
      <protection locked="0"/>
    </xf>
    <xf numFmtId="49" fontId="4" fillId="2" borderId="54" xfId="1" applyNumberFormat="1" applyFont="1" applyFill="1" applyBorder="1" applyAlignment="1" applyProtection="1">
      <alignment horizontal="right" vertical="top"/>
      <protection locked="0"/>
    </xf>
    <xf numFmtId="49" fontId="4" fillId="2" borderId="57" xfId="1" applyNumberFormat="1" applyFont="1" applyFill="1" applyBorder="1" applyAlignment="1" applyProtection="1">
      <alignment horizontal="right" vertical="top"/>
      <protection locked="0"/>
    </xf>
    <xf numFmtId="0" fontId="4" fillId="5" borderId="16" xfId="1" applyFont="1" applyFill="1" applyBorder="1" applyAlignment="1">
      <alignment horizontal="left" vertical="top" wrapText="1"/>
    </xf>
    <xf numFmtId="0" fontId="4" fillId="5" borderId="18" xfId="1" applyFont="1" applyFill="1" applyBorder="1" applyAlignment="1">
      <alignment horizontal="left" vertical="top" wrapText="1"/>
    </xf>
    <xf numFmtId="11" fontId="4" fillId="5" borderId="15" xfId="1" applyNumberFormat="1" applyFont="1" applyFill="1" applyBorder="1" applyAlignment="1">
      <alignment horizontal="left" vertical="top"/>
    </xf>
    <xf numFmtId="11" fontId="4" fillId="5" borderId="16" xfId="1" applyNumberFormat="1" applyFont="1" applyFill="1" applyBorder="1" applyAlignment="1">
      <alignment horizontal="left" vertical="top"/>
    </xf>
    <xf numFmtId="11" fontId="4" fillId="5" borderId="50" xfId="1" applyNumberFormat="1" applyFont="1" applyFill="1" applyBorder="1" applyAlignment="1">
      <alignment horizontal="left" vertical="top"/>
    </xf>
    <xf numFmtId="0" fontId="4" fillId="5" borderId="18"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28" fillId="2" borderId="14" xfId="1" applyFont="1" applyFill="1" applyBorder="1" applyAlignment="1" applyProtection="1">
      <alignment horizontal="center" vertical="center"/>
      <protection locked="0"/>
    </xf>
    <xf numFmtId="0" fontId="28" fillId="2" borderId="4" xfId="1" applyFont="1" applyFill="1" applyBorder="1" applyAlignment="1" applyProtection="1">
      <alignment horizontal="center" vertical="center"/>
      <protection locked="0"/>
    </xf>
    <xf numFmtId="0" fontId="28" fillId="2" borderId="46" xfId="1" applyFont="1" applyFill="1" applyBorder="1" applyAlignment="1" applyProtection="1">
      <alignment horizontal="center" vertical="center"/>
      <protection locked="0"/>
    </xf>
    <xf numFmtId="49" fontId="28" fillId="2" borderId="58"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23" xfId="1" applyNumberFormat="1" applyFont="1" applyFill="1" applyBorder="1" applyAlignment="1" applyProtection="1">
      <alignment horizontal="left" vertical="center" wrapText="1"/>
      <protection locked="0"/>
    </xf>
    <xf numFmtId="49" fontId="4" fillId="2" borderId="58" xfId="1" applyNumberFormat="1" applyFont="1" applyFill="1" applyBorder="1" applyAlignment="1" applyProtection="1">
      <alignment horizontal="left" vertical="center" wrapText="1"/>
      <protection locked="0"/>
    </xf>
    <xf numFmtId="49" fontId="4" fillId="2" borderId="59" xfId="1" applyNumberFormat="1" applyFont="1" applyFill="1" applyBorder="1" applyAlignment="1" applyProtection="1">
      <alignment horizontal="left" vertical="center" wrapText="1"/>
      <protection locked="0"/>
    </xf>
    <xf numFmtId="49" fontId="4" fillId="2" borderId="60" xfId="1" applyNumberFormat="1" applyFont="1" applyFill="1" applyBorder="1" applyAlignment="1" applyProtection="1">
      <alignment horizontal="left" vertical="center" wrapText="1"/>
      <protection locked="0"/>
    </xf>
    <xf numFmtId="49" fontId="4" fillId="2" borderId="61" xfId="1" applyNumberFormat="1" applyFont="1" applyFill="1" applyBorder="1" applyAlignment="1" applyProtection="1">
      <alignment horizontal="left" vertical="center" wrapText="1"/>
      <protection locked="0"/>
    </xf>
    <xf numFmtId="49" fontId="28" fillId="2" borderId="1" xfId="1" applyNumberFormat="1" applyFont="1" applyFill="1" applyBorder="1" applyAlignment="1" applyProtection="1">
      <alignment horizontal="left" vertical="center" wrapText="1"/>
      <protection locked="0"/>
    </xf>
    <xf numFmtId="49" fontId="4" fillId="2" borderId="44" xfId="1" applyNumberFormat="1" applyFont="1" applyFill="1" applyBorder="1" applyAlignment="1" applyProtection="1">
      <alignment horizontal="left" vertical="center" wrapText="1"/>
      <protection locked="0"/>
    </xf>
    <xf numFmtId="49" fontId="4" fillId="2" borderId="1" xfId="1" applyNumberFormat="1" applyFont="1" applyFill="1" applyBorder="1" applyAlignment="1" applyProtection="1">
      <alignment horizontal="left" vertical="center" wrapText="1"/>
      <protection locked="0"/>
    </xf>
    <xf numFmtId="0" fontId="4" fillId="5" borderId="23" xfId="1" applyFont="1" applyFill="1" applyBorder="1" applyAlignment="1">
      <alignment horizontal="center" vertical="distributed"/>
    </xf>
    <xf numFmtId="0" fontId="5" fillId="5" borderId="19" xfId="0" applyFont="1" applyFill="1" applyBorder="1">
      <alignment vertical="center"/>
    </xf>
    <xf numFmtId="49" fontId="4" fillId="2" borderId="17"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0" fontId="4" fillId="5" borderId="62" xfId="1" applyFont="1" applyFill="1" applyBorder="1" applyAlignment="1">
      <alignment horizontal="center" vertical="center"/>
    </xf>
    <xf numFmtId="0" fontId="4" fillId="5" borderId="63" xfId="1" applyFont="1" applyFill="1" applyBorder="1" applyAlignment="1">
      <alignment horizontal="center" vertical="center"/>
    </xf>
    <xf numFmtId="0" fontId="4" fillId="5" borderId="64"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4" xfId="1" applyFont="1" applyFill="1" applyBorder="1" applyAlignment="1">
      <alignment horizontal="center" vertical="center"/>
    </xf>
    <xf numFmtId="0" fontId="28" fillId="2" borderId="65" xfId="1" applyFont="1" applyFill="1" applyBorder="1" applyAlignment="1" applyProtection="1">
      <alignment horizontal="center" vertical="center"/>
      <protection locked="0"/>
    </xf>
    <xf numFmtId="0" fontId="28" fillId="2" borderId="25" xfId="1" applyFont="1" applyFill="1" applyBorder="1" applyAlignment="1" applyProtection="1">
      <alignment horizontal="center" vertical="center"/>
      <protection locked="0"/>
    </xf>
    <xf numFmtId="49" fontId="13" fillId="5" borderId="74" xfId="1" applyNumberFormat="1" applyFont="1" applyFill="1" applyBorder="1" applyAlignment="1">
      <alignment horizontal="right" vertical="top"/>
    </xf>
    <xf numFmtId="49" fontId="13" fillId="5" borderId="60" xfId="1" applyNumberFormat="1" applyFont="1" applyFill="1" applyBorder="1" applyAlignment="1">
      <alignment horizontal="right" vertical="top"/>
    </xf>
    <xf numFmtId="49" fontId="28" fillId="2" borderId="60" xfId="1" applyNumberFormat="1" applyFont="1" applyFill="1" applyBorder="1" applyAlignment="1" applyProtection="1">
      <alignment vertical="top"/>
      <protection locked="0"/>
    </xf>
    <xf numFmtId="49" fontId="4" fillId="2" borderId="60" xfId="1" applyNumberFormat="1" applyFont="1" applyFill="1" applyBorder="1" applyAlignment="1" applyProtection="1">
      <alignment vertical="top"/>
      <protection locked="0"/>
    </xf>
    <xf numFmtId="49" fontId="4" fillId="2" borderId="61" xfId="1" applyNumberFormat="1" applyFont="1" applyFill="1" applyBorder="1" applyAlignment="1" applyProtection="1">
      <alignment vertical="top"/>
      <protection locked="0"/>
    </xf>
    <xf numFmtId="0" fontId="28" fillId="2" borderId="33" xfId="1" applyFont="1" applyFill="1" applyBorder="1" applyAlignment="1" applyProtection="1">
      <alignment horizontal="center" vertical="center"/>
      <protection locked="0"/>
    </xf>
    <xf numFmtId="0" fontId="28" fillId="2" borderId="34" xfId="1" applyFont="1" applyFill="1" applyBorder="1" applyAlignment="1" applyProtection="1">
      <alignment horizontal="center" vertical="center"/>
      <protection locked="0"/>
    </xf>
    <xf numFmtId="0" fontId="6" fillId="4" borderId="140" xfId="1" applyFont="1" applyFill="1" applyBorder="1" applyAlignment="1">
      <alignment horizontal="center" vertical="center" wrapText="1"/>
    </xf>
    <xf numFmtId="0" fontId="6" fillId="4" borderId="141" xfId="1" applyFont="1" applyFill="1" applyBorder="1" applyAlignment="1">
      <alignment horizontal="center" vertical="center" wrapText="1"/>
    </xf>
    <xf numFmtId="184" fontId="28" fillId="7" borderId="14" xfId="1" applyNumberFormat="1" applyFont="1" applyFill="1" applyBorder="1" applyAlignment="1">
      <alignment horizontal="right" vertical="center" shrinkToFit="1"/>
    </xf>
    <xf numFmtId="184" fontId="28" fillId="3" borderId="4" xfId="1" applyNumberFormat="1" applyFont="1" applyFill="1" applyBorder="1" applyAlignment="1">
      <alignment horizontal="right" vertical="center" shrinkToFit="1"/>
    </xf>
    <xf numFmtId="184" fontId="4" fillId="3" borderId="14" xfId="1" applyNumberFormat="1" applyFont="1" applyFill="1" applyBorder="1" applyAlignment="1">
      <alignment horizontal="right" vertical="center" shrinkToFit="1"/>
    </xf>
    <xf numFmtId="184" fontId="4" fillId="3" borderId="4" xfId="1" applyNumberFormat="1" applyFont="1" applyFill="1" applyBorder="1" applyAlignment="1">
      <alignment horizontal="right" vertical="center" shrinkToFit="1"/>
    </xf>
    <xf numFmtId="0" fontId="4" fillId="5" borderId="14" xfId="1" applyFont="1" applyFill="1" applyBorder="1" applyAlignment="1" applyProtection="1">
      <alignment horizontal="left" vertical="center" wrapText="1"/>
      <protection locked="0"/>
    </xf>
    <xf numFmtId="0" fontId="4" fillId="5" borderId="4" xfId="1" applyFont="1" applyFill="1" applyBorder="1" applyAlignment="1" applyProtection="1">
      <alignment horizontal="left" vertical="center" wrapText="1"/>
      <protection locked="0"/>
    </xf>
    <xf numFmtId="0" fontId="4" fillId="5" borderId="46" xfId="1" applyFont="1" applyFill="1" applyBorder="1" applyAlignment="1" applyProtection="1">
      <alignment horizontal="left" vertical="center" wrapText="1"/>
      <protection locked="0"/>
    </xf>
    <xf numFmtId="0" fontId="4" fillId="5" borderId="16"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5" xfId="1" applyFont="1" applyFill="1" applyBorder="1" applyAlignment="1">
      <alignment horizontal="center" vertical="center" wrapText="1"/>
    </xf>
    <xf numFmtId="179" fontId="5" fillId="5" borderId="26" xfId="0" applyNumberFormat="1" applyFont="1" applyFill="1" applyBorder="1" applyProtection="1">
      <alignment vertical="center"/>
      <protection locked="0"/>
    </xf>
    <xf numFmtId="179" fontId="5" fillId="5" borderId="31" xfId="0" applyNumberFormat="1" applyFont="1" applyFill="1" applyBorder="1" applyProtection="1">
      <alignment vertical="center"/>
      <protection locked="0"/>
    </xf>
    <xf numFmtId="0" fontId="13" fillId="5" borderId="20" xfId="3" applyFont="1" applyFill="1" applyBorder="1" applyAlignment="1">
      <alignment horizontal="center" vertical="center" shrinkToFit="1"/>
    </xf>
    <xf numFmtId="0" fontId="13" fillId="5" borderId="21" xfId="3" applyFont="1" applyFill="1" applyBorder="1" applyAlignment="1">
      <alignment horizontal="center" vertical="center" shrinkToFit="1"/>
    </xf>
    <xf numFmtId="0" fontId="13" fillId="5" borderId="22" xfId="3" applyFont="1" applyFill="1" applyBorder="1" applyAlignment="1">
      <alignment horizontal="center" vertical="center" shrinkToFit="1"/>
    </xf>
    <xf numFmtId="0" fontId="13" fillId="4" borderId="89" xfId="1" applyFont="1" applyFill="1" applyBorder="1" applyAlignment="1">
      <alignment horizontal="center" vertical="center"/>
    </xf>
    <xf numFmtId="0" fontId="13" fillId="4" borderId="8" xfId="1" applyFont="1" applyFill="1" applyBorder="1" applyAlignment="1">
      <alignment horizontal="center" vertical="center"/>
    </xf>
    <xf numFmtId="177" fontId="4" fillId="3" borderId="144" xfId="1" applyNumberFormat="1" applyFont="1" applyFill="1" applyBorder="1" applyAlignment="1">
      <alignment vertical="center"/>
    </xf>
    <xf numFmtId="177" fontId="4" fillId="3" borderId="11" xfId="1" applyNumberFormat="1" applyFont="1" applyFill="1" applyBorder="1" applyAlignment="1">
      <alignment vertical="center"/>
    </xf>
    <xf numFmtId="49" fontId="28" fillId="2" borderId="14" xfId="1"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49" fontId="5" fillId="2" borderId="46" xfId="0" applyNumberFormat="1" applyFont="1" applyFill="1" applyBorder="1" applyAlignment="1" applyProtection="1">
      <alignment horizontal="left" vertical="center" wrapText="1"/>
      <protection locked="0"/>
    </xf>
    <xf numFmtId="0" fontId="4" fillId="5" borderId="50"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12" xfId="1" applyFont="1" applyFill="1" applyBorder="1" applyAlignment="1">
      <alignment horizontal="distributed" vertical="center"/>
    </xf>
    <xf numFmtId="176" fontId="28" fillId="2" borderId="14" xfId="1" applyNumberFormat="1" applyFont="1" applyFill="1" applyBorder="1" applyAlignment="1" applyProtection="1">
      <alignment horizontal="right" vertical="center" shrinkToFit="1"/>
      <protection locked="0"/>
    </xf>
    <xf numFmtId="176" fontId="28" fillId="2" borderId="4" xfId="1" applyNumberFormat="1" applyFont="1" applyFill="1" applyBorder="1" applyAlignment="1" applyProtection="1">
      <alignment horizontal="right" vertical="center" shrinkToFit="1"/>
      <protection locked="0"/>
    </xf>
    <xf numFmtId="0" fontId="28" fillId="2" borderId="20" xfId="3" applyFont="1" applyFill="1" applyBorder="1" applyAlignment="1" applyProtection="1">
      <alignment horizontal="center" vertical="center" shrinkToFit="1"/>
      <protection locked="0"/>
    </xf>
    <xf numFmtId="0" fontId="28" fillId="2" borderId="21" xfId="3" applyFont="1" applyFill="1" applyBorder="1" applyAlignment="1" applyProtection="1">
      <alignment horizontal="center" vertical="center" shrinkToFit="1"/>
      <protection locked="0"/>
    </xf>
    <xf numFmtId="0" fontId="28" fillId="2" borderId="22" xfId="3" applyFont="1" applyFill="1" applyBorder="1" applyAlignment="1" applyProtection="1">
      <alignment horizontal="center" vertical="center" shrinkToFit="1"/>
      <protection locked="0"/>
    </xf>
    <xf numFmtId="0" fontId="28" fillId="2" borderId="71" xfId="3" applyFont="1" applyFill="1" applyBorder="1" applyAlignment="1" applyProtection="1">
      <alignment horizontal="center" vertical="center" shrinkToFit="1"/>
      <protection locked="0"/>
    </xf>
    <xf numFmtId="0" fontId="28" fillId="2" borderId="72" xfId="3" applyFont="1" applyFill="1" applyBorder="1" applyAlignment="1" applyProtection="1">
      <alignment horizontal="center" vertical="center" shrinkToFit="1"/>
      <protection locked="0"/>
    </xf>
    <xf numFmtId="0" fontId="28" fillId="2" borderId="73" xfId="3" applyFont="1" applyFill="1" applyBorder="1" applyAlignment="1" applyProtection="1">
      <alignment horizontal="center" vertical="center" shrinkToFit="1"/>
      <protection locked="0"/>
    </xf>
    <xf numFmtId="0" fontId="28" fillId="2" borderId="32" xfId="1" applyFont="1" applyFill="1" applyBorder="1" applyAlignment="1" applyProtection="1">
      <alignment horizontal="center" vertical="center"/>
      <protection locked="0"/>
    </xf>
    <xf numFmtId="0" fontId="4" fillId="5" borderId="15" xfId="1" applyFont="1" applyFill="1" applyBorder="1" applyAlignment="1">
      <alignment horizontal="center" vertical="center" wrapText="1"/>
    </xf>
    <xf numFmtId="0" fontId="4" fillId="5" borderId="17" xfId="1" applyFont="1" applyFill="1" applyBorder="1" applyAlignment="1">
      <alignment horizontal="center" vertical="center" wrapText="1"/>
    </xf>
    <xf numFmtId="49" fontId="28" fillId="2" borderId="15" xfId="1" applyNumberFormat="1" applyFont="1" applyFill="1" applyBorder="1" applyAlignment="1" applyProtection="1">
      <alignment horizontal="left" vertical="center" wrapText="1" shrinkToFit="1"/>
      <protection locked="0"/>
    </xf>
    <xf numFmtId="49" fontId="4" fillId="2" borderId="16" xfId="1" applyNumberFormat="1" applyFont="1" applyFill="1" applyBorder="1" applyAlignment="1" applyProtection="1">
      <alignment horizontal="left" vertical="center" wrapText="1" shrinkToFit="1"/>
      <protection locked="0"/>
    </xf>
    <xf numFmtId="49" fontId="4" fillId="2" borderId="50" xfId="1" applyNumberFormat="1" applyFont="1" applyFill="1" applyBorder="1" applyAlignment="1" applyProtection="1">
      <alignment horizontal="left" vertical="center" wrapText="1" shrinkToFit="1"/>
      <protection locked="0"/>
    </xf>
    <xf numFmtId="49" fontId="4" fillId="2" borderId="17" xfId="1" applyNumberFormat="1" applyFont="1" applyFill="1" applyBorder="1" applyAlignment="1" applyProtection="1">
      <alignment horizontal="left" vertical="center" wrapText="1" shrinkToFit="1"/>
      <protection locked="0"/>
    </xf>
    <xf numFmtId="49" fontId="4" fillId="2" borderId="5" xfId="1" applyNumberFormat="1" applyFont="1" applyFill="1" applyBorder="1" applyAlignment="1" applyProtection="1">
      <alignment horizontal="left" vertical="center" wrapText="1" shrinkToFit="1"/>
      <protection locked="0"/>
    </xf>
    <xf numFmtId="49" fontId="4" fillId="2" borderId="45" xfId="1" applyNumberFormat="1" applyFont="1" applyFill="1" applyBorder="1" applyAlignment="1" applyProtection="1">
      <alignment horizontal="left" vertical="center" wrapText="1" shrinkToFit="1"/>
      <protection locked="0"/>
    </xf>
    <xf numFmtId="49" fontId="4" fillId="2" borderId="4"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178" fontId="4" fillId="2" borderId="14" xfId="1" applyNumberFormat="1" applyFont="1" applyFill="1" applyBorder="1" applyAlignment="1" applyProtection="1">
      <alignment vertical="center" shrinkToFit="1"/>
      <protection locked="0"/>
    </xf>
    <xf numFmtId="178" fontId="4" fillId="2" borderId="4" xfId="1" applyNumberFormat="1" applyFont="1" applyFill="1" applyBorder="1" applyAlignment="1" applyProtection="1">
      <alignment vertical="center" shrinkToFit="1"/>
      <protection locked="0"/>
    </xf>
    <xf numFmtId="179" fontId="4" fillId="3" borderId="15" xfId="1" applyNumberFormat="1" applyFont="1" applyFill="1" applyBorder="1" applyAlignment="1">
      <alignment vertical="center" shrinkToFit="1"/>
    </xf>
    <xf numFmtId="179" fontId="5" fillId="3" borderId="16" xfId="0" applyNumberFormat="1" applyFont="1" applyFill="1" applyBorder="1" applyAlignment="1">
      <alignment vertical="center" shrinkToFit="1"/>
    </xf>
    <xf numFmtId="179" fontId="5" fillId="3" borderId="125" xfId="0" applyNumberFormat="1" applyFont="1" applyFill="1" applyBorder="1" applyAlignment="1">
      <alignment vertical="center" shrinkToFit="1"/>
    </xf>
    <xf numFmtId="179" fontId="5" fillId="3" borderId="17"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179" fontId="5" fillId="3" borderId="127" xfId="0" applyNumberFormat="1" applyFont="1" applyFill="1" applyBorder="1" applyAlignment="1">
      <alignment vertical="center" shrinkToFit="1"/>
    </xf>
    <xf numFmtId="180" fontId="4" fillId="3" borderId="16" xfId="1" applyNumberFormat="1" applyFont="1" applyFill="1" applyBorder="1" applyAlignment="1">
      <alignment horizontal="right" vertical="center" shrinkToFit="1"/>
    </xf>
    <xf numFmtId="180" fontId="4" fillId="3" borderId="126" xfId="1" applyNumberFormat="1" applyFont="1" applyFill="1" applyBorder="1" applyAlignment="1">
      <alignment horizontal="right" vertical="center" shrinkToFit="1"/>
    </xf>
    <xf numFmtId="180" fontId="4" fillId="3" borderId="5" xfId="1" applyNumberFormat="1" applyFont="1" applyFill="1" applyBorder="1" applyAlignment="1">
      <alignment horizontal="right" vertical="center" shrinkToFit="1"/>
    </xf>
    <xf numFmtId="180" fontId="4" fillId="3" borderId="128" xfId="1" applyNumberFormat="1" applyFont="1" applyFill="1" applyBorder="1" applyAlignment="1">
      <alignment horizontal="right" vertical="center" shrinkToFit="1"/>
    </xf>
    <xf numFmtId="0" fontId="3" fillId="5" borderId="75" xfId="1" applyFont="1" applyFill="1" applyBorder="1" applyAlignment="1">
      <alignment horizontal="right" vertical="center"/>
    </xf>
    <xf numFmtId="0" fontId="3" fillId="5" borderId="76" xfId="1" applyFont="1" applyFill="1" applyBorder="1" applyAlignment="1">
      <alignment horizontal="right" vertical="center"/>
    </xf>
    <xf numFmtId="0" fontId="13" fillId="5" borderId="27" xfId="3" applyFont="1" applyFill="1" applyBorder="1" applyAlignment="1">
      <alignment horizontal="center" vertical="center" shrinkToFit="1"/>
    </xf>
    <xf numFmtId="0" fontId="6" fillId="5" borderId="15" xfId="1" applyFont="1" applyFill="1" applyBorder="1" applyAlignment="1">
      <alignment horizontal="center" vertical="center"/>
    </xf>
    <xf numFmtId="0" fontId="6" fillId="5" borderId="16" xfId="1" applyFont="1" applyFill="1" applyBorder="1" applyAlignment="1">
      <alignment horizontal="center" vertical="center"/>
    </xf>
    <xf numFmtId="0" fontId="6" fillId="5" borderId="18"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19" xfId="1" applyFont="1" applyFill="1" applyBorder="1" applyAlignment="1">
      <alignment horizontal="center" vertical="center"/>
    </xf>
    <xf numFmtId="0" fontId="13" fillId="5" borderId="71" xfId="3" applyFont="1" applyFill="1" applyBorder="1" applyAlignment="1">
      <alignment horizontal="center" vertical="center" shrinkToFit="1"/>
    </xf>
    <xf numFmtId="0" fontId="13" fillId="5" borderId="72" xfId="3" applyFont="1" applyFill="1" applyBorder="1" applyAlignment="1">
      <alignment horizontal="center" vertical="center" shrinkToFit="1"/>
    </xf>
    <xf numFmtId="0" fontId="13" fillId="5" borderId="73" xfId="3" applyFont="1" applyFill="1" applyBorder="1" applyAlignment="1">
      <alignment horizontal="center" vertical="center" shrinkToFit="1"/>
    </xf>
    <xf numFmtId="0" fontId="4" fillId="5" borderId="15"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6" fillId="2" borderId="17" xfId="1" applyFont="1" applyFill="1" applyBorder="1" applyAlignment="1" applyProtection="1">
      <alignment horizontal="center" shrinkToFit="1"/>
      <protection locked="0"/>
    </xf>
    <xf numFmtId="0" fontId="6" fillId="2" borderId="5" xfId="1" applyFont="1" applyFill="1" applyBorder="1" applyAlignment="1" applyProtection="1">
      <alignment horizontal="center" shrinkToFit="1"/>
      <protection locked="0"/>
    </xf>
    <xf numFmtId="0" fontId="6" fillId="2" borderId="19" xfId="1" applyFont="1" applyFill="1" applyBorder="1" applyAlignment="1" applyProtection="1">
      <alignment horizontal="center" shrinkToFit="1"/>
      <protection locked="0"/>
    </xf>
    <xf numFmtId="0" fontId="16" fillId="5" borderId="15" xfId="1" applyFont="1" applyFill="1" applyBorder="1" applyAlignment="1">
      <alignment horizontal="left" vertical="center" wrapText="1"/>
    </xf>
    <xf numFmtId="0" fontId="16" fillId="5" borderId="16" xfId="1" applyFont="1" applyFill="1" applyBorder="1" applyAlignment="1">
      <alignment horizontal="left" vertical="center" wrapText="1"/>
    </xf>
    <xf numFmtId="0" fontId="16" fillId="5" borderId="18" xfId="1" applyFont="1" applyFill="1" applyBorder="1" applyAlignment="1">
      <alignment horizontal="left" vertical="center" wrapText="1"/>
    </xf>
    <xf numFmtId="0" fontId="16" fillId="5" borderId="17"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9" xfId="1" applyFont="1" applyFill="1" applyBorder="1" applyAlignment="1">
      <alignment horizontal="left" vertical="center" wrapText="1"/>
    </xf>
    <xf numFmtId="178" fontId="28" fillId="2" borderId="15" xfId="1" applyNumberFormat="1" applyFont="1" applyFill="1" applyBorder="1" applyAlignment="1" applyProtection="1">
      <alignment horizontal="right" vertical="center" shrinkToFit="1"/>
      <protection locked="0"/>
    </xf>
    <xf numFmtId="178" fontId="28" fillId="2" borderId="16" xfId="1" applyNumberFormat="1" applyFont="1" applyFill="1" applyBorder="1" applyAlignment="1" applyProtection="1">
      <alignment horizontal="right" vertical="center" shrinkToFit="1"/>
      <protection locked="0"/>
    </xf>
    <xf numFmtId="178" fontId="28" fillId="2" borderId="17" xfId="1" applyNumberFormat="1" applyFont="1" applyFill="1" applyBorder="1" applyAlignment="1" applyProtection="1">
      <alignment horizontal="right" vertical="center" shrinkToFit="1"/>
      <protection locked="0"/>
    </xf>
    <xf numFmtId="178" fontId="28" fillId="2" borderId="5" xfId="1" applyNumberFormat="1" applyFont="1" applyFill="1" applyBorder="1" applyAlignment="1" applyProtection="1">
      <alignment horizontal="right" vertical="center" shrinkToFit="1"/>
      <protection locked="0"/>
    </xf>
    <xf numFmtId="178" fontId="4" fillId="2" borderId="15"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17" xfId="1" applyNumberFormat="1" applyFont="1" applyFill="1" applyBorder="1" applyAlignment="1" applyProtection="1">
      <alignment horizontal="right" vertical="center" shrinkToFit="1"/>
      <protection locked="0"/>
    </xf>
    <xf numFmtId="178" fontId="4" fillId="2" borderId="5" xfId="1" applyNumberFormat="1" applyFont="1" applyFill="1" applyBorder="1" applyAlignment="1" applyProtection="1">
      <alignment horizontal="right" vertical="center" shrinkToFit="1"/>
      <protection locked="0"/>
    </xf>
    <xf numFmtId="0" fontId="4" fillId="5" borderId="15" xfId="1" applyFont="1" applyFill="1" applyBorder="1" applyAlignment="1" applyProtection="1">
      <alignment horizontal="center" vertical="center" wrapText="1" shrinkToFit="1"/>
      <protection locked="0"/>
    </xf>
    <xf numFmtId="0" fontId="4" fillId="5" borderId="16" xfId="1" applyFont="1" applyFill="1" applyBorder="1" applyAlignment="1" applyProtection="1">
      <alignment horizontal="center" vertical="center" wrapText="1" shrinkToFit="1"/>
      <protection locked="0"/>
    </xf>
    <xf numFmtId="0" fontId="4" fillId="5" borderId="50" xfId="1" applyFont="1" applyFill="1" applyBorder="1" applyAlignment="1" applyProtection="1">
      <alignment horizontal="center" vertical="center" wrapText="1" shrinkToFit="1"/>
      <protection locked="0"/>
    </xf>
    <xf numFmtId="0" fontId="4" fillId="5" borderId="17" xfId="1" applyFont="1" applyFill="1" applyBorder="1" applyAlignment="1" applyProtection="1">
      <alignment horizontal="center" vertical="center" wrapText="1" shrinkToFit="1"/>
      <protection locked="0"/>
    </xf>
    <xf numFmtId="0" fontId="4" fillId="5" borderId="5" xfId="1" applyFont="1" applyFill="1" applyBorder="1" applyAlignment="1" applyProtection="1">
      <alignment horizontal="center" vertical="center" wrapText="1" shrinkToFit="1"/>
      <protection locked="0"/>
    </xf>
    <xf numFmtId="0" fontId="4" fillId="5" borderId="45" xfId="1" applyFont="1" applyFill="1" applyBorder="1" applyAlignment="1" applyProtection="1">
      <alignment horizontal="center" vertical="center" wrapText="1" shrinkToFit="1"/>
      <protection locked="0"/>
    </xf>
    <xf numFmtId="0" fontId="4" fillId="5" borderId="50" xfId="1" applyFont="1" applyFill="1" applyBorder="1" applyAlignment="1">
      <alignment horizontal="center" vertical="center"/>
    </xf>
    <xf numFmtId="0" fontId="4" fillId="5" borderId="45" xfId="1" applyFont="1" applyFill="1" applyBorder="1" applyAlignment="1">
      <alignment horizontal="center" vertical="center"/>
    </xf>
    <xf numFmtId="0" fontId="6" fillId="5" borderId="14" xfId="1" applyFont="1" applyFill="1" applyBorder="1" applyAlignment="1">
      <alignment horizontal="distributed" vertical="center" shrinkToFit="1"/>
    </xf>
    <xf numFmtId="0" fontId="6" fillId="5" borderId="4" xfId="1" applyFont="1" applyFill="1" applyBorder="1" applyAlignment="1">
      <alignment horizontal="distributed" vertical="center" shrinkToFit="1"/>
    </xf>
    <xf numFmtId="0" fontId="6" fillId="5" borderId="2" xfId="1" applyFont="1" applyFill="1" applyBorder="1" applyAlignment="1">
      <alignment horizontal="distributed" vertical="center" shrinkToFit="1"/>
    </xf>
    <xf numFmtId="178" fontId="28" fillId="2" borderId="14" xfId="1" applyNumberFormat="1" applyFont="1" applyFill="1" applyBorder="1" applyAlignment="1" applyProtection="1">
      <alignment vertical="center" shrinkToFit="1"/>
      <protection locked="0"/>
    </xf>
    <xf numFmtId="178" fontId="28" fillId="2" borderId="4" xfId="1" applyNumberFormat="1" applyFont="1" applyFill="1" applyBorder="1" applyAlignment="1" applyProtection="1">
      <alignment vertical="center" shrinkToFit="1"/>
      <protection locked="0"/>
    </xf>
    <xf numFmtId="178" fontId="4" fillId="3" borderId="124" xfId="2" applyNumberFormat="1" applyFont="1" applyFill="1" applyBorder="1" applyAlignment="1">
      <alignment horizontal="right" vertical="center" shrinkToFit="1"/>
    </xf>
    <xf numFmtId="178" fontId="4" fillId="3" borderId="4" xfId="2" applyNumberFormat="1" applyFont="1" applyFill="1" applyBorder="1" applyAlignment="1">
      <alignment horizontal="right" vertical="center" shrinkToFit="1"/>
    </xf>
    <xf numFmtId="0" fontId="6" fillId="4" borderId="130" xfId="0" applyFont="1" applyFill="1" applyBorder="1">
      <alignment vertical="center"/>
    </xf>
    <xf numFmtId="0" fontId="6" fillId="4" borderId="131" xfId="0" applyFont="1" applyFill="1" applyBorder="1">
      <alignment vertical="center"/>
    </xf>
    <xf numFmtId="0" fontId="28" fillId="2" borderId="17" xfId="3" applyFont="1" applyFill="1" applyBorder="1" applyAlignment="1" applyProtection="1">
      <alignment horizontal="center" vertical="center" shrinkToFit="1"/>
      <protection locked="0"/>
    </xf>
    <xf numFmtId="0" fontId="28" fillId="2" borderId="5" xfId="3" applyFont="1" applyFill="1" applyBorder="1" applyAlignment="1" applyProtection="1">
      <alignment horizontal="center" vertical="center" shrinkToFit="1"/>
      <protection locked="0"/>
    </xf>
    <xf numFmtId="0" fontId="28" fillId="2" borderId="19" xfId="3" applyFont="1" applyFill="1" applyBorder="1" applyAlignment="1" applyProtection="1">
      <alignment horizontal="center" vertical="center" shrinkToFit="1"/>
      <protection locked="0"/>
    </xf>
    <xf numFmtId="0" fontId="6" fillId="5" borderId="66" xfId="1" applyFont="1" applyFill="1" applyBorder="1" applyAlignment="1" applyProtection="1">
      <alignment horizontal="center" shrinkToFit="1"/>
      <protection locked="0"/>
    </xf>
    <xf numFmtId="0" fontId="6" fillId="5" borderId="67" xfId="1" applyFont="1" applyFill="1" applyBorder="1" applyAlignment="1" applyProtection="1">
      <alignment horizontal="center" shrinkToFit="1"/>
      <protection locked="0"/>
    </xf>
    <xf numFmtId="0" fontId="6" fillId="5" borderId="68" xfId="1" applyFont="1" applyFill="1" applyBorder="1" applyAlignment="1" applyProtection="1">
      <alignment horizontal="center" shrinkToFit="1"/>
      <protection locked="0"/>
    </xf>
    <xf numFmtId="0" fontId="4" fillId="5" borderId="14" xfId="1" applyFont="1" applyFill="1" applyBorder="1" applyAlignment="1">
      <alignment horizontal="distributed" vertical="center" wrapText="1"/>
    </xf>
    <xf numFmtId="0" fontId="4" fillId="5" borderId="4"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49" fontId="29" fillId="2" borderId="14" xfId="1" applyNumberFormat="1" applyFont="1" applyFill="1" applyBorder="1" applyAlignment="1" applyProtection="1">
      <alignment horizontal="left" vertical="center" wrapText="1"/>
      <protection locked="0"/>
    </xf>
    <xf numFmtId="49" fontId="7" fillId="2" borderId="4" xfId="1" applyNumberFormat="1" applyFont="1" applyFill="1" applyBorder="1" applyAlignment="1" applyProtection="1">
      <alignment horizontal="left" vertical="center" wrapText="1"/>
      <protection locked="0"/>
    </xf>
    <xf numFmtId="49" fontId="7" fillId="2" borderId="46" xfId="1" applyNumberFormat="1" applyFont="1" applyFill="1" applyBorder="1" applyAlignment="1" applyProtection="1">
      <alignment horizontal="left" vertical="center" wrapText="1"/>
      <protection locked="0"/>
    </xf>
    <xf numFmtId="177" fontId="28" fillId="3" borderId="14" xfId="1" applyNumberFormat="1" applyFont="1" applyFill="1" applyBorder="1" applyAlignment="1">
      <alignment horizontal="right" vertical="center" shrinkToFit="1"/>
    </xf>
    <xf numFmtId="49" fontId="29" fillId="2" borderId="4" xfId="1" applyNumberFormat="1" applyFont="1" applyFill="1" applyBorder="1" applyAlignment="1" applyProtection="1">
      <alignment horizontal="left" vertical="center" wrapText="1"/>
      <protection locked="0"/>
    </xf>
    <xf numFmtId="49" fontId="29" fillId="2" borderId="46" xfId="1" applyNumberFormat="1" applyFont="1" applyFill="1" applyBorder="1" applyAlignment="1" applyProtection="1">
      <alignment horizontal="left" vertical="center" wrapText="1"/>
      <protection locked="0"/>
    </xf>
    <xf numFmtId="0" fontId="15" fillId="0" borderId="12" xfId="0" applyFont="1" applyBorder="1" applyAlignment="1">
      <alignment horizontal="center" vertical="center"/>
    </xf>
    <xf numFmtId="0" fontId="0" fillId="7" borderId="12"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2" xfId="0" applyFill="1" applyBorder="1" applyAlignment="1">
      <alignment horizontal="center" vertical="center"/>
    </xf>
    <xf numFmtId="177" fontId="0" fillId="3" borderId="14" xfId="0" applyNumberFormat="1" applyFill="1" applyBorder="1">
      <alignment vertical="center"/>
    </xf>
    <xf numFmtId="177" fontId="0" fillId="3" borderId="4" xfId="0" applyNumberFormat="1" applyFill="1" applyBorder="1">
      <alignment vertical="center"/>
    </xf>
    <xf numFmtId="0" fontId="15" fillId="0" borderId="92" xfId="0" applyFont="1" applyBorder="1" applyAlignment="1">
      <alignment horizontal="center" vertical="center" wrapText="1"/>
    </xf>
    <xf numFmtId="0" fontId="15" fillId="0" borderId="3" xfId="0" applyFont="1" applyBorder="1" applyAlignment="1">
      <alignment horizontal="center" vertical="center" wrapText="1"/>
    </xf>
    <xf numFmtId="177" fontId="15" fillId="5" borderId="0" xfId="0" applyNumberFormat="1" applyFont="1" applyFill="1" applyAlignment="1">
      <alignment horizontal="center" wrapText="1"/>
    </xf>
    <xf numFmtId="0" fontId="15" fillId="5" borderId="0" xfId="0" applyFont="1" applyFill="1" applyAlignment="1">
      <alignment horizontal="center" shrinkToFit="1"/>
    </xf>
    <xf numFmtId="0" fontId="15" fillId="0" borderId="92"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177" fontId="15" fillId="3" borderId="15" xfId="0" applyNumberFormat="1" applyFont="1" applyFill="1" applyBorder="1" applyAlignment="1">
      <alignment horizontal="right" wrapText="1"/>
    </xf>
    <xf numFmtId="177" fontId="15" fillId="3" borderId="17" xfId="0" applyNumberFormat="1" applyFont="1" applyFill="1" applyBorder="1" applyAlignment="1">
      <alignment horizontal="right" wrapText="1"/>
    </xf>
    <xf numFmtId="177" fontId="15" fillId="3" borderId="15" xfId="0" applyNumberFormat="1" applyFont="1" applyFill="1" applyBorder="1" applyAlignment="1">
      <alignment horizontal="right"/>
    </xf>
    <xf numFmtId="177" fontId="15" fillId="3" borderId="16" xfId="0" applyNumberFormat="1" applyFont="1" applyFill="1" applyBorder="1" applyAlignment="1">
      <alignment horizontal="right"/>
    </xf>
    <xf numFmtId="177" fontId="15" fillId="3" borderId="17" xfId="0" applyNumberFormat="1" applyFont="1" applyFill="1" applyBorder="1" applyAlignment="1">
      <alignment horizontal="right"/>
    </xf>
    <xf numFmtId="177" fontId="15" fillId="3" borderId="5" xfId="0" applyNumberFormat="1" applyFont="1" applyFill="1" applyBorder="1" applyAlignment="1">
      <alignment horizontal="right"/>
    </xf>
    <xf numFmtId="0" fontId="4" fillId="5" borderId="12" xfId="1" applyFont="1" applyFill="1" applyBorder="1" applyAlignment="1">
      <alignment horizontal="center" vertical="center"/>
    </xf>
    <xf numFmtId="0" fontId="12" fillId="3" borderId="92" xfId="3" applyFont="1" applyFill="1" applyBorder="1" applyAlignment="1" applyProtection="1">
      <alignment horizontal="center" vertical="center" shrinkToFit="1"/>
      <protection locked="0"/>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3" borderId="12" xfId="3"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25" fillId="0" borderId="0" xfId="0" applyFont="1" applyAlignment="1">
      <alignment horizontal="left" vertical="center"/>
    </xf>
    <xf numFmtId="0" fontId="15" fillId="5" borderId="18" xfId="0" applyFont="1" applyFill="1" applyBorder="1" applyAlignment="1">
      <alignment horizontal="center" shrinkToFit="1"/>
    </xf>
    <xf numFmtId="0" fontId="15" fillId="5" borderId="19" xfId="0" applyFont="1" applyFill="1" applyBorder="1" applyAlignment="1">
      <alignment horizontal="center" shrinkToFit="1"/>
    </xf>
    <xf numFmtId="0" fontId="15" fillId="0" borderId="92"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177" fontId="24" fillId="3" borderId="6" xfId="0" applyNumberFormat="1" applyFont="1" applyFill="1" applyBorder="1" applyAlignment="1">
      <alignment horizontal="center"/>
    </xf>
    <xf numFmtId="177" fontId="24" fillId="3" borderId="8" xfId="0" applyNumberFormat="1" applyFont="1" applyFill="1" applyBorder="1" applyAlignment="1">
      <alignment horizontal="center"/>
    </xf>
    <xf numFmtId="177" fontId="24" fillId="3" borderId="9" xfId="0" applyNumberFormat="1" applyFont="1" applyFill="1" applyBorder="1" applyAlignment="1">
      <alignment horizontal="center"/>
    </xf>
    <xf numFmtId="177" fontId="24" fillId="3" borderId="11" xfId="0" applyNumberFormat="1" applyFont="1" applyFill="1" applyBorder="1" applyAlignment="1">
      <alignment horizontal="center"/>
    </xf>
    <xf numFmtId="177" fontId="15" fillId="5" borderId="0" xfId="0" applyNumberFormat="1" applyFont="1" applyFill="1" applyAlignment="1">
      <alignment horizontal="center"/>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checked="Checked" fmlaLink="$AB$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14</xdr:col>
          <xdr:colOff>57150</xdr:colOff>
          <xdr:row>18</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14</xdr:col>
          <xdr:colOff>57150</xdr:colOff>
          <xdr:row>17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9525</xdr:rowOff>
        </xdr:from>
        <xdr:to>
          <xdr:col>14</xdr:col>
          <xdr:colOff>57150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52915</xdr:colOff>
      <xdr:row>30</xdr:row>
      <xdr:rowOff>158750</xdr:rowOff>
    </xdr:from>
    <xdr:to>
      <xdr:col>8</xdr:col>
      <xdr:colOff>292360</xdr:colOff>
      <xdr:row>30</xdr:row>
      <xdr:rowOff>158750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95082" y="6783917"/>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52915</xdr:colOff>
      <xdr:row>28</xdr:row>
      <xdr:rowOff>169333</xdr:rowOff>
    </xdr:from>
    <xdr:to>
      <xdr:col>8</xdr:col>
      <xdr:colOff>292360</xdr:colOff>
      <xdr:row>28</xdr:row>
      <xdr:rowOff>169333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95082" y="6445250"/>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0</xdr:colOff>
      <xdr:row>0</xdr:row>
      <xdr:rowOff>0</xdr:rowOff>
    </xdr:from>
    <xdr:to>
      <xdr:col>44</xdr:col>
      <xdr:colOff>99219</xdr:colOff>
      <xdr:row>1</xdr:row>
      <xdr:rowOff>75291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630833" y="0"/>
          <a:ext cx="5433219" cy="3187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0</xdr:colOff>
      <xdr:row>1</xdr:row>
      <xdr:rowOff>111123</xdr:rowOff>
    </xdr:from>
    <xdr:to>
      <xdr:col>44</xdr:col>
      <xdr:colOff>99219</xdr:colOff>
      <xdr:row>2</xdr:row>
      <xdr:rowOff>186416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630833" y="354540"/>
          <a:ext cx="5433219" cy="318709"/>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13</xdr:col>
      <xdr:colOff>0</xdr:colOff>
      <xdr:row>15</xdr:row>
      <xdr:rowOff>0</xdr:rowOff>
    </xdr:from>
    <xdr:to>
      <xdr:col>13</xdr:col>
      <xdr:colOff>252000</xdr:colOff>
      <xdr:row>16</xdr:row>
      <xdr:rowOff>13876</xdr:rowOff>
    </xdr:to>
    <xdr:sp macro="" textlink="">
      <xdr:nvSpPr>
        <xdr:cNvPr id="10" name="Oval 48">
          <a:extLst>
            <a:ext uri="{FF2B5EF4-FFF2-40B4-BE49-F238E27FC236}">
              <a16:creationId xmlns:a16="http://schemas.microsoft.com/office/drawing/2014/main" id="{00000000-0008-0000-0000-00000A000000}"/>
            </a:ext>
          </a:extLst>
        </xdr:cNvPr>
        <xdr:cNvSpPr>
          <a:spLocks noChangeArrowheads="1"/>
        </xdr:cNvSpPr>
      </xdr:nvSpPr>
      <xdr:spPr bwMode="auto">
        <a:xfrm>
          <a:off x="5495925" y="2914650"/>
          <a:ext cx="252000" cy="252001"/>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266700</xdr:colOff>
      <xdr:row>1</xdr:row>
      <xdr:rowOff>28575</xdr:rowOff>
    </xdr:from>
    <xdr:to>
      <xdr:col>23</xdr:col>
      <xdr:colOff>180975</xdr:colOff>
      <xdr:row>2</xdr:row>
      <xdr:rowOff>133500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448800" y="190500"/>
          <a:ext cx="5715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7</xdr:col>
      <xdr:colOff>171450</xdr:colOff>
      <xdr:row>18</xdr:row>
      <xdr:rowOff>66675</xdr:rowOff>
    </xdr:from>
    <xdr:to>
      <xdr:col>15</xdr:col>
      <xdr:colOff>19050</xdr:colOff>
      <xdr:row>22</xdr:row>
      <xdr:rowOff>38100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438650" y="3686175"/>
          <a:ext cx="4533900" cy="62865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100" b="1">
              <a:latin typeface="+mn-ea"/>
              <a:ea typeface="+mn-ea"/>
            </a:rPr>
            <a:t>【</a:t>
          </a:r>
          <a:r>
            <a:rPr kumimoji="1" lang="ja-JP" altLang="en-US" sz="1100" b="1">
              <a:latin typeface="+mn-ea"/>
              <a:ea typeface="+mn-ea"/>
            </a:rPr>
            <a:t>注意</a:t>
          </a:r>
          <a:r>
            <a:rPr kumimoji="1" lang="en-US" altLang="ja-JP" sz="1100" b="1">
              <a:solidFill>
                <a:schemeClr val="tx1"/>
              </a:solidFill>
              <a:latin typeface="+mn-ea"/>
              <a:ea typeface="+mn-ea"/>
            </a:rPr>
            <a:t>】 </a:t>
          </a:r>
        </a:p>
        <a:p>
          <a:r>
            <a:rPr kumimoji="1" lang="ja-JP" altLang="en-US" sz="1100" b="1">
              <a:solidFill>
                <a:schemeClr val="tx1"/>
              </a:solidFill>
              <a:latin typeface="+mn-ea"/>
              <a:ea typeface="+mn-ea"/>
            </a:rPr>
            <a:t>　本シートで算出する超過削減量は第六計画期間で使用するものなので、</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第五計画期間</a:t>
          </a:r>
          <a:r>
            <a:rPr kumimoji="1" lang="en-US" altLang="ja-JP" sz="1100" b="1">
              <a:solidFill>
                <a:schemeClr val="tx1"/>
              </a:solidFill>
              <a:latin typeface="+mn-ea"/>
              <a:ea typeface="+mn-ea"/>
            </a:rPr>
            <a:t>(R4</a:t>
          </a:r>
          <a:r>
            <a:rPr kumimoji="1" lang="ja-JP" altLang="en-US" sz="1100" b="1">
              <a:solidFill>
                <a:schemeClr val="tx1"/>
              </a:solidFill>
              <a:latin typeface="+mn-ea"/>
              <a:ea typeface="+mn-ea"/>
            </a:rPr>
            <a:t>～</a:t>
          </a:r>
          <a:r>
            <a:rPr kumimoji="1" lang="en-US" altLang="ja-JP" sz="1100" b="1">
              <a:solidFill>
                <a:schemeClr val="tx1"/>
              </a:solidFill>
              <a:latin typeface="+mn-ea"/>
              <a:ea typeface="+mn-ea"/>
            </a:rPr>
            <a:t>R6)</a:t>
          </a:r>
          <a:r>
            <a:rPr kumimoji="1" lang="ja-JP" altLang="en-US" sz="1100" b="1">
              <a:solidFill>
                <a:schemeClr val="tx1"/>
              </a:solidFill>
              <a:latin typeface="+mn-ea"/>
              <a:ea typeface="+mn-ea"/>
            </a:rPr>
            <a:t>の報告書では使用できません。ご注意ください。</a:t>
          </a:r>
          <a:endParaRPr kumimoji="1" lang="ja-JP" altLang="en-US" sz="1100" b="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74"/>
  <sheetViews>
    <sheetView tabSelected="1" zoomScale="90" zoomScaleNormal="90" workbookViewId="0">
      <selection activeCell="D55" sqref="D55:Y56"/>
    </sheetView>
  </sheetViews>
  <sheetFormatPr defaultRowHeight="13.5"/>
  <cols>
    <col min="1" max="1" width="3.42578125" style="2" customWidth="1"/>
    <col min="2" max="2" width="7.42578125" style="2" customWidth="1"/>
    <col min="3" max="3" width="18.28515625" style="2" customWidth="1"/>
    <col min="4" max="4" width="2.28515625" style="2" customWidth="1"/>
    <col min="5" max="5" width="12.7109375" style="2" customWidth="1"/>
    <col min="6" max="9" width="5.28515625" style="2" customWidth="1"/>
    <col min="10" max="25" width="4.28515625" style="2" customWidth="1"/>
    <col min="26" max="26" width="10.7109375" style="2" customWidth="1"/>
    <col min="27" max="27" width="9.140625" style="2"/>
    <col min="28" max="28" width="19.85546875" style="2" hidden="1" customWidth="1"/>
    <col min="29" max="31" width="14.28515625" style="2" hidden="1" customWidth="1"/>
    <col min="32" max="32" width="10.42578125" style="2" hidden="1" customWidth="1"/>
    <col min="33" max="33" width="17.7109375" style="2" hidden="1" customWidth="1"/>
    <col min="34" max="39" width="13.28515625" style="2" hidden="1" customWidth="1"/>
    <col min="40" max="40" width="9.140625" style="2" hidden="1" customWidth="1"/>
    <col min="41" max="41" width="19.42578125" style="39" customWidth="1"/>
    <col min="42" max="44" width="17.140625" style="39" customWidth="1"/>
    <col min="45" max="45" width="8.5703125" style="39" customWidth="1"/>
    <col min="46" max="46" width="6.5703125" style="39" customWidth="1"/>
    <col min="47" max="47" width="9.140625" style="39" customWidth="1"/>
    <col min="48" max="48" width="9.140625" style="2" hidden="1" customWidth="1"/>
    <col min="49" max="49" width="29.7109375" style="2" hidden="1" customWidth="1"/>
    <col min="50" max="52" width="17.140625" style="2" hidden="1" customWidth="1"/>
    <col min="53" max="53" width="13.28515625" style="2" hidden="1" customWidth="1"/>
    <col min="54" max="54" width="9.140625" style="2" hidden="1" customWidth="1"/>
    <col min="55" max="58" width="17.140625" style="2" customWidth="1"/>
    <col min="59" max="16384" width="9.140625" style="2"/>
  </cols>
  <sheetData>
    <row r="1" spans="1:54" ht="18.75" customHeight="1">
      <c r="A1" s="28"/>
      <c r="B1" s="29"/>
      <c r="C1" s="30"/>
      <c r="D1" s="30"/>
      <c r="E1" s="30"/>
      <c r="F1" s="30"/>
      <c r="G1" s="30"/>
      <c r="H1" s="30"/>
      <c r="I1" s="30"/>
      <c r="J1" s="30"/>
      <c r="K1" s="29"/>
      <c r="L1" s="29"/>
      <c r="M1" s="29"/>
      <c r="N1" s="29"/>
      <c r="O1" s="29"/>
      <c r="P1" s="29"/>
      <c r="Q1" s="29"/>
      <c r="R1" s="29"/>
      <c r="S1" s="29"/>
      <c r="T1" s="29"/>
      <c r="U1" s="29"/>
      <c r="V1" s="29"/>
      <c r="W1" s="29"/>
      <c r="X1" s="29"/>
      <c r="Y1" s="31"/>
      <c r="Z1" s="74"/>
      <c r="AA1" s="75"/>
    </row>
    <row r="2" spans="1:54" ht="18.75" customHeight="1">
      <c r="A2" s="32"/>
      <c r="B2" s="3"/>
      <c r="C2" s="4"/>
      <c r="D2" s="4"/>
      <c r="E2" s="4"/>
      <c r="F2" s="4"/>
      <c r="G2" s="4"/>
      <c r="H2" s="4"/>
      <c r="I2" s="4"/>
      <c r="J2" s="4"/>
      <c r="K2" s="3"/>
      <c r="L2" s="3"/>
      <c r="M2" s="3"/>
      <c r="N2" s="3"/>
      <c r="O2" s="3"/>
      <c r="P2" s="3"/>
      <c r="Q2" s="3"/>
      <c r="R2" s="3"/>
      <c r="S2" s="3"/>
      <c r="T2" s="3"/>
      <c r="U2" s="3"/>
      <c r="V2" s="3"/>
      <c r="W2" s="3"/>
      <c r="X2" s="3"/>
      <c r="Y2" s="5"/>
      <c r="Z2" s="76"/>
    </row>
    <row r="3" spans="1:54" ht="18.75" customHeight="1">
      <c r="A3" s="32"/>
      <c r="B3" s="3"/>
      <c r="C3" s="4"/>
      <c r="D3" s="4"/>
      <c r="E3" s="4"/>
      <c r="F3" s="4"/>
      <c r="G3" s="4"/>
      <c r="H3" s="4"/>
      <c r="I3" s="4"/>
      <c r="J3" s="4"/>
      <c r="K3" s="3"/>
      <c r="L3" s="3"/>
      <c r="M3" s="3"/>
      <c r="N3" s="3"/>
      <c r="O3" s="3"/>
      <c r="P3" s="3"/>
      <c r="Q3" s="3"/>
      <c r="R3" s="3"/>
      <c r="S3" s="3"/>
      <c r="T3" s="3"/>
      <c r="U3" s="3"/>
      <c r="V3" s="3"/>
      <c r="W3" s="3"/>
      <c r="X3" s="3"/>
      <c r="Y3" s="5"/>
      <c r="Z3" s="76"/>
    </row>
    <row r="4" spans="1:54">
      <c r="A4" s="32"/>
      <c r="B4" s="3"/>
      <c r="C4" s="6" t="s">
        <v>49</v>
      </c>
      <c r="D4" s="4"/>
      <c r="E4" s="4"/>
      <c r="F4" s="4"/>
      <c r="G4" s="4"/>
      <c r="H4" s="4"/>
      <c r="I4" s="4"/>
      <c r="J4" s="4"/>
      <c r="K4" s="355"/>
      <c r="L4" s="355"/>
      <c r="M4" s="355"/>
      <c r="N4" s="3"/>
      <c r="O4" s="3"/>
      <c r="P4" s="3"/>
      <c r="Q4" s="3"/>
      <c r="R4" s="3"/>
      <c r="S4" s="3"/>
      <c r="T4" s="3"/>
      <c r="U4" s="3"/>
      <c r="V4" s="3"/>
      <c r="W4" s="3"/>
      <c r="X4" s="3"/>
      <c r="Y4" s="5"/>
      <c r="Z4" s="76"/>
      <c r="AB4" s="39"/>
      <c r="AC4" s="39"/>
      <c r="AD4" s="39"/>
      <c r="AE4" s="39"/>
      <c r="AF4" s="39"/>
      <c r="AG4" s="39"/>
      <c r="AH4" s="39"/>
      <c r="AI4" s="39"/>
      <c r="AJ4" s="39"/>
      <c r="AK4" s="39"/>
      <c r="AL4" s="39"/>
      <c r="AM4" s="39"/>
      <c r="AN4" s="39"/>
      <c r="AO4" s="2"/>
    </row>
    <row r="5" spans="1:54" ht="14.25" thickBot="1">
      <c r="A5" s="32"/>
      <c r="B5" s="3"/>
      <c r="C5" s="6"/>
      <c r="D5" s="4"/>
      <c r="E5" s="4"/>
      <c r="F5" s="4"/>
      <c r="G5" s="4"/>
      <c r="H5" s="4"/>
      <c r="I5" s="4"/>
      <c r="J5" s="4"/>
      <c r="K5" s="40"/>
      <c r="L5" s="40"/>
      <c r="M5" s="40"/>
      <c r="N5" s="3"/>
      <c r="O5" s="3"/>
      <c r="P5" s="3"/>
      <c r="Q5" s="3"/>
      <c r="R5" s="3"/>
      <c r="S5" s="3"/>
      <c r="T5" s="3"/>
      <c r="U5" s="3"/>
      <c r="V5" s="3"/>
      <c r="W5" s="3"/>
      <c r="X5" s="3"/>
      <c r="Y5" s="5"/>
      <c r="Z5" s="76"/>
      <c r="AB5" s="77" t="s">
        <v>104</v>
      </c>
      <c r="AC5" s="77" t="s">
        <v>104</v>
      </c>
      <c r="AD5" s="77" t="s">
        <v>104</v>
      </c>
      <c r="AE5" s="77" t="s">
        <v>104</v>
      </c>
      <c r="AF5" s="77" t="s">
        <v>104</v>
      </c>
      <c r="AG5" s="77" t="s">
        <v>104</v>
      </c>
      <c r="AH5" s="77" t="s">
        <v>104</v>
      </c>
      <c r="AI5" s="77" t="s">
        <v>104</v>
      </c>
      <c r="AJ5" s="77" t="s">
        <v>104</v>
      </c>
      <c r="AK5" s="77" t="s">
        <v>104</v>
      </c>
      <c r="AL5" s="77" t="s">
        <v>104</v>
      </c>
      <c r="AM5" s="77" t="s">
        <v>104</v>
      </c>
      <c r="AN5" s="77" t="s">
        <v>104</v>
      </c>
      <c r="AO5" s="117" t="s">
        <v>85</v>
      </c>
      <c r="AV5" s="77" t="s">
        <v>104</v>
      </c>
      <c r="AW5" s="77" t="s">
        <v>104</v>
      </c>
      <c r="AX5" s="77" t="s">
        <v>104</v>
      </c>
      <c r="AY5" s="77" t="s">
        <v>104</v>
      </c>
      <c r="AZ5" s="77" t="s">
        <v>104</v>
      </c>
      <c r="BA5" s="77" t="s">
        <v>104</v>
      </c>
      <c r="BB5" s="77" t="s">
        <v>104</v>
      </c>
    </row>
    <row r="6" spans="1:54" ht="23.25" customHeight="1">
      <c r="A6" s="32"/>
      <c r="B6" s="3"/>
      <c r="C6" s="356" t="s">
        <v>17</v>
      </c>
      <c r="D6" s="356"/>
      <c r="E6" s="356"/>
      <c r="F6" s="356"/>
      <c r="G6" s="356"/>
      <c r="H6" s="356"/>
      <c r="I6" s="356"/>
      <c r="J6" s="356"/>
      <c r="K6" s="356"/>
      <c r="L6" s="356"/>
      <c r="M6" s="356"/>
      <c r="N6" s="356"/>
      <c r="O6" s="356"/>
      <c r="P6" s="356"/>
      <c r="Q6" s="356"/>
      <c r="R6" s="356"/>
      <c r="S6" s="356"/>
      <c r="T6" s="356"/>
      <c r="U6" s="356"/>
      <c r="V6" s="356"/>
      <c r="W6" s="356"/>
      <c r="X6" s="356"/>
      <c r="Y6" s="357"/>
      <c r="Z6" s="76"/>
      <c r="AB6" s="39"/>
      <c r="AC6" s="39"/>
      <c r="AD6" s="39"/>
      <c r="AE6" s="39"/>
      <c r="AF6" s="39"/>
      <c r="AG6" s="39"/>
      <c r="AH6" s="39"/>
      <c r="AI6" s="39"/>
      <c r="AJ6" s="39"/>
      <c r="AK6" s="39"/>
      <c r="AL6" s="39"/>
      <c r="AM6" s="39"/>
      <c r="AN6" s="39"/>
      <c r="AO6" s="286" t="str">
        <f>IFERROR(IF(AJ20="○","C",IF(AK20="○","B",IF(AL20="○","A",IF(AM20="○","S")))),"")</f>
        <v>S</v>
      </c>
      <c r="AP6" s="287"/>
    </row>
    <row r="7" spans="1:54" ht="14.25" customHeight="1">
      <c r="A7" s="32"/>
      <c r="B7" s="3"/>
      <c r="C7" s="7"/>
      <c r="D7" s="7"/>
      <c r="E7" s="7"/>
      <c r="F7" s="7"/>
      <c r="G7" s="7"/>
      <c r="H7" s="7"/>
      <c r="I7" s="7"/>
      <c r="J7" s="7"/>
      <c r="K7" s="7"/>
      <c r="L7" s="7"/>
      <c r="M7" s="358"/>
      <c r="N7" s="358"/>
      <c r="O7" s="358"/>
      <c r="P7" s="358"/>
      <c r="Q7" s="358"/>
      <c r="R7" s="358"/>
      <c r="S7" s="358"/>
      <c r="T7" s="358"/>
      <c r="U7" s="358"/>
      <c r="V7" s="358"/>
      <c r="W7" s="358"/>
      <c r="X7" s="358"/>
      <c r="Y7" s="359"/>
      <c r="Z7" s="76"/>
      <c r="AB7" s="39"/>
      <c r="AC7" s="39"/>
      <c r="AD7" s="39"/>
      <c r="AE7" s="39"/>
      <c r="AF7" s="39"/>
      <c r="AG7" s="2" t="s">
        <v>105</v>
      </c>
      <c r="AH7" s="78" t="str">
        <f>"case. "&amp;AC25</f>
        <v>case. 1</v>
      </c>
      <c r="AM7" s="39"/>
      <c r="AN7" s="39"/>
      <c r="AO7" s="288"/>
      <c r="AP7" s="289"/>
    </row>
    <row r="8" spans="1:54" ht="13.5" customHeight="1">
      <c r="A8" s="32"/>
      <c r="B8" s="8"/>
      <c r="C8" s="9" t="s">
        <v>38</v>
      </c>
      <c r="D8" s="360" t="s">
        <v>43</v>
      </c>
      <c r="E8" s="361"/>
      <c r="F8" s="361"/>
      <c r="G8" s="361"/>
      <c r="H8" s="361"/>
      <c r="I8" s="361"/>
      <c r="J8" s="361"/>
      <c r="K8" s="361"/>
      <c r="L8" s="362"/>
      <c r="M8" s="363" t="s">
        <v>215</v>
      </c>
      <c r="N8" s="364"/>
      <c r="O8" s="364"/>
      <c r="P8" s="364"/>
      <c r="Q8" s="364"/>
      <c r="R8" s="364"/>
      <c r="S8" s="364"/>
      <c r="T8" s="364"/>
      <c r="U8" s="364"/>
      <c r="V8" s="364"/>
      <c r="W8" s="364"/>
      <c r="X8" s="364"/>
      <c r="Y8" s="365"/>
      <c r="Z8" s="46"/>
      <c r="AB8" s="39"/>
      <c r="AC8" s="39"/>
      <c r="AD8" s="39"/>
      <c r="AE8" s="39"/>
      <c r="AF8" s="39"/>
      <c r="AG8" s="79" t="s">
        <v>106</v>
      </c>
      <c r="AH8" s="79" t="s">
        <v>107</v>
      </c>
      <c r="AI8" s="79" t="s">
        <v>108</v>
      </c>
      <c r="AJ8" s="80" t="s">
        <v>109</v>
      </c>
      <c r="AK8" s="81"/>
      <c r="AL8" s="82" t="s">
        <v>110</v>
      </c>
      <c r="AM8" s="82"/>
      <c r="AN8" s="39"/>
      <c r="AO8" s="288"/>
      <c r="AP8" s="289"/>
    </row>
    <row r="9" spans="1:54" ht="13.5" customHeight="1">
      <c r="A9" s="32"/>
      <c r="B9" s="8"/>
      <c r="C9" s="366" t="s">
        <v>91</v>
      </c>
      <c r="D9" s="366"/>
      <c r="E9" s="366"/>
      <c r="F9" s="366"/>
      <c r="G9" s="366"/>
      <c r="H9" s="366"/>
      <c r="I9" s="366"/>
      <c r="J9" s="366"/>
      <c r="K9" s="366"/>
      <c r="L9" s="367"/>
      <c r="M9" s="368" t="s">
        <v>92</v>
      </c>
      <c r="N9" s="369"/>
      <c r="O9" s="369"/>
      <c r="P9" s="369"/>
      <c r="Q9" s="369"/>
      <c r="R9" s="369"/>
      <c r="S9" s="369"/>
      <c r="T9" s="369"/>
      <c r="U9" s="369"/>
      <c r="V9" s="369"/>
      <c r="W9" s="369"/>
      <c r="X9" s="369"/>
      <c r="Y9" s="370"/>
      <c r="Z9" s="46"/>
      <c r="AB9" s="39"/>
      <c r="AC9" s="39"/>
      <c r="AD9" s="39"/>
      <c r="AE9" s="39"/>
      <c r="AF9" s="39"/>
      <c r="AG9" s="83"/>
      <c r="AH9" s="84"/>
      <c r="AI9" s="85"/>
      <c r="AJ9" s="86" t="s">
        <v>111</v>
      </c>
      <c r="AK9" s="86" t="s">
        <v>112</v>
      </c>
      <c r="AL9" s="86" t="s">
        <v>111</v>
      </c>
      <c r="AM9" s="86" t="s">
        <v>112</v>
      </c>
      <c r="AN9" s="39"/>
      <c r="AO9" s="288"/>
      <c r="AP9" s="289"/>
    </row>
    <row r="10" spans="1:54" ht="13.5" customHeight="1">
      <c r="A10" s="32"/>
      <c r="B10" s="8"/>
      <c r="C10" s="377" t="s">
        <v>216</v>
      </c>
      <c r="D10" s="378"/>
      <c r="E10" s="378"/>
      <c r="F10" s="378"/>
      <c r="G10" s="378"/>
      <c r="H10" s="378"/>
      <c r="I10" s="378"/>
      <c r="J10" s="378"/>
      <c r="K10" s="378"/>
      <c r="L10" s="379"/>
      <c r="M10" s="384" t="s">
        <v>217</v>
      </c>
      <c r="N10" s="378"/>
      <c r="O10" s="378"/>
      <c r="P10" s="378"/>
      <c r="Q10" s="378"/>
      <c r="R10" s="378"/>
      <c r="S10" s="378"/>
      <c r="T10" s="378"/>
      <c r="U10" s="378"/>
      <c r="V10" s="378"/>
      <c r="W10" s="378"/>
      <c r="X10" s="378"/>
      <c r="Y10" s="385"/>
      <c r="Z10" s="46"/>
      <c r="AB10" s="39"/>
      <c r="AC10" s="39"/>
      <c r="AD10" s="39"/>
      <c r="AE10" s="39"/>
      <c r="AF10" s="39"/>
      <c r="AG10" s="87" t="str">
        <f>IF(AP14="","",AP14)</f>
        <v>業務部門</v>
      </c>
      <c r="AH10" s="88">
        <f>VLOOKUP(AG10,AJ32:AL34,3,FALSE)</f>
        <v>6</v>
      </c>
      <c r="AI10" s="89">
        <f>V25*(-1)</f>
        <v>13.18</v>
      </c>
      <c r="AJ10" s="203" t="e">
        <f>(AE34-AB34)/AB34*100*(-1)</f>
        <v>#VALUE!</v>
      </c>
      <c r="AK10" s="203">
        <f>IFERROR(CHOOSE(AC25,AC36,AD36,AE36,AD36,AE36,AE36)*(-1),"")</f>
        <v>5.5160142348754535</v>
      </c>
      <c r="AL10" s="204">
        <f>S36</f>
        <v>0</v>
      </c>
      <c r="AM10" s="91">
        <f>IFERROR(CHOOSE(AC25,M36,P36,S36,P36,S36,S36),"")</f>
        <v>25</v>
      </c>
      <c r="AN10" s="39"/>
      <c r="AO10" s="288"/>
      <c r="AP10" s="289"/>
    </row>
    <row r="11" spans="1:54" ht="13.5" customHeight="1">
      <c r="A11" s="32"/>
      <c r="B11" s="8"/>
      <c r="C11" s="380"/>
      <c r="D11" s="378"/>
      <c r="E11" s="378"/>
      <c r="F11" s="378"/>
      <c r="G11" s="378"/>
      <c r="H11" s="378"/>
      <c r="I11" s="378"/>
      <c r="J11" s="378"/>
      <c r="K11" s="378"/>
      <c r="L11" s="379"/>
      <c r="M11" s="386"/>
      <c r="N11" s="378"/>
      <c r="O11" s="378"/>
      <c r="P11" s="378"/>
      <c r="Q11" s="378"/>
      <c r="R11" s="378"/>
      <c r="S11" s="378"/>
      <c r="T11" s="378"/>
      <c r="U11" s="378"/>
      <c r="V11" s="378"/>
      <c r="W11" s="378"/>
      <c r="X11" s="378"/>
      <c r="Y11" s="385"/>
      <c r="Z11" s="46"/>
      <c r="AA11" s="39"/>
      <c r="AB11" s="39"/>
      <c r="AC11" s="39"/>
      <c r="AD11" s="39"/>
      <c r="AE11" s="39"/>
      <c r="AF11" s="39"/>
      <c r="AG11" s="92" t="s">
        <v>168</v>
      </c>
      <c r="AN11" s="39"/>
      <c r="AO11" s="288"/>
      <c r="AP11" s="289"/>
    </row>
    <row r="12" spans="1:54" ht="14.25" customHeight="1" thickBot="1">
      <c r="A12" s="32"/>
      <c r="B12" s="8"/>
      <c r="C12" s="381"/>
      <c r="D12" s="382"/>
      <c r="E12" s="382"/>
      <c r="F12" s="382"/>
      <c r="G12" s="382"/>
      <c r="H12" s="382"/>
      <c r="I12" s="382"/>
      <c r="J12" s="382"/>
      <c r="K12" s="382"/>
      <c r="L12" s="383"/>
      <c r="M12" s="399" t="s">
        <v>55</v>
      </c>
      <c r="N12" s="400"/>
      <c r="O12" s="400"/>
      <c r="P12" s="400"/>
      <c r="Q12" s="400"/>
      <c r="R12" s="400"/>
      <c r="S12" s="400"/>
      <c r="T12" s="401" t="s">
        <v>218</v>
      </c>
      <c r="U12" s="402"/>
      <c r="V12" s="402"/>
      <c r="W12" s="402"/>
      <c r="X12" s="402"/>
      <c r="Y12" s="403"/>
      <c r="Z12" s="46"/>
      <c r="AA12" s="39"/>
      <c r="AB12" s="49" t="s">
        <v>113</v>
      </c>
      <c r="AC12" s="49"/>
      <c r="AG12" s="92" t="s">
        <v>169</v>
      </c>
      <c r="AO12" s="290"/>
      <c r="AP12" s="291"/>
    </row>
    <row r="13" spans="1:54" ht="9" customHeight="1" thickBot="1">
      <c r="A13" s="32"/>
      <c r="B13" s="3"/>
      <c r="C13" s="10"/>
      <c r="D13" s="11"/>
      <c r="E13" s="11"/>
      <c r="F13" s="11"/>
      <c r="G13" s="11"/>
      <c r="H13" s="11"/>
      <c r="I13" s="11"/>
      <c r="J13" s="11"/>
      <c r="K13" s="11"/>
      <c r="L13" s="11"/>
      <c r="M13" s="11"/>
      <c r="N13" s="11"/>
      <c r="O13" s="11"/>
      <c r="P13" s="11"/>
      <c r="Q13" s="11"/>
      <c r="R13" s="11"/>
      <c r="S13" s="11"/>
      <c r="T13" s="11"/>
      <c r="U13" s="11"/>
      <c r="V13" s="11"/>
      <c r="W13" s="11"/>
      <c r="X13" s="11"/>
      <c r="Y13" s="12"/>
      <c r="Z13" s="76"/>
      <c r="AA13" s="39"/>
      <c r="AB13" s="39"/>
      <c r="AC13" s="39"/>
    </row>
    <row r="14" spans="1:54">
      <c r="A14" s="32"/>
      <c r="B14" s="8"/>
      <c r="C14" s="387" t="s">
        <v>18</v>
      </c>
      <c r="D14" s="384" t="s">
        <v>219</v>
      </c>
      <c r="E14" s="378"/>
      <c r="F14" s="378"/>
      <c r="G14" s="378"/>
      <c r="H14" s="378"/>
      <c r="I14" s="378"/>
      <c r="J14" s="378"/>
      <c r="K14" s="378"/>
      <c r="L14" s="378"/>
      <c r="M14" s="378"/>
      <c r="N14" s="378"/>
      <c r="O14" s="378"/>
      <c r="P14" s="378"/>
      <c r="Q14" s="378"/>
      <c r="R14" s="378"/>
      <c r="S14" s="391" t="s">
        <v>0</v>
      </c>
      <c r="T14" s="392"/>
      <c r="U14" s="393"/>
      <c r="V14" s="397">
        <v>5</v>
      </c>
      <c r="W14" s="441">
        <v>6</v>
      </c>
      <c r="X14" s="441">
        <v>1</v>
      </c>
      <c r="Y14" s="404">
        <v>1</v>
      </c>
      <c r="Z14" s="46"/>
      <c r="AA14" s="39"/>
      <c r="AB14" s="93" t="str">
        <f>V14&amp;W14&amp;X14&amp;Y14</f>
        <v>5611</v>
      </c>
      <c r="AC14" s="39"/>
      <c r="AG14" s="94"/>
      <c r="AH14" s="86" t="s">
        <v>116</v>
      </c>
      <c r="AI14" s="86" t="s">
        <v>117</v>
      </c>
      <c r="AJ14" s="86" t="s">
        <v>118</v>
      </c>
      <c r="AK14" s="86" t="s">
        <v>119</v>
      </c>
      <c r="AL14" s="86" t="s">
        <v>120</v>
      </c>
      <c r="AM14" s="86" t="s">
        <v>121</v>
      </c>
      <c r="AO14" s="118" t="s">
        <v>81</v>
      </c>
      <c r="AP14" s="206" t="s">
        <v>132</v>
      </c>
    </row>
    <row r="15" spans="1:54" ht="16.5" customHeight="1" thickBot="1">
      <c r="A15" s="32"/>
      <c r="B15" s="8"/>
      <c r="C15" s="388"/>
      <c r="D15" s="389"/>
      <c r="E15" s="390"/>
      <c r="F15" s="390"/>
      <c r="G15" s="390"/>
      <c r="H15" s="390"/>
      <c r="I15" s="390"/>
      <c r="J15" s="390"/>
      <c r="K15" s="390"/>
      <c r="L15" s="390"/>
      <c r="M15" s="390"/>
      <c r="N15" s="390"/>
      <c r="O15" s="390"/>
      <c r="P15" s="390"/>
      <c r="Q15" s="390"/>
      <c r="R15" s="390"/>
      <c r="S15" s="394"/>
      <c r="T15" s="395"/>
      <c r="U15" s="396"/>
      <c r="V15" s="398"/>
      <c r="W15" s="398"/>
      <c r="X15" s="398"/>
      <c r="Y15" s="405"/>
      <c r="Z15" s="46"/>
      <c r="AA15" s="39"/>
      <c r="AB15" s="68" t="b">
        <v>1</v>
      </c>
      <c r="AC15" s="39"/>
      <c r="AG15" s="87" t="s">
        <v>123</v>
      </c>
      <c r="AH15" s="90">
        <f>AH10</f>
        <v>6</v>
      </c>
      <c r="AI15" s="91">
        <f>AI10</f>
        <v>13.18</v>
      </c>
      <c r="AJ15" s="95" t="str">
        <f>IF($AH$15&lt;=$AI$15,"○","✕")</f>
        <v>○</v>
      </c>
      <c r="AK15" s="95" t="str">
        <f>IF($AH$15&lt;=$AI$15,"○","✕")</f>
        <v>○</v>
      </c>
      <c r="AL15" s="95" t="str">
        <f>IF($AH$15&lt;=$AI$15,"○","✕")</f>
        <v>○</v>
      </c>
      <c r="AM15" s="95" t="str">
        <f>IF($AH$15&lt;=$AI$15,"○","✕")</f>
        <v>○</v>
      </c>
      <c r="AO15" s="119" t="s">
        <v>82</v>
      </c>
      <c r="AP15" s="120">
        <f>V25</f>
        <v>-13.18</v>
      </c>
      <c r="AQ15" s="129" t="s">
        <v>51</v>
      </c>
    </row>
    <row r="16" spans="1:54" ht="18.75" customHeight="1" thickBot="1">
      <c r="A16" s="32"/>
      <c r="B16" s="8"/>
      <c r="C16" s="371" t="s">
        <v>11</v>
      </c>
      <c r="D16" s="34"/>
      <c r="E16" s="35"/>
      <c r="F16" s="35"/>
      <c r="G16" s="35"/>
      <c r="H16" s="35"/>
      <c r="I16" s="35"/>
      <c r="J16" s="35"/>
      <c r="K16" s="35"/>
      <c r="L16" s="35"/>
      <c r="M16" s="35"/>
      <c r="N16" s="1"/>
      <c r="O16" s="35" t="s">
        <v>44</v>
      </c>
      <c r="P16" s="35"/>
      <c r="Q16" s="35"/>
      <c r="R16" s="35"/>
      <c r="S16" s="35"/>
      <c r="T16" s="35"/>
      <c r="U16" s="35"/>
      <c r="V16" s="35"/>
      <c r="W16" s="35"/>
      <c r="X16" s="35"/>
      <c r="Y16" s="37"/>
      <c r="Z16" s="46"/>
      <c r="AA16" s="39"/>
      <c r="AB16" s="68" t="b">
        <v>0</v>
      </c>
      <c r="AC16" s="39"/>
      <c r="AG16" s="87" t="s">
        <v>125</v>
      </c>
      <c r="AH16" s="90">
        <f>AH10*1.5</f>
        <v>9</v>
      </c>
      <c r="AI16" s="91">
        <f>AI10</f>
        <v>13.18</v>
      </c>
      <c r="AJ16" s="86" t="s">
        <v>126</v>
      </c>
      <c r="AK16" s="86" t="s">
        <v>126</v>
      </c>
      <c r="AL16" s="95" t="str">
        <f>IF($AH$16&lt;=$AI$16,"○","✕")</f>
        <v>○</v>
      </c>
      <c r="AM16" s="95" t="str">
        <f>IF($AH$16&lt;=$AI$16,"○","✕")</f>
        <v>○</v>
      </c>
      <c r="AO16" s="119" t="s">
        <v>83</v>
      </c>
      <c r="AP16" s="121">
        <f>V29</f>
        <v>-5.516</v>
      </c>
      <c r="AQ16" s="129" t="s">
        <v>51</v>
      </c>
      <c r="AR16" s="406" t="s">
        <v>211</v>
      </c>
      <c r="AS16" s="407"/>
      <c r="AT16" s="205" t="str">
        <f>IFERROR(IF($AH$18&gt;=$AI$18,"○","✕"),"")</f>
        <v>○</v>
      </c>
    </row>
    <row r="17" spans="1:52" ht="18.75" customHeight="1" thickBot="1">
      <c r="A17" s="32"/>
      <c r="B17" s="8"/>
      <c r="C17" s="372"/>
      <c r="D17" s="34"/>
      <c r="E17" s="36" t="s">
        <v>45</v>
      </c>
      <c r="F17" s="35"/>
      <c r="G17" s="35"/>
      <c r="H17" s="35"/>
      <c r="I17" s="35"/>
      <c r="J17" s="35"/>
      <c r="K17" s="35"/>
      <c r="L17" s="35"/>
      <c r="M17" s="35"/>
      <c r="N17" s="1"/>
      <c r="O17" s="36" t="s">
        <v>46</v>
      </c>
      <c r="P17" s="35"/>
      <c r="Q17" s="35"/>
      <c r="R17" s="35"/>
      <c r="S17" s="35"/>
      <c r="T17" s="35"/>
      <c r="U17" s="35"/>
      <c r="V17" s="35"/>
      <c r="W17" s="35"/>
      <c r="X17" s="35"/>
      <c r="Y17" s="37"/>
      <c r="Z17" s="46"/>
      <c r="AA17" s="39"/>
      <c r="AB17" s="68" t="b">
        <v>0</v>
      </c>
      <c r="AC17" s="39"/>
      <c r="AG17" s="87" t="s">
        <v>128</v>
      </c>
      <c r="AH17" s="90">
        <f>AH10/2</f>
        <v>3</v>
      </c>
      <c r="AI17" s="91">
        <f>AI10</f>
        <v>13.18</v>
      </c>
      <c r="AJ17" s="95" t="str">
        <f>IF($AH$17&lt;=$AI$17,"○","✕")</f>
        <v>○</v>
      </c>
      <c r="AK17" s="95" t="str">
        <f>IF($AH$17&lt;=$AI$17,"○","✕")</f>
        <v>○</v>
      </c>
      <c r="AL17" s="86" t="s">
        <v>126</v>
      </c>
      <c r="AM17" s="86" t="s">
        <v>126</v>
      </c>
      <c r="AO17" s="122" t="s">
        <v>84</v>
      </c>
      <c r="AP17" s="123">
        <f>S36</f>
        <v>0</v>
      </c>
      <c r="AQ17" s="129" t="s">
        <v>51</v>
      </c>
      <c r="AR17" s="2"/>
      <c r="AS17" s="2"/>
      <c r="AT17" s="2"/>
    </row>
    <row r="18" spans="1:52" ht="18.75" customHeight="1">
      <c r="A18" s="32"/>
      <c r="B18" s="8"/>
      <c r="C18" s="373"/>
      <c r="D18" s="34"/>
      <c r="E18" s="35"/>
      <c r="F18" s="35"/>
      <c r="G18" s="35"/>
      <c r="H18" s="35"/>
      <c r="I18" s="35"/>
      <c r="J18" s="35"/>
      <c r="K18" s="35"/>
      <c r="L18" s="35"/>
      <c r="M18" s="35"/>
      <c r="N18" s="1"/>
      <c r="O18" s="35" t="s">
        <v>47</v>
      </c>
      <c r="P18" s="35"/>
      <c r="Q18" s="35"/>
      <c r="R18" s="35"/>
      <c r="S18" s="35"/>
      <c r="T18" s="35"/>
      <c r="U18" s="35"/>
      <c r="V18" s="35"/>
      <c r="W18" s="35"/>
      <c r="X18" s="35"/>
      <c r="Y18" s="38"/>
      <c r="Z18" s="46"/>
      <c r="AA18" s="39"/>
      <c r="AB18" s="92" t="s">
        <v>129</v>
      </c>
      <c r="AC18" s="49"/>
      <c r="AG18" s="87" t="s">
        <v>109</v>
      </c>
      <c r="AH18" s="96">
        <f>AJ41</f>
        <v>5.5092659999999993</v>
      </c>
      <c r="AI18" s="97">
        <f>SUM(M29:U30)</f>
        <v>5.3106999999999998</v>
      </c>
      <c r="AJ18" s="95" t="str">
        <f>IF($AH$18&gt;=$AI$18,"○","✕")</f>
        <v>○</v>
      </c>
      <c r="AK18" s="95" t="str">
        <f t="shared" ref="AK18:AL18" si="0">IF($AH$18&gt;=$AI$18,"○","✕")</f>
        <v>○</v>
      </c>
      <c r="AL18" s="95" t="str">
        <f t="shared" si="0"/>
        <v>○</v>
      </c>
      <c r="AM18" s="95" t="str">
        <f>IF($AH$18&gt;=$AI$18,"○","✕")</f>
        <v>○</v>
      </c>
      <c r="AN18" s="49"/>
      <c r="AP18" s="124"/>
    </row>
    <row r="19" spans="1:52" ht="19.5" customHeight="1" thickBot="1">
      <c r="A19" s="32"/>
      <c r="B19" s="8"/>
      <c r="C19" s="16" t="s">
        <v>19</v>
      </c>
      <c r="D19" s="374" t="s">
        <v>122</v>
      </c>
      <c r="E19" s="375"/>
      <c r="F19" s="375"/>
      <c r="G19" s="375"/>
      <c r="H19" s="375"/>
      <c r="I19" s="375"/>
      <c r="J19" s="375"/>
      <c r="K19" s="375"/>
      <c r="L19" s="375"/>
      <c r="M19" s="375"/>
      <c r="N19" s="375"/>
      <c r="O19" s="375"/>
      <c r="P19" s="375"/>
      <c r="Q19" s="375"/>
      <c r="R19" s="375"/>
      <c r="S19" s="375"/>
      <c r="T19" s="375"/>
      <c r="U19" s="375"/>
      <c r="V19" s="375"/>
      <c r="W19" s="375"/>
      <c r="X19" s="375"/>
      <c r="Y19" s="376"/>
      <c r="Z19" s="46"/>
      <c r="AA19" s="39"/>
      <c r="AC19" s="39"/>
      <c r="AG19" s="87" t="s">
        <v>110</v>
      </c>
      <c r="AH19" s="90">
        <v>25</v>
      </c>
      <c r="AI19" s="91">
        <f>AM10</f>
        <v>25</v>
      </c>
      <c r="AJ19" s="95" t="str">
        <f>IF($AH$19&lt;=$AI$19,"○","✕")</f>
        <v>○</v>
      </c>
      <c r="AK19" s="95" t="str">
        <f>IF($AH$19&lt;=$AI$19,"○","✕")</f>
        <v>○</v>
      </c>
      <c r="AL19" s="95" t="str">
        <f>IF($AH$19&lt;=$AI$19,"○","✕")</f>
        <v>○</v>
      </c>
      <c r="AM19" s="95" t="str">
        <f>IF($AH$19&lt;=$AI$19,"○","✕")</f>
        <v>○</v>
      </c>
      <c r="AN19" s="98"/>
      <c r="AO19" s="125" t="s">
        <v>53</v>
      </c>
      <c r="AP19" s="124"/>
    </row>
    <row r="20" spans="1:52" ht="33" customHeight="1" thickBot="1">
      <c r="A20" s="32"/>
      <c r="B20" s="8"/>
      <c r="C20" s="16" t="s">
        <v>20</v>
      </c>
      <c r="D20" s="427" t="s">
        <v>220</v>
      </c>
      <c r="E20" s="450"/>
      <c r="F20" s="450"/>
      <c r="G20" s="450"/>
      <c r="H20" s="450"/>
      <c r="I20" s="450"/>
      <c r="J20" s="450"/>
      <c r="K20" s="450"/>
      <c r="L20" s="450"/>
      <c r="M20" s="450"/>
      <c r="N20" s="450"/>
      <c r="O20" s="450"/>
      <c r="P20" s="450"/>
      <c r="Q20" s="450"/>
      <c r="R20" s="450"/>
      <c r="S20" s="450"/>
      <c r="T20" s="450"/>
      <c r="U20" s="450"/>
      <c r="V20" s="450"/>
      <c r="W20" s="450"/>
      <c r="X20" s="450"/>
      <c r="Y20" s="451"/>
      <c r="Z20" s="46"/>
      <c r="AA20" s="39"/>
      <c r="AC20" s="39"/>
      <c r="AG20" s="99" t="s">
        <v>134</v>
      </c>
      <c r="AH20" s="86" t="s">
        <v>126</v>
      </c>
      <c r="AI20" s="86" t="s">
        <v>126</v>
      </c>
      <c r="AJ20" s="95" t="str">
        <f>IF(AND(AJ15="✕",COUNTIF(AJ16:AJ19,"○")=0),"○","✕")</f>
        <v>✕</v>
      </c>
      <c r="AK20" s="95" t="str">
        <f>IF(AND(AK15="✕",COUNTIF(AK16:AK19,"○")&gt;0),"○","✕")</f>
        <v>✕</v>
      </c>
      <c r="AL20" s="95" t="str">
        <f>IF(AND(AL15="○",COUNTIF(AL16:AL19,"✕")&gt;0),"○","✕")</f>
        <v>✕</v>
      </c>
      <c r="AM20" s="95" t="str">
        <f>IF(AND(AM15="○",COUNTIF(AM16:AM19,"✕")=0),"○","✕")</f>
        <v>○</v>
      </c>
      <c r="AN20" s="98"/>
      <c r="AO20" s="195" t="s">
        <v>231</v>
      </c>
    </row>
    <row r="21" spans="1:52" ht="33" customHeight="1">
      <c r="A21" s="32"/>
      <c r="B21" s="8"/>
      <c r="C21" s="13" t="s">
        <v>21</v>
      </c>
      <c r="D21" s="427" t="s">
        <v>221</v>
      </c>
      <c r="E21" s="428"/>
      <c r="F21" s="428"/>
      <c r="G21" s="428"/>
      <c r="H21" s="428"/>
      <c r="I21" s="428"/>
      <c r="J21" s="428"/>
      <c r="K21" s="428"/>
      <c r="L21" s="428"/>
      <c r="M21" s="428"/>
      <c r="N21" s="428"/>
      <c r="O21" s="428"/>
      <c r="P21" s="428"/>
      <c r="Q21" s="428"/>
      <c r="R21" s="428"/>
      <c r="S21" s="428"/>
      <c r="T21" s="428"/>
      <c r="U21" s="428"/>
      <c r="V21" s="428"/>
      <c r="W21" s="428"/>
      <c r="X21" s="428"/>
      <c r="Y21" s="429"/>
      <c r="Z21" s="73"/>
      <c r="AA21" s="39"/>
      <c r="AG21" s="92" t="s">
        <v>136</v>
      </c>
      <c r="AN21" s="100"/>
    </row>
    <row r="22" spans="1:52" ht="14.25" thickBot="1">
      <c r="A22" s="32"/>
      <c r="B22" s="8"/>
      <c r="C22" s="233" t="s">
        <v>22</v>
      </c>
      <c r="D22" s="236" t="s">
        <v>22</v>
      </c>
      <c r="E22" s="237"/>
      <c r="F22" s="237"/>
      <c r="G22" s="237"/>
      <c r="H22" s="237"/>
      <c r="I22" s="238"/>
      <c r="J22" s="242" t="s">
        <v>23</v>
      </c>
      <c r="K22" s="243"/>
      <c r="L22" s="244"/>
      <c r="M22" s="242" t="s">
        <v>8</v>
      </c>
      <c r="N22" s="270"/>
      <c r="O22" s="271"/>
      <c r="P22" s="242" t="s">
        <v>9</v>
      </c>
      <c r="Q22" s="270"/>
      <c r="R22" s="271"/>
      <c r="S22" s="242" t="s">
        <v>10</v>
      </c>
      <c r="T22" s="270"/>
      <c r="U22" s="272"/>
      <c r="V22" s="415" t="s">
        <v>24</v>
      </c>
      <c r="W22" s="415"/>
      <c r="X22" s="415"/>
      <c r="Y22" s="430"/>
      <c r="Z22" s="73"/>
      <c r="AA22" s="39"/>
      <c r="AB22" s="2" t="s">
        <v>205</v>
      </c>
      <c r="AO22" s="124" t="s">
        <v>54</v>
      </c>
      <c r="AP22" s="124"/>
      <c r="AQ22" s="124"/>
      <c r="AR22" s="124"/>
      <c r="AS22" s="124"/>
      <c r="AT22" s="124"/>
      <c r="AU22" s="124"/>
      <c r="AW22" s="39" t="s">
        <v>203</v>
      </c>
    </row>
    <row r="23" spans="1:52">
      <c r="A23" s="32"/>
      <c r="B23" s="8"/>
      <c r="C23" s="234"/>
      <c r="D23" s="239"/>
      <c r="E23" s="240"/>
      <c r="F23" s="240"/>
      <c r="G23" s="240"/>
      <c r="H23" s="240"/>
      <c r="I23" s="241"/>
      <c r="J23" s="435" t="s">
        <v>160</v>
      </c>
      <c r="K23" s="436"/>
      <c r="L23" s="437"/>
      <c r="M23" s="420" t="s">
        <v>56</v>
      </c>
      <c r="N23" s="421"/>
      <c r="O23" s="422"/>
      <c r="P23" s="420" t="s">
        <v>57</v>
      </c>
      <c r="Q23" s="421"/>
      <c r="R23" s="422"/>
      <c r="S23" s="420" t="s">
        <v>58</v>
      </c>
      <c r="T23" s="421"/>
      <c r="U23" s="466"/>
      <c r="V23" s="417"/>
      <c r="W23" s="417"/>
      <c r="X23" s="417"/>
      <c r="Y23" s="431"/>
      <c r="Z23" s="73"/>
      <c r="AA23" s="39"/>
      <c r="AB23" s="101" t="s">
        <v>23</v>
      </c>
      <c r="AC23" s="101" t="s">
        <v>137</v>
      </c>
      <c r="AD23" s="101" t="s">
        <v>138</v>
      </c>
      <c r="AE23" s="101" t="s">
        <v>139</v>
      </c>
      <c r="AF23" s="102"/>
      <c r="AG23" s="47" t="s">
        <v>165</v>
      </c>
      <c r="AJ23" s="49" t="s">
        <v>114</v>
      </c>
      <c r="AK23" s="92"/>
      <c r="AN23" s="102"/>
      <c r="AO23" s="126" t="s">
        <v>90</v>
      </c>
      <c r="AP23" s="127" t="s">
        <v>69</v>
      </c>
      <c r="AQ23" s="127" t="s">
        <v>70</v>
      </c>
      <c r="AR23" s="128" t="s">
        <v>71</v>
      </c>
      <c r="AS23" s="423" t="s">
        <v>50</v>
      </c>
      <c r="AT23" s="424"/>
      <c r="AU23" s="124"/>
      <c r="AW23" s="130" t="s">
        <v>90</v>
      </c>
      <c r="AX23" s="136" t="s">
        <v>69</v>
      </c>
      <c r="AY23" s="136" t="s">
        <v>70</v>
      </c>
      <c r="AZ23" s="137" t="s">
        <v>71</v>
      </c>
    </row>
    <row r="24" spans="1:52" ht="17.25" customHeight="1" thickBot="1">
      <c r="A24" s="32"/>
      <c r="B24" s="8"/>
      <c r="C24" s="234"/>
      <c r="D24" s="14"/>
      <c r="E24" s="432" t="s">
        <v>6</v>
      </c>
      <c r="F24" s="432"/>
      <c r="G24" s="432"/>
      <c r="H24" s="432"/>
      <c r="I24" s="432"/>
      <c r="J24" s="433">
        <v>5621.7</v>
      </c>
      <c r="K24" s="434"/>
      <c r="L24" s="69" t="s">
        <v>1</v>
      </c>
      <c r="M24" s="281">
        <v>5310.7</v>
      </c>
      <c r="N24" s="282"/>
      <c r="O24" s="69" t="s">
        <v>1</v>
      </c>
      <c r="P24" s="279"/>
      <c r="Q24" s="280"/>
      <c r="R24" s="69" t="s">
        <v>1</v>
      </c>
      <c r="S24" s="279"/>
      <c r="T24" s="280"/>
      <c r="U24" s="70" t="s">
        <v>1</v>
      </c>
      <c r="V24" s="508">
        <f>IFERROR(CHOOSE(AC25,ROUND((AC29-AB29)/AB29*100,2),ROUND((AVERAGE(AC29,AD29)-AB29)/AB29*100,2),ROUND((AVERAGE(AC29,AD29,AE29)-AB29)/AB29*100,2),ROUND((AD29-AB29)/AB29*100,2),ROUND((AVERAGE(AD29,AE29)-AB29)/AB29*100,2),ROUND((AE29-AB29)/AB29*100,2)),"")</f>
        <v>-5.53</v>
      </c>
      <c r="W24" s="509"/>
      <c r="X24" s="71"/>
      <c r="Y24" s="72" t="s">
        <v>25</v>
      </c>
      <c r="Z24" s="73"/>
      <c r="AA24" s="39"/>
      <c r="AB24" s="103" t="str">
        <f>IF(AND(AO24=0,AW24=0),"×","○")</f>
        <v>○</v>
      </c>
      <c r="AC24" s="103" t="str">
        <f>IF(AND(AP24=0,AX24=0),"×","○")</f>
        <v>○</v>
      </c>
      <c r="AD24" s="103" t="str">
        <f>IF(AND(AQ24=0,AY24=0),"×","○")</f>
        <v>×</v>
      </c>
      <c r="AE24" s="103" t="str">
        <f>IF(AND(AR24=0,AZ24=0),"×","○")</f>
        <v>×</v>
      </c>
      <c r="AF24" s="102"/>
      <c r="AG24" s="49" t="s">
        <v>37</v>
      </c>
      <c r="AH24" s="102"/>
      <c r="AI24" s="102"/>
      <c r="AJ24" s="39"/>
      <c r="AM24" s="102"/>
      <c r="AN24" s="102"/>
      <c r="AO24" s="207">
        <v>3033.3</v>
      </c>
      <c r="AP24" s="208">
        <v>2940.4</v>
      </c>
      <c r="AQ24" s="196"/>
      <c r="AR24" s="212"/>
      <c r="AS24" s="425">
        <f>IFERROR(CHOOSE(AC25,ROUND((AP24-AO24)/AO24*100,2),ROUND((AVERAGE(AP24,AQ24)-AO24)/AO24*100,2),ROUND((AVERAGE(AP24,AQ24,AR24)-AO24)/AO24*100,2),ROUND((AQ24-AO24)/AO24*100,2),ROUND((AVERAGE(AQ24,AR24)-AO24)/AO24*100,2),ROUND((AR24-AO24)/AO24*100,2)),"")</f>
        <v>-3.06</v>
      </c>
      <c r="AT24" s="426"/>
      <c r="AU24" s="129" t="s">
        <v>51</v>
      </c>
      <c r="AW24" s="194">
        <v>1</v>
      </c>
      <c r="AX24" s="188">
        <v>931.6</v>
      </c>
      <c r="AY24" s="188"/>
      <c r="AZ24" s="189"/>
    </row>
    <row r="25" spans="1:52" ht="17.25" customHeight="1">
      <c r="A25" s="32"/>
      <c r="B25" s="8"/>
      <c r="C25" s="234"/>
      <c r="D25" s="15"/>
      <c r="E25" s="262" t="s">
        <v>7</v>
      </c>
      <c r="F25" s="263"/>
      <c r="G25" s="263"/>
      <c r="H25" s="263"/>
      <c r="I25" s="264"/>
      <c r="J25" s="265">
        <v>5720.9</v>
      </c>
      <c r="K25" s="266"/>
      <c r="L25" s="69" t="s">
        <v>1</v>
      </c>
      <c r="M25" s="524">
        <f>IF(M24="","",ROUND(M24-J54-AO58,1))</f>
        <v>4966.7</v>
      </c>
      <c r="N25" s="282"/>
      <c r="O25" s="69" t="s">
        <v>1</v>
      </c>
      <c r="P25" s="279" t="str">
        <f>IF(P24="","",ROUND(P24-N54-AP58,1))</f>
        <v/>
      </c>
      <c r="Q25" s="280"/>
      <c r="R25" s="69" t="s">
        <v>1</v>
      </c>
      <c r="S25" s="279" t="str">
        <f>IF(S24="","",ROUND(S24-R54-AQ58,1))</f>
        <v/>
      </c>
      <c r="T25" s="280"/>
      <c r="U25" s="70" t="s">
        <v>1</v>
      </c>
      <c r="V25" s="509">
        <f>IFERROR(CHOOSE(AC25,ROUND((AC30-AB30)/AB30*100,2),ROUND((AVERAGE(AC30,AD30)-AB30)/AB30*100,2),ROUND((AVERAGE(AC30,AD30,AE30)-AB30)/AB30*100,2),ROUND((AD30-AB30)/AB30*100,2),ROUND((AVERAGE(AD30,AE30)-AB30)/AB30*100,2),ROUND((AE30-AB30)/AB30*100,2)),"")</f>
        <v>-13.18</v>
      </c>
      <c r="W25" s="509"/>
      <c r="X25" s="71"/>
      <c r="Y25" s="72" t="s">
        <v>25</v>
      </c>
      <c r="Z25" s="73"/>
      <c r="AA25" s="39"/>
      <c r="AB25" s="104" t="s">
        <v>140</v>
      </c>
      <c r="AC25" s="103">
        <f>IF(AB24="×",0,IF(AND(AB24="○",AC24="○",AD24="○",AE24="○"),3,IF(AND(AB24="○",AC24="○",AD24="○",AE24="×"),2,IF(AND(AB24="○",AC24="○",AD24="×",AE24="×"),1,IF(AND(AB24="○",AC24="×",AD24="○",AE24="○"),5,IF(AND(AB24="○",AC24="×",AD24="○",AE24="×"),4,IF(AND(AB24="○",AC24="×",AD24="×",AE24="○"),6,0)))))))</f>
        <v>1</v>
      </c>
      <c r="AD25" s="104"/>
      <c r="AE25" s="104"/>
      <c r="AF25" s="102"/>
      <c r="AG25" s="47" t="s">
        <v>160</v>
      </c>
      <c r="AH25" s="102"/>
      <c r="AI25" s="102"/>
      <c r="AJ25" s="105" t="s">
        <v>115</v>
      </c>
      <c r="AM25" s="102"/>
      <c r="AN25" s="102"/>
      <c r="AX25" s="193" t="s">
        <v>206</v>
      </c>
    </row>
    <row r="26" spans="1:52" ht="36" customHeight="1">
      <c r="A26" s="32"/>
      <c r="B26" s="8"/>
      <c r="C26" s="235"/>
      <c r="D26" s="518" t="s">
        <v>26</v>
      </c>
      <c r="E26" s="519"/>
      <c r="F26" s="519"/>
      <c r="G26" s="519"/>
      <c r="H26" s="519"/>
      <c r="I26" s="520"/>
      <c r="J26" s="521" t="s">
        <v>222</v>
      </c>
      <c r="K26" s="522"/>
      <c r="L26" s="522"/>
      <c r="M26" s="522"/>
      <c r="N26" s="522"/>
      <c r="O26" s="522"/>
      <c r="P26" s="522"/>
      <c r="Q26" s="522"/>
      <c r="R26" s="522"/>
      <c r="S26" s="522"/>
      <c r="T26" s="522"/>
      <c r="U26" s="522"/>
      <c r="V26" s="522"/>
      <c r="W26" s="522"/>
      <c r="X26" s="522"/>
      <c r="Y26" s="523"/>
      <c r="Z26" s="73"/>
      <c r="AA26" s="39"/>
      <c r="AB26" s="39"/>
      <c r="AC26" s="39"/>
      <c r="AD26" s="39"/>
      <c r="AE26" s="39"/>
      <c r="AF26" s="39"/>
      <c r="AG26" s="47" t="s">
        <v>161</v>
      </c>
      <c r="AH26" s="39"/>
      <c r="AI26" s="39"/>
      <c r="AJ26" s="105" t="s">
        <v>122</v>
      </c>
      <c r="AM26" s="39"/>
      <c r="AN26" s="39"/>
    </row>
    <row r="27" spans="1:52" ht="14.25" thickBot="1">
      <c r="A27" s="32"/>
      <c r="B27" s="8"/>
      <c r="C27" s="267" t="s">
        <v>27</v>
      </c>
      <c r="D27" s="245" t="s">
        <v>28</v>
      </c>
      <c r="E27" s="246"/>
      <c r="F27" s="346" t="s">
        <v>29</v>
      </c>
      <c r="G27" s="347"/>
      <c r="H27" s="347"/>
      <c r="I27" s="348"/>
      <c r="J27" s="343" t="s">
        <v>23</v>
      </c>
      <c r="K27" s="344"/>
      <c r="L27" s="345"/>
      <c r="M27" s="242" t="s">
        <v>8</v>
      </c>
      <c r="N27" s="270"/>
      <c r="O27" s="271"/>
      <c r="P27" s="242" t="s">
        <v>9</v>
      </c>
      <c r="Q27" s="270"/>
      <c r="R27" s="271"/>
      <c r="S27" s="242" t="s">
        <v>10</v>
      </c>
      <c r="T27" s="270"/>
      <c r="U27" s="272"/>
      <c r="V27" s="415" t="s">
        <v>24</v>
      </c>
      <c r="W27" s="415"/>
      <c r="X27" s="415"/>
      <c r="Y27" s="430"/>
      <c r="Z27" s="73"/>
      <c r="AA27" s="39"/>
      <c r="AB27" s="106" t="s">
        <v>141</v>
      </c>
      <c r="AC27" s="107"/>
      <c r="AD27" s="108"/>
      <c r="AE27" s="108"/>
      <c r="AF27" s="39"/>
      <c r="AG27" s="47" t="s">
        <v>162</v>
      </c>
      <c r="AH27" s="39"/>
      <c r="AI27" s="39"/>
      <c r="AJ27" s="105" t="s">
        <v>124</v>
      </c>
      <c r="AM27" s="39"/>
      <c r="AN27" s="39"/>
      <c r="AO27" s="214" t="s">
        <v>48</v>
      </c>
      <c r="AP27" s="213"/>
      <c r="AQ27" s="213"/>
      <c r="AR27" s="213"/>
    </row>
    <row r="28" spans="1:52">
      <c r="A28" s="32"/>
      <c r="B28" s="8"/>
      <c r="C28" s="268"/>
      <c r="D28" s="247"/>
      <c r="E28" s="248"/>
      <c r="F28" s="349"/>
      <c r="G28" s="350"/>
      <c r="H28" s="350"/>
      <c r="I28" s="351"/>
      <c r="J28" s="512" t="s">
        <v>164</v>
      </c>
      <c r="K28" s="513"/>
      <c r="L28" s="514"/>
      <c r="M28" s="420" t="s">
        <v>56</v>
      </c>
      <c r="N28" s="421"/>
      <c r="O28" s="422"/>
      <c r="P28" s="420" t="s">
        <v>57</v>
      </c>
      <c r="Q28" s="421"/>
      <c r="R28" s="422"/>
      <c r="S28" s="420" t="s">
        <v>58</v>
      </c>
      <c r="T28" s="421"/>
      <c r="U28" s="466"/>
      <c r="V28" s="417"/>
      <c r="W28" s="417"/>
      <c r="X28" s="417"/>
      <c r="Y28" s="431"/>
      <c r="Z28" s="73"/>
      <c r="AA28" s="39"/>
      <c r="AB28" s="109" t="s">
        <v>23</v>
      </c>
      <c r="AC28" s="109" t="s">
        <v>137</v>
      </c>
      <c r="AD28" s="101" t="s">
        <v>138</v>
      </c>
      <c r="AE28" s="101" t="s">
        <v>139</v>
      </c>
      <c r="AF28" s="39"/>
      <c r="AG28" s="47" t="s">
        <v>163</v>
      </c>
      <c r="AH28" s="39"/>
      <c r="AI28" s="39"/>
      <c r="AJ28" s="105" t="s">
        <v>127</v>
      </c>
      <c r="AM28" s="39"/>
      <c r="AN28" s="39"/>
      <c r="AO28" s="130" t="s">
        <v>23</v>
      </c>
      <c r="AP28" s="127" t="s">
        <v>69</v>
      </c>
      <c r="AQ28" s="127" t="s">
        <v>70</v>
      </c>
      <c r="AR28" s="131" t="s">
        <v>71</v>
      </c>
    </row>
    <row r="29" spans="1:52" ht="14.25" thickBot="1">
      <c r="A29" s="32"/>
      <c r="B29" s="8"/>
      <c r="C29" s="268"/>
      <c r="D29" s="257" t="s">
        <v>223</v>
      </c>
      <c r="E29" s="257"/>
      <c r="F29" s="250" t="s">
        <v>30</v>
      </c>
      <c r="G29" s="251"/>
      <c r="H29" s="251"/>
      <c r="I29" s="252"/>
      <c r="J29" s="258">
        <f>IFERROR(J24/AO29,"")</f>
        <v>5.6216999999999997</v>
      </c>
      <c r="K29" s="259"/>
      <c r="L29" s="259"/>
      <c r="M29" s="454">
        <f>IFERROR(M24/AP29,"")</f>
        <v>5.3106999999999998</v>
      </c>
      <c r="N29" s="455"/>
      <c r="O29" s="455"/>
      <c r="P29" s="454" t="str">
        <f>IFERROR(P24/AQ29,"")</f>
        <v/>
      </c>
      <c r="Q29" s="455"/>
      <c r="R29" s="455"/>
      <c r="S29" s="454" t="str">
        <f>IFERROR(S24/AR29,"")</f>
        <v/>
      </c>
      <c r="T29" s="455"/>
      <c r="U29" s="456"/>
      <c r="V29" s="460">
        <f>IFERROR(CHOOSE(AC25,ROUND((AC34-AB34)/AB34*100,3),ROUND((AVERAGE(AC34,AD34)-AB34)/AB34*100,3),ROUND((AVERAGE(AC34,AD34,AE34)-AB34)/AB34*100,3),ROUND((AD34-AB34)/AB34*100,3),ROUND((AVERAGE(AD34,AE34)-AB34)/AB34*100,3),ROUND((AE34-AB34)/AB34*100,3)),"")</f>
        <v>-5.516</v>
      </c>
      <c r="W29" s="461"/>
      <c r="X29" s="464" t="s">
        <v>25</v>
      </c>
      <c r="Y29" s="276"/>
      <c r="Z29" s="73"/>
      <c r="AA29" s="39"/>
      <c r="AB29" s="110">
        <f>IFERROR(ROUND(J24,1),"")</f>
        <v>5621.7</v>
      </c>
      <c r="AC29" s="110">
        <f>IFERROR(ROUND(M24,1),"")</f>
        <v>5310.7</v>
      </c>
      <c r="AD29" s="110">
        <f>IFERROR(ROUND(P24,1),"")</f>
        <v>0</v>
      </c>
      <c r="AE29" s="110">
        <f>IFERROR(ROUND(S24,1),"")</f>
        <v>0</v>
      </c>
      <c r="AF29" s="39"/>
      <c r="AG29" s="47" t="s">
        <v>164</v>
      </c>
      <c r="AH29" s="39"/>
      <c r="AI29" s="39"/>
      <c r="AM29" s="39"/>
      <c r="AN29" s="39"/>
      <c r="AO29" s="215">
        <v>1000</v>
      </c>
      <c r="AP29" s="216">
        <v>1000</v>
      </c>
      <c r="AQ29" s="210"/>
      <c r="AR29" s="211"/>
    </row>
    <row r="30" spans="1:52" ht="13.5" customHeight="1">
      <c r="A30" s="32"/>
      <c r="B30" s="8"/>
      <c r="C30" s="268"/>
      <c r="D30" s="257"/>
      <c r="E30" s="257"/>
      <c r="F30" s="478" t="s">
        <v>224</v>
      </c>
      <c r="G30" s="479"/>
      <c r="H30" s="479"/>
      <c r="I30" s="480"/>
      <c r="J30" s="260"/>
      <c r="K30" s="261"/>
      <c r="L30" s="261"/>
      <c r="M30" s="457"/>
      <c r="N30" s="458"/>
      <c r="O30" s="458"/>
      <c r="P30" s="457"/>
      <c r="Q30" s="458"/>
      <c r="R30" s="458"/>
      <c r="S30" s="457"/>
      <c r="T30" s="458"/>
      <c r="U30" s="459"/>
      <c r="V30" s="462"/>
      <c r="W30" s="463"/>
      <c r="X30" s="465"/>
      <c r="Y30" s="278"/>
      <c r="Z30" s="73"/>
      <c r="AA30" s="39"/>
      <c r="AB30" s="110">
        <f>IFERROR(ROUND(J25,1),"")</f>
        <v>5720.9</v>
      </c>
      <c r="AC30" s="110">
        <f>IFERROR(ROUND(M25,1),"")</f>
        <v>4966.7</v>
      </c>
      <c r="AD30" s="110" t="str">
        <f>IFERROR(ROUND(P25,1),"")</f>
        <v/>
      </c>
      <c r="AE30" s="110" t="str">
        <f>IFERROR(ROUND(S25,1),"")</f>
        <v/>
      </c>
      <c r="AF30" s="39"/>
      <c r="AG30" s="49"/>
      <c r="AH30" s="39"/>
      <c r="AI30" s="39"/>
      <c r="AM30" s="39"/>
      <c r="AN30" s="39"/>
      <c r="AO30" s="209" t="s">
        <v>67</v>
      </c>
      <c r="AP30" s="132"/>
      <c r="AQ30" s="132"/>
      <c r="AR30" s="132"/>
    </row>
    <row r="31" spans="1:52">
      <c r="A31" s="32"/>
      <c r="B31" s="8"/>
      <c r="C31" s="268"/>
      <c r="D31" s="249"/>
      <c r="E31" s="249"/>
      <c r="F31" s="250" t="s">
        <v>30</v>
      </c>
      <c r="G31" s="251"/>
      <c r="H31" s="251"/>
      <c r="I31" s="252"/>
      <c r="J31" s="253"/>
      <c r="K31" s="254"/>
      <c r="L31" s="254"/>
      <c r="M31" s="253"/>
      <c r="N31" s="254"/>
      <c r="O31" s="254"/>
      <c r="P31" s="253"/>
      <c r="Q31" s="254"/>
      <c r="R31" s="254"/>
      <c r="S31" s="253"/>
      <c r="T31" s="254"/>
      <c r="U31" s="418"/>
      <c r="V31" s="273" t="str">
        <f>IFERROR(CHOOSE(AC24,ROUND((AC34-AB34)/AB34*100,3),ROUND((AVERAGE(AC34,AD34)-AB34)/AB34*100,3),ROUND((AVERAGE(AC34,AD34,AE34)-AB34)/AB34*100,3),ROUND((AD34-AB34)/AB34*100,3),ROUND((AVERAGE(AD34,AE34)-AB34)/AB34*100,3),ROUND((AE34-AB34)/AB34*100,3)),"")</f>
        <v/>
      </c>
      <c r="W31" s="273"/>
      <c r="X31" s="275" t="s">
        <v>25</v>
      </c>
      <c r="Y31" s="276"/>
      <c r="Z31" s="73"/>
      <c r="AB31" s="39"/>
      <c r="AC31" s="39"/>
      <c r="AD31" s="39"/>
      <c r="AE31" s="39"/>
      <c r="AF31" s="39"/>
      <c r="AG31" s="47" t="s">
        <v>166</v>
      </c>
      <c r="AH31" s="39"/>
      <c r="AI31" s="39"/>
      <c r="AJ31" s="49" t="s">
        <v>130</v>
      </c>
      <c r="AK31" s="49"/>
      <c r="AL31" s="49" t="s">
        <v>131</v>
      </c>
      <c r="AM31" s="39"/>
      <c r="AN31" s="39"/>
      <c r="AO31" s="132"/>
      <c r="AP31" s="132"/>
      <c r="AQ31" s="132"/>
      <c r="AR31" s="132"/>
    </row>
    <row r="32" spans="1:52">
      <c r="A32" s="32"/>
      <c r="B32" s="8"/>
      <c r="C32" s="268"/>
      <c r="D32" s="249"/>
      <c r="E32" s="249"/>
      <c r="F32" s="515" t="s">
        <v>16</v>
      </c>
      <c r="G32" s="516"/>
      <c r="H32" s="516"/>
      <c r="I32" s="517"/>
      <c r="J32" s="255"/>
      <c r="K32" s="256"/>
      <c r="L32" s="256"/>
      <c r="M32" s="255"/>
      <c r="N32" s="256"/>
      <c r="O32" s="256"/>
      <c r="P32" s="255"/>
      <c r="Q32" s="256"/>
      <c r="R32" s="256"/>
      <c r="S32" s="255"/>
      <c r="T32" s="256"/>
      <c r="U32" s="419"/>
      <c r="V32" s="274"/>
      <c r="W32" s="274"/>
      <c r="X32" s="277"/>
      <c r="Y32" s="278"/>
      <c r="Z32" s="73"/>
      <c r="AB32" s="92" t="s">
        <v>142</v>
      </c>
      <c r="AF32" s="39"/>
      <c r="AG32" s="47" t="s">
        <v>37</v>
      </c>
      <c r="AH32" s="39"/>
      <c r="AI32" s="39"/>
      <c r="AJ32" s="49" t="s">
        <v>132</v>
      </c>
      <c r="AK32" s="39"/>
      <c r="AL32" s="98">
        <v>6</v>
      </c>
      <c r="AM32" s="39"/>
      <c r="AN32" s="39"/>
    </row>
    <row r="33" spans="1:59" ht="30" customHeight="1">
      <c r="A33" s="32"/>
      <c r="B33" s="8"/>
      <c r="C33" s="269"/>
      <c r="D33" s="518" t="s">
        <v>26</v>
      </c>
      <c r="E33" s="519"/>
      <c r="F33" s="519"/>
      <c r="G33" s="519"/>
      <c r="H33" s="519"/>
      <c r="I33" s="520"/>
      <c r="J33" s="521" t="s">
        <v>225</v>
      </c>
      <c r="K33" s="525"/>
      <c r="L33" s="525"/>
      <c r="M33" s="525"/>
      <c r="N33" s="525"/>
      <c r="O33" s="525"/>
      <c r="P33" s="525"/>
      <c r="Q33" s="525"/>
      <c r="R33" s="525"/>
      <c r="S33" s="525"/>
      <c r="T33" s="525"/>
      <c r="U33" s="525"/>
      <c r="V33" s="525"/>
      <c r="W33" s="525"/>
      <c r="X33" s="525"/>
      <c r="Y33" s="526"/>
      <c r="Z33" s="73"/>
      <c r="AB33" s="109" t="s">
        <v>23</v>
      </c>
      <c r="AC33" s="109" t="s">
        <v>137</v>
      </c>
      <c r="AD33" s="101" t="s">
        <v>138</v>
      </c>
      <c r="AE33" s="101" t="s">
        <v>139</v>
      </c>
      <c r="AF33" s="39"/>
      <c r="AG33" s="47" t="s">
        <v>162</v>
      </c>
      <c r="AH33" s="39"/>
      <c r="AI33" s="39"/>
      <c r="AJ33" s="49" t="s">
        <v>133</v>
      </c>
      <c r="AK33" s="39"/>
      <c r="AL33" s="98">
        <v>4</v>
      </c>
      <c r="AM33" s="39"/>
      <c r="AN33" s="39"/>
    </row>
    <row r="34" spans="1:59">
      <c r="A34" s="32"/>
      <c r="B34" s="8"/>
      <c r="C34" s="415" t="s">
        <v>31</v>
      </c>
      <c r="D34" s="415"/>
      <c r="E34" s="415"/>
      <c r="F34" s="415"/>
      <c r="G34" s="415"/>
      <c r="H34" s="415"/>
      <c r="I34" s="371"/>
      <c r="J34" s="242" t="s">
        <v>23</v>
      </c>
      <c r="K34" s="243"/>
      <c r="L34" s="244"/>
      <c r="M34" s="242" t="s">
        <v>8</v>
      </c>
      <c r="N34" s="270"/>
      <c r="O34" s="271"/>
      <c r="P34" s="242" t="s">
        <v>9</v>
      </c>
      <c r="Q34" s="270"/>
      <c r="R34" s="271"/>
      <c r="S34" s="242" t="s">
        <v>10</v>
      </c>
      <c r="T34" s="270"/>
      <c r="U34" s="271"/>
      <c r="V34" s="442" t="s">
        <v>32</v>
      </c>
      <c r="W34" s="415"/>
      <c r="X34" s="415"/>
      <c r="Y34" s="430"/>
      <c r="Z34" s="73"/>
      <c r="AB34" s="111">
        <f>IFERROR(ROUND(J29,2),"")</f>
        <v>5.62</v>
      </c>
      <c r="AC34" s="111">
        <f>IFERROR(ROUND(M29,2),"")</f>
        <v>5.31</v>
      </c>
      <c r="AD34" s="111" t="str">
        <f>IFERROR(ROUND(P29,2),"")</f>
        <v/>
      </c>
      <c r="AE34" s="111" t="str">
        <f>IFERROR(ROUND(S29,2),"")</f>
        <v/>
      </c>
      <c r="AF34" s="39" t="s">
        <v>172</v>
      </c>
      <c r="AG34" s="47" t="s">
        <v>163</v>
      </c>
      <c r="AH34" s="39"/>
      <c r="AI34" s="39"/>
      <c r="AJ34" s="92" t="s">
        <v>135</v>
      </c>
      <c r="AL34" s="100">
        <v>2</v>
      </c>
      <c r="AM34" s="39"/>
      <c r="AN34" s="39"/>
    </row>
    <row r="35" spans="1:59">
      <c r="A35" s="32"/>
      <c r="B35" s="8"/>
      <c r="C35" s="416"/>
      <c r="D35" s="416"/>
      <c r="E35" s="416"/>
      <c r="F35" s="416"/>
      <c r="G35" s="416"/>
      <c r="H35" s="416"/>
      <c r="I35" s="372"/>
      <c r="J35" s="438" t="s">
        <v>164</v>
      </c>
      <c r="K35" s="439"/>
      <c r="L35" s="440"/>
      <c r="M35" s="473" t="s">
        <v>56</v>
      </c>
      <c r="N35" s="474"/>
      <c r="O35" s="475"/>
      <c r="P35" s="420" t="s">
        <v>57</v>
      </c>
      <c r="Q35" s="421"/>
      <c r="R35" s="422"/>
      <c r="S35" s="420" t="s">
        <v>58</v>
      </c>
      <c r="T35" s="421"/>
      <c r="U35" s="422"/>
      <c r="V35" s="443"/>
      <c r="W35" s="417"/>
      <c r="X35" s="417"/>
      <c r="Y35" s="431"/>
      <c r="Z35" s="73"/>
      <c r="AB35" s="111">
        <f>IFERROR(ROUND(J31,2),"")</f>
        <v>0</v>
      </c>
      <c r="AC35" s="111">
        <f>IFERROR(ROUND(M31,2),"")</f>
        <v>0</v>
      </c>
      <c r="AD35" s="111">
        <f>IFERROR(ROUND(P31,2),"")</f>
        <v>0</v>
      </c>
      <c r="AE35" s="111">
        <f>IFERROR(ROUND(S31,2),"")</f>
        <v>0</v>
      </c>
      <c r="AF35" s="39" t="s">
        <v>173</v>
      </c>
      <c r="AG35" s="47" t="s">
        <v>164</v>
      </c>
      <c r="AH35" s="39"/>
      <c r="AI35" s="39"/>
      <c r="AJ35" s="39"/>
      <c r="AK35" s="39"/>
      <c r="AL35" s="39"/>
      <c r="AM35" s="39"/>
      <c r="AN35" s="39"/>
    </row>
    <row r="36" spans="1:59" ht="20.25" customHeight="1">
      <c r="A36" s="32"/>
      <c r="B36" s="8"/>
      <c r="C36" s="417"/>
      <c r="D36" s="417"/>
      <c r="E36" s="417"/>
      <c r="F36" s="417"/>
      <c r="G36" s="417"/>
      <c r="H36" s="417"/>
      <c r="I36" s="373"/>
      <c r="J36" s="408">
        <v>0</v>
      </c>
      <c r="K36" s="409"/>
      <c r="L36" s="17" t="s">
        <v>63</v>
      </c>
      <c r="M36" s="408">
        <v>25</v>
      </c>
      <c r="N36" s="409"/>
      <c r="O36" s="17" t="s">
        <v>63</v>
      </c>
      <c r="P36" s="410"/>
      <c r="Q36" s="411"/>
      <c r="R36" s="17" t="s">
        <v>63</v>
      </c>
      <c r="S36" s="410"/>
      <c r="T36" s="411"/>
      <c r="U36" s="17" t="s">
        <v>63</v>
      </c>
      <c r="V36" s="412"/>
      <c r="W36" s="413"/>
      <c r="X36" s="413"/>
      <c r="Y36" s="414"/>
      <c r="Z36" s="73"/>
      <c r="AB36" s="112"/>
      <c r="AC36" s="113">
        <f t="shared" ref="AC36:AE37" si="1">IFERROR((AC34-$AB34)/$AB34*100,"")</f>
        <v>-5.5160142348754535</v>
      </c>
      <c r="AD36" s="113" t="str">
        <f t="shared" si="1"/>
        <v/>
      </c>
      <c r="AE36" s="113" t="str">
        <f t="shared" si="1"/>
        <v/>
      </c>
      <c r="AF36" s="39" t="s">
        <v>170</v>
      </c>
      <c r="AG36" s="39"/>
      <c r="AL36" s="39"/>
      <c r="AM36" s="39"/>
      <c r="AN36" s="39"/>
    </row>
    <row r="37" spans="1:59" ht="25.5" customHeight="1">
      <c r="A37" s="32"/>
      <c r="B37" s="8"/>
      <c r="C37" s="336" t="s">
        <v>4</v>
      </c>
      <c r="D37" s="338" t="s">
        <v>59</v>
      </c>
      <c r="E37" s="339"/>
      <c r="F37" s="339"/>
      <c r="G37" s="339"/>
      <c r="H37" s="339"/>
      <c r="I37" s="340"/>
      <c r="J37" s="283" t="s">
        <v>226</v>
      </c>
      <c r="K37" s="284"/>
      <c r="L37" s="284"/>
      <c r="M37" s="284"/>
      <c r="N37" s="284"/>
      <c r="O37" s="284"/>
      <c r="P37" s="284"/>
      <c r="Q37" s="284"/>
      <c r="R37" s="284"/>
      <c r="S37" s="284"/>
      <c r="T37" s="284"/>
      <c r="U37" s="284"/>
      <c r="V37" s="284"/>
      <c r="W37" s="284"/>
      <c r="X37" s="284"/>
      <c r="Y37" s="285"/>
      <c r="Z37" s="73"/>
      <c r="AB37" s="114"/>
      <c r="AC37" s="113" t="str">
        <f>IFERROR((AC35-$AB35)/$AB35*100,"")</f>
        <v/>
      </c>
      <c r="AD37" s="113" t="str">
        <f t="shared" si="1"/>
        <v/>
      </c>
      <c r="AE37" s="113" t="str">
        <f t="shared" si="1"/>
        <v/>
      </c>
      <c r="AF37" s="39" t="s">
        <v>171</v>
      </c>
      <c r="AL37" s="39"/>
      <c r="AM37" s="39"/>
      <c r="AN37" s="39"/>
    </row>
    <row r="38" spans="1:59" ht="25.5" customHeight="1">
      <c r="A38" s="32"/>
      <c r="B38" s="8"/>
      <c r="C38" s="336"/>
      <c r="D38" s="338" t="s">
        <v>60</v>
      </c>
      <c r="E38" s="339"/>
      <c r="F38" s="339"/>
      <c r="G38" s="339"/>
      <c r="H38" s="339"/>
      <c r="I38" s="340"/>
      <c r="J38" s="283" t="s">
        <v>227</v>
      </c>
      <c r="K38" s="284"/>
      <c r="L38" s="284"/>
      <c r="M38" s="284"/>
      <c r="N38" s="284"/>
      <c r="O38" s="284"/>
      <c r="P38" s="284"/>
      <c r="Q38" s="284"/>
      <c r="R38" s="284"/>
      <c r="S38" s="284"/>
      <c r="T38" s="284"/>
      <c r="U38" s="284"/>
      <c r="V38" s="284"/>
      <c r="W38" s="284"/>
      <c r="X38" s="284"/>
      <c r="Y38" s="285"/>
      <c r="Z38" s="73"/>
      <c r="AB38" s="39"/>
      <c r="AC38" s="39"/>
      <c r="AD38" s="39"/>
      <c r="AE38" s="39"/>
      <c r="AF38" s="39"/>
      <c r="AK38" s="39"/>
      <c r="AL38" s="39"/>
      <c r="AM38" s="39"/>
      <c r="AN38" s="39"/>
    </row>
    <row r="39" spans="1:59" ht="25.5" customHeight="1" thickBot="1">
      <c r="A39" s="32"/>
      <c r="B39" s="8"/>
      <c r="C39" s="337"/>
      <c r="D39" s="338" t="s">
        <v>61</v>
      </c>
      <c r="E39" s="339"/>
      <c r="F39" s="339"/>
      <c r="G39" s="339"/>
      <c r="H39" s="339"/>
      <c r="I39" s="340"/>
      <c r="J39" s="283" t="s">
        <v>228</v>
      </c>
      <c r="K39" s="284"/>
      <c r="L39" s="284"/>
      <c r="M39" s="284"/>
      <c r="N39" s="284"/>
      <c r="O39" s="284"/>
      <c r="P39" s="284"/>
      <c r="Q39" s="284"/>
      <c r="R39" s="284"/>
      <c r="S39" s="284"/>
      <c r="T39" s="284"/>
      <c r="U39" s="284"/>
      <c r="V39" s="284"/>
      <c r="W39" s="284"/>
      <c r="X39" s="284"/>
      <c r="Y39" s="285"/>
      <c r="Z39" s="73"/>
      <c r="AB39" s="115"/>
      <c r="AC39" s="202" t="s">
        <v>209</v>
      </c>
      <c r="AD39" s="39"/>
      <c r="AE39" s="39"/>
      <c r="AF39" s="39"/>
      <c r="AG39" s="202" t="s">
        <v>210</v>
      </c>
      <c r="AM39" s="39"/>
      <c r="AN39" s="39"/>
      <c r="AO39" s="133" t="s">
        <v>42</v>
      </c>
      <c r="AP39" s="134"/>
      <c r="AQ39" s="134"/>
      <c r="AR39" s="134"/>
      <c r="AT39" s="138"/>
      <c r="AV39" s="39"/>
    </row>
    <row r="40" spans="1:59" ht="22.5" customHeight="1">
      <c r="A40" s="32"/>
      <c r="B40" s="8"/>
      <c r="C40" s="341" t="s">
        <v>33</v>
      </c>
      <c r="D40" s="442" t="s">
        <v>34</v>
      </c>
      <c r="E40" s="415"/>
      <c r="F40" s="415"/>
      <c r="G40" s="415"/>
      <c r="H40" s="415"/>
      <c r="I40" s="371"/>
      <c r="J40" s="444" t="s">
        <v>229</v>
      </c>
      <c r="K40" s="445"/>
      <c r="L40" s="445"/>
      <c r="M40" s="445"/>
      <c r="N40" s="445"/>
      <c r="O40" s="445"/>
      <c r="P40" s="445"/>
      <c r="Q40" s="445"/>
      <c r="R40" s="445"/>
      <c r="S40" s="445"/>
      <c r="T40" s="445"/>
      <c r="U40" s="445"/>
      <c r="V40" s="445"/>
      <c r="W40" s="445"/>
      <c r="X40" s="445"/>
      <c r="Y40" s="446"/>
      <c r="Z40" s="73"/>
      <c r="AB40" s="183"/>
      <c r="AC40" s="109" t="s">
        <v>137</v>
      </c>
      <c r="AD40" s="101" t="s">
        <v>138</v>
      </c>
      <c r="AE40" s="101" t="s">
        <v>139</v>
      </c>
      <c r="AF40" s="39"/>
      <c r="AG40" s="101" t="s">
        <v>137</v>
      </c>
      <c r="AH40" s="101" t="s">
        <v>138</v>
      </c>
      <c r="AI40" s="101" t="s">
        <v>139</v>
      </c>
      <c r="AJ40" s="101" t="s">
        <v>177</v>
      </c>
      <c r="AM40" s="39"/>
      <c r="AN40" s="39"/>
      <c r="AO40" s="135"/>
      <c r="AP40" s="136" t="s">
        <v>72</v>
      </c>
      <c r="AQ40" s="136" t="s">
        <v>73</v>
      </c>
      <c r="AR40" s="137" t="s">
        <v>74</v>
      </c>
      <c r="AT40" s="138"/>
      <c r="AU40" s="2"/>
      <c r="AV40" s="39"/>
    </row>
    <row r="41" spans="1:59" ht="22.5" customHeight="1">
      <c r="A41" s="32"/>
      <c r="B41" s="8"/>
      <c r="C41" s="336"/>
      <c r="D41" s="443"/>
      <c r="E41" s="417"/>
      <c r="F41" s="417"/>
      <c r="G41" s="417"/>
      <c r="H41" s="417"/>
      <c r="I41" s="373"/>
      <c r="J41" s="447"/>
      <c r="K41" s="448"/>
      <c r="L41" s="448"/>
      <c r="M41" s="448"/>
      <c r="N41" s="448"/>
      <c r="O41" s="448"/>
      <c r="P41" s="448"/>
      <c r="Q41" s="448"/>
      <c r="R41" s="448"/>
      <c r="S41" s="448"/>
      <c r="T41" s="448"/>
      <c r="U41" s="448"/>
      <c r="V41" s="448"/>
      <c r="W41" s="448"/>
      <c r="X41" s="448"/>
      <c r="Y41" s="449"/>
      <c r="Z41" s="73"/>
      <c r="AB41" s="109" t="s">
        <v>39</v>
      </c>
      <c r="AC41" s="110">
        <f>IFERROR(ROUND(AP41*$AX47,1),"")</f>
        <v>0.4</v>
      </c>
      <c r="AD41" s="110">
        <f>IFERROR(ROUND(AQ41*$AY47,1),"")</f>
        <v>0</v>
      </c>
      <c r="AE41" s="110">
        <f>IFERROR(ROUND(AR41*$AZ47,1),"")</f>
        <v>0</v>
      </c>
      <c r="AF41" s="39"/>
      <c r="AG41" s="201">
        <f>IF(OR(M29=0,M29=""),"－",J29*(1-0.02))</f>
        <v>5.5092659999999993</v>
      </c>
      <c r="AH41" s="201" t="str">
        <f>IF(OR(P29=0,P29=""),"－",IF(AG41="－",J29*(1-0.02),AG41*(1-0.02)))</f>
        <v>－</v>
      </c>
      <c r="AI41" s="201" t="str">
        <f>IF(OR(S29=0,S29=""),"－",IF(AH41="－",J29*(1-0.02),AH41*(1-0.02)))</f>
        <v>－</v>
      </c>
      <c r="AJ41" s="201">
        <f>SUM(AG41:AI41)</f>
        <v>5.5092659999999993</v>
      </c>
      <c r="AM41" s="39"/>
      <c r="AN41" s="39"/>
      <c r="AO41" s="139" t="s">
        <v>39</v>
      </c>
      <c r="AP41" s="217">
        <v>1000</v>
      </c>
      <c r="AQ41" s="163"/>
      <c r="AR41" s="164"/>
      <c r="AS41" s="140" t="s">
        <v>40</v>
      </c>
      <c r="AT41" s="138"/>
      <c r="AU41" s="2"/>
      <c r="AV41" s="39"/>
    </row>
    <row r="42" spans="1:59" ht="24" customHeight="1">
      <c r="A42" s="32"/>
      <c r="B42" s="8"/>
      <c r="C42" s="336"/>
      <c r="D42" s="476" t="s">
        <v>35</v>
      </c>
      <c r="E42" s="267"/>
      <c r="F42" s="267"/>
      <c r="G42" s="267"/>
      <c r="H42" s="267"/>
      <c r="I42" s="341"/>
      <c r="J42" s="444" t="s">
        <v>230</v>
      </c>
      <c r="K42" s="445"/>
      <c r="L42" s="445"/>
      <c r="M42" s="445"/>
      <c r="N42" s="445"/>
      <c r="O42" s="445"/>
      <c r="P42" s="445"/>
      <c r="Q42" s="445"/>
      <c r="R42" s="445"/>
      <c r="S42" s="445"/>
      <c r="T42" s="445"/>
      <c r="U42" s="445"/>
      <c r="V42" s="445"/>
      <c r="W42" s="445"/>
      <c r="X42" s="445"/>
      <c r="Y42" s="446"/>
      <c r="Z42" s="73"/>
      <c r="AB42" s="184" t="s">
        <v>193</v>
      </c>
      <c r="AC42" s="110">
        <f>IFERROR(ROUND(AP42*AX49*$AX50,1),"")</f>
        <v>0</v>
      </c>
      <c r="AD42" s="110">
        <f>IFERROR(ROUND(AQ42*AY49*$AX50,1),"")</f>
        <v>0</v>
      </c>
      <c r="AE42" s="110">
        <f>IFERROR(ROUND(AR42*AZ49*$AX50,1),"")</f>
        <v>0</v>
      </c>
      <c r="AF42" s="39"/>
      <c r="AG42" s="202"/>
      <c r="AK42" s="39"/>
      <c r="AL42" s="39"/>
      <c r="AM42" s="39"/>
      <c r="AN42" s="39"/>
      <c r="AO42" s="181" t="s">
        <v>193</v>
      </c>
      <c r="AP42" s="218">
        <v>0</v>
      </c>
      <c r="AQ42" s="179"/>
      <c r="AR42" s="180"/>
      <c r="AS42" s="140" t="s">
        <v>41</v>
      </c>
      <c r="AT42" s="138"/>
      <c r="AU42" s="2"/>
      <c r="AV42" s="39"/>
    </row>
    <row r="43" spans="1:59" ht="16.5" customHeight="1" thickBot="1">
      <c r="A43" s="32"/>
      <c r="B43" s="8"/>
      <c r="C43" s="342"/>
      <c r="D43" s="477"/>
      <c r="E43" s="269"/>
      <c r="F43" s="269"/>
      <c r="G43" s="269"/>
      <c r="H43" s="269"/>
      <c r="I43" s="337"/>
      <c r="J43" s="447"/>
      <c r="K43" s="448"/>
      <c r="L43" s="448"/>
      <c r="M43" s="448"/>
      <c r="N43" s="448"/>
      <c r="O43" s="448"/>
      <c r="P43" s="448"/>
      <c r="Q43" s="448"/>
      <c r="R43" s="448"/>
      <c r="S43" s="448"/>
      <c r="T43" s="448"/>
      <c r="U43" s="448"/>
      <c r="V43" s="448"/>
      <c r="W43" s="448"/>
      <c r="X43" s="448"/>
      <c r="Y43" s="449"/>
      <c r="Z43" s="73"/>
      <c r="AB43" s="185" t="s">
        <v>194</v>
      </c>
      <c r="AC43" s="110">
        <f>IFERROR(ROUND(AP43*AX51*$AX52,1),"")</f>
        <v>0</v>
      </c>
      <c r="AD43" s="110">
        <f>IFERROR(ROUND(AQ43*AY51*AY52,1),"")</f>
        <v>0</v>
      </c>
      <c r="AE43" s="110">
        <f>IFERROR(ROUND(AR43*AZ51*AZ52,1),"")</f>
        <v>0</v>
      </c>
      <c r="AF43" s="39"/>
      <c r="AG43" s="39"/>
      <c r="AH43" s="39"/>
      <c r="AI43" s="39"/>
      <c r="AJ43" s="39"/>
      <c r="AK43" s="39"/>
      <c r="AL43" s="39"/>
      <c r="AM43" s="39"/>
      <c r="AN43" s="39"/>
      <c r="AO43" s="182" t="s">
        <v>194</v>
      </c>
      <c r="AP43" s="219">
        <v>0</v>
      </c>
      <c r="AQ43" s="165"/>
      <c r="AR43" s="166"/>
      <c r="AS43" s="140" t="s">
        <v>41</v>
      </c>
      <c r="AT43" s="138"/>
      <c r="AU43" s="2"/>
      <c r="AV43" s="39"/>
    </row>
    <row r="44" spans="1:59" ht="16.5" customHeight="1">
      <c r="A44" s="32"/>
      <c r="B44" s="8"/>
      <c r="C44" s="321" t="s">
        <v>93</v>
      </c>
      <c r="D44" s="467" t="s">
        <v>2</v>
      </c>
      <c r="E44" s="468"/>
      <c r="F44" s="468"/>
      <c r="G44" s="468"/>
      <c r="H44" s="468"/>
      <c r="I44" s="469"/>
      <c r="J44" s="343" t="s">
        <v>8</v>
      </c>
      <c r="K44" s="344"/>
      <c r="L44" s="344"/>
      <c r="M44" s="345"/>
      <c r="N44" s="343" t="s">
        <v>9</v>
      </c>
      <c r="O44" s="344"/>
      <c r="P44" s="344"/>
      <c r="Q44" s="345"/>
      <c r="R44" s="343" t="s">
        <v>10</v>
      </c>
      <c r="S44" s="344"/>
      <c r="T44" s="344"/>
      <c r="U44" s="345"/>
      <c r="V44" s="242" t="s">
        <v>3</v>
      </c>
      <c r="W44" s="243"/>
      <c r="X44" s="243"/>
      <c r="Y44" s="501"/>
      <c r="Z44" s="73"/>
      <c r="AF44" s="39"/>
      <c r="AG44" s="39"/>
      <c r="AH44" s="39"/>
      <c r="AI44" s="39"/>
      <c r="AJ44" s="39"/>
      <c r="AK44" s="39"/>
      <c r="AL44" s="39"/>
      <c r="AM44" s="39"/>
      <c r="AN44" s="39"/>
      <c r="AO44" s="2"/>
      <c r="AP44" s="2"/>
      <c r="AQ44" s="2"/>
      <c r="AR44" s="2"/>
      <c r="AS44" s="2"/>
      <c r="AT44" s="2"/>
      <c r="AU44" s="2"/>
    </row>
    <row r="45" spans="1:59" ht="13.5" customHeight="1" thickBot="1">
      <c r="A45" s="32"/>
      <c r="B45" s="8"/>
      <c r="C45" s="322"/>
      <c r="D45" s="470"/>
      <c r="E45" s="471"/>
      <c r="F45" s="471"/>
      <c r="G45" s="471"/>
      <c r="H45" s="471"/>
      <c r="I45" s="472"/>
      <c r="J45" s="352" t="s">
        <v>56</v>
      </c>
      <c r="K45" s="353"/>
      <c r="L45" s="353"/>
      <c r="M45" s="354"/>
      <c r="N45" s="352" t="s">
        <v>57</v>
      </c>
      <c r="O45" s="353"/>
      <c r="P45" s="353"/>
      <c r="Q45" s="354"/>
      <c r="R45" s="352" t="s">
        <v>58</v>
      </c>
      <c r="S45" s="353"/>
      <c r="T45" s="353"/>
      <c r="U45" s="354"/>
      <c r="V45" s="394"/>
      <c r="W45" s="395"/>
      <c r="X45" s="395"/>
      <c r="Y45" s="502"/>
      <c r="Z45" s="73"/>
      <c r="AB45" s="115"/>
      <c r="AC45" s="92" t="s">
        <v>189</v>
      </c>
      <c r="AF45" s="39"/>
      <c r="AG45" s="39"/>
      <c r="AH45" s="39"/>
      <c r="AI45" s="39"/>
      <c r="AJ45" s="39"/>
      <c r="AK45" s="39"/>
      <c r="AL45" s="39"/>
      <c r="AM45" s="39"/>
      <c r="AN45" s="39"/>
      <c r="AT45" s="2"/>
      <c r="AU45" s="2"/>
    </row>
    <row r="46" spans="1:59" ht="16.5" customHeight="1" thickBot="1">
      <c r="A46" s="32"/>
      <c r="B46" s="8"/>
      <c r="C46" s="322"/>
      <c r="D46" s="503" t="s">
        <v>12</v>
      </c>
      <c r="E46" s="504"/>
      <c r="F46" s="504"/>
      <c r="G46" s="504"/>
      <c r="H46" s="504"/>
      <c r="I46" s="505"/>
      <c r="J46" s="506">
        <v>10</v>
      </c>
      <c r="K46" s="507"/>
      <c r="L46" s="507"/>
      <c r="M46" s="18" t="s">
        <v>1</v>
      </c>
      <c r="N46" s="452"/>
      <c r="O46" s="453"/>
      <c r="P46" s="453"/>
      <c r="Q46" s="18" t="s">
        <v>1</v>
      </c>
      <c r="R46" s="452"/>
      <c r="S46" s="453"/>
      <c r="T46" s="453"/>
      <c r="U46" s="18" t="s">
        <v>1</v>
      </c>
      <c r="V46" s="318"/>
      <c r="W46" s="319"/>
      <c r="X46" s="319"/>
      <c r="Y46" s="320"/>
      <c r="Z46" s="73"/>
      <c r="AB46" s="115"/>
      <c r="AC46" s="49" t="s">
        <v>143</v>
      </c>
      <c r="AF46" s="39"/>
      <c r="AG46" s="39"/>
      <c r="AH46" s="39"/>
      <c r="AI46" s="39"/>
      <c r="AJ46" s="39"/>
      <c r="AK46" s="39"/>
      <c r="AL46" s="39"/>
      <c r="AM46" s="39"/>
      <c r="AN46" s="39"/>
      <c r="AO46" s="39" t="s">
        <v>89</v>
      </c>
      <c r="AR46" s="141"/>
      <c r="AS46" s="142"/>
      <c r="AT46" s="142"/>
      <c r="AU46" s="142"/>
      <c r="AV46" s="510"/>
      <c r="AW46" s="511"/>
      <c r="AX46" s="145" t="s">
        <v>72</v>
      </c>
      <c r="AY46" s="145" t="s">
        <v>73</v>
      </c>
      <c r="AZ46" s="146" t="s">
        <v>74</v>
      </c>
      <c r="BC46" s="39" t="s">
        <v>204</v>
      </c>
      <c r="BD46" s="39"/>
      <c r="BE46" s="39"/>
      <c r="BF46" s="141"/>
    </row>
    <row r="47" spans="1:59" ht="16.5" customHeight="1">
      <c r="A47" s="32"/>
      <c r="B47" s="8"/>
      <c r="C47" s="322"/>
      <c r="D47" s="503" t="s">
        <v>13</v>
      </c>
      <c r="E47" s="504"/>
      <c r="F47" s="504"/>
      <c r="G47" s="504"/>
      <c r="H47" s="504"/>
      <c r="I47" s="505"/>
      <c r="J47" s="506">
        <v>0</v>
      </c>
      <c r="K47" s="507"/>
      <c r="L47" s="507"/>
      <c r="M47" s="18" t="s">
        <v>1</v>
      </c>
      <c r="N47" s="452"/>
      <c r="O47" s="453"/>
      <c r="P47" s="453"/>
      <c r="Q47" s="18" t="s">
        <v>1</v>
      </c>
      <c r="R47" s="452"/>
      <c r="S47" s="453"/>
      <c r="T47" s="453"/>
      <c r="U47" s="18" t="s">
        <v>1</v>
      </c>
      <c r="V47" s="318"/>
      <c r="W47" s="319"/>
      <c r="X47" s="319"/>
      <c r="Y47" s="320"/>
      <c r="Z47" s="73"/>
      <c r="AB47" s="115"/>
      <c r="AC47" s="109" t="s">
        <v>137</v>
      </c>
      <c r="AD47" s="101" t="s">
        <v>138</v>
      </c>
      <c r="AE47" s="101" t="s">
        <v>139</v>
      </c>
      <c r="AF47" s="39"/>
      <c r="AG47" s="39"/>
      <c r="AH47" s="39"/>
      <c r="AI47" s="39"/>
      <c r="AJ47" s="39"/>
      <c r="AK47" s="39"/>
      <c r="AL47" s="39"/>
      <c r="AM47" s="39"/>
      <c r="AN47" s="39"/>
      <c r="AO47" s="143"/>
      <c r="AP47" s="127" t="s">
        <v>72</v>
      </c>
      <c r="AQ47" s="127" t="s">
        <v>73</v>
      </c>
      <c r="AR47" s="131" t="s">
        <v>74</v>
      </c>
      <c r="AS47" s="144"/>
      <c r="AT47" s="142"/>
      <c r="AU47" s="142"/>
      <c r="AV47" s="148" t="s">
        <v>144</v>
      </c>
      <c r="AW47" s="149"/>
      <c r="AX47" s="198">
        <v>4.35E-4</v>
      </c>
      <c r="AY47" s="88"/>
      <c r="AZ47" s="150"/>
      <c r="BA47" s="105" t="s">
        <v>145</v>
      </c>
      <c r="BB47" s="39" t="s">
        <v>146</v>
      </c>
      <c r="BC47" s="143"/>
      <c r="BD47" s="127" t="s">
        <v>72</v>
      </c>
      <c r="BE47" s="127" t="s">
        <v>73</v>
      </c>
      <c r="BF47" s="131" t="s">
        <v>74</v>
      </c>
    </row>
    <row r="48" spans="1:59" ht="16.5" customHeight="1">
      <c r="A48" s="32"/>
      <c r="B48" s="8"/>
      <c r="C48" s="322"/>
      <c r="D48" s="245" t="s">
        <v>14</v>
      </c>
      <c r="E48" s="324"/>
      <c r="F48" s="324"/>
      <c r="G48" s="324"/>
      <c r="H48" s="324"/>
      <c r="I48" s="246"/>
      <c r="J48" s="328">
        <f>IFERROR(IF(SUM(AC41:AC43)=0,"",SUM(AC41:AC43)),"")</f>
        <v>0.4</v>
      </c>
      <c r="K48" s="329"/>
      <c r="L48" s="329"/>
      <c r="M48" s="303" t="s">
        <v>1</v>
      </c>
      <c r="N48" s="332" t="str">
        <f>IFERROR(IF(SUM(AD41:AD43)=0,"",SUM(AD41:AD43)),"")</f>
        <v/>
      </c>
      <c r="O48" s="333"/>
      <c r="P48" s="333"/>
      <c r="Q48" s="303" t="s">
        <v>1</v>
      </c>
      <c r="R48" s="332" t="str">
        <f>IFERROR(IF(SUM(AE41:AE43)=0,"",SUM(AE41:AE43)),"")</f>
        <v/>
      </c>
      <c r="S48" s="333"/>
      <c r="T48" s="333"/>
      <c r="U48" s="303" t="s">
        <v>1</v>
      </c>
      <c r="V48" s="495"/>
      <c r="W48" s="496"/>
      <c r="X48" s="496"/>
      <c r="Y48" s="497"/>
      <c r="Z48" s="73"/>
      <c r="AB48" s="115"/>
      <c r="AC48" s="110">
        <f>IFERROR(IF(AP53&gt;0,ROUND(AP53,1),ROUND(AP48*$AX47,1)),"")</f>
        <v>0</v>
      </c>
      <c r="AD48" s="110">
        <f>IFERROR(IF(AQ53&gt;0,ROUND(AQ53,1),ROUND(AQ48*$AY47,1)),"")</f>
        <v>0</v>
      </c>
      <c r="AE48" s="110">
        <f>IFERROR(IF(AR53&gt;0,ROUND(AR53,1),ROUND(AR48*$AZ47,1)),"")</f>
        <v>0</v>
      </c>
      <c r="AF48" s="39"/>
      <c r="AG48" s="39"/>
      <c r="AH48" s="39"/>
      <c r="AI48" s="39"/>
      <c r="AJ48" s="39"/>
      <c r="AK48" s="39"/>
      <c r="AL48" s="39"/>
      <c r="AM48" s="39"/>
      <c r="AN48" s="39"/>
      <c r="AO48" s="147" t="s">
        <v>86</v>
      </c>
      <c r="AP48" s="220">
        <v>0</v>
      </c>
      <c r="AQ48" s="167"/>
      <c r="AR48" s="168"/>
      <c r="AS48" s="140" t="s">
        <v>40</v>
      </c>
      <c r="AT48" s="142"/>
      <c r="AU48" s="142"/>
      <c r="AV48" s="148" t="s">
        <v>147</v>
      </c>
      <c r="AW48" s="149"/>
      <c r="AX48" s="198">
        <v>1.02</v>
      </c>
      <c r="AY48" s="88"/>
      <c r="AZ48" s="150"/>
      <c r="BA48" s="105" t="s">
        <v>148</v>
      </c>
      <c r="BB48" s="39" t="s">
        <v>149</v>
      </c>
      <c r="BC48" s="147" t="s">
        <v>86</v>
      </c>
      <c r="BD48" s="190">
        <f>IFERROR(ROUND(AP48*AX47,1),"")</f>
        <v>0</v>
      </c>
      <c r="BE48" s="190">
        <f>IFERROR(ROUND(AQ48*AY47,1),"")</f>
        <v>0</v>
      </c>
      <c r="BF48" s="190">
        <f>IFERROR(ROUND(AR48*AZ47,1),"")</f>
        <v>0</v>
      </c>
      <c r="BG48" s="39" t="s">
        <v>159</v>
      </c>
    </row>
    <row r="49" spans="1:59" ht="17.25" customHeight="1">
      <c r="A49" s="32"/>
      <c r="B49" s="8"/>
      <c r="C49" s="322"/>
      <c r="D49" s="325"/>
      <c r="E49" s="326"/>
      <c r="F49" s="326"/>
      <c r="G49" s="326"/>
      <c r="H49" s="326"/>
      <c r="I49" s="327"/>
      <c r="J49" s="330"/>
      <c r="K49" s="331"/>
      <c r="L49" s="331"/>
      <c r="M49" s="304"/>
      <c r="N49" s="334"/>
      <c r="O49" s="335"/>
      <c r="P49" s="335"/>
      <c r="Q49" s="304"/>
      <c r="R49" s="334"/>
      <c r="S49" s="335"/>
      <c r="T49" s="335"/>
      <c r="U49" s="304"/>
      <c r="V49" s="498"/>
      <c r="W49" s="499"/>
      <c r="X49" s="499"/>
      <c r="Y49" s="500"/>
      <c r="Z49" s="73"/>
      <c r="AB49" s="115" t="str">
        <f>IFERROR(ROUND(J44,2),"")</f>
        <v/>
      </c>
      <c r="AC49" s="110">
        <f>IFERROR(IF(AP54&gt;0,ROUND(AP54,1),ROUND(AP49*$AX52,1)),"")</f>
        <v>2.7</v>
      </c>
      <c r="AD49" s="110">
        <f>IFERROR(IF(AQ54&gt;0,ROUND(AQ54,1),ROUND(AQ49*$AY52,1)),"")</f>
        <v>0</v>
      </c>
      <c r="AE49" s="110">
        <f>IFERROR(IF(AR54&gt;0,ROUND(AR54,1),ROUND(AR49*$AZ52,1)),"")</f>
        <v>0</v>
      </c>
      <c r="AF49" s="39"/>
      <c r="AG49" s="39"/>
      <c r="AH49" s="39"/>
      <c r="AI49" s="39"/>
      <c r="AJ49" s="39"/>
      <c r="AK49" s="39"/>
      <c r="AL49" s="39"/>
      <c r="AM49" s="39"/>
      <c r="AN49" s="39"/>
      <c r="AO49" s="151" t="s">
        <v>87</v>
      </c>
      <c r="AP49" s="221">
        <v>50</v>
      </c>
      <c r="AQ49" s="169"/>
      <c r="AR49" s="170"/>
      <c r="AS49" s="140" t="s">
        <v>41</v>
      </c>
      <c r="AT49" s="142"/>
      <c r="AU49" s="142"/>
      <c r="AV49" s="186" t="s">
        <v>195</v>
      </c>
      <c r="AW49" s="149"/>
      <c r="AX49" s="198">
        <v>1.17</v>
      </c>
      <c r="AY49" s="88"/>
      <c r="AZ49" s="88"/>
      <c r="BA49" s="105"/>
      <c r="BB49" s="39" t="s">
        <v>151</v>
      </c>
      <c r="BC49" s="151" t="s">
        <v>87</v>
      </c>
      <c r="BD49" s="191">
        <f>IFERROR(ROUND(AP49*AX52,1),"")</f>
        <v>2.7</v>
      </c>
      <c r="BE49" s="191">
        <f>IFERROR(ROUND(AQ49*AY52,1),"")</f>
        <v>0</v>
      </c>
      <c r="BF49" s="191">
        <f>IFERROR(ROUND(AR49*AZ52,1),"")</f>
        <v>0</v>
      </c>
      <c r="BG49" s="39" t="s">
        <v>159</v>
      </c>
    </row>
    <row r="50" spans="1:59" ht="14.25" customHeight="1" thickBot="1">
      <c r="A50" s="32"/>
      <c r="B50" s="8"/>
      <c r="C50" s="322"/>
      <c r="D50" s="245" t="s">
        <v>15</v>
      </c>
      <c r="E50" s="324"/>
      <c r="F50" s="324"/>
      <c r="G50" s="324"/>
      <c r="H50" s="324"/>
      <c r="I50" s="246"/>
      <c r="J50" s="328">
        <f>IFERROR(IF(SUM(AC48:AC50)=0,"",SUM(AC48:AC50)),"")</f>
        <v>3.6</v>
      </c>
      <c r="K50" s="329"/>
      <c r="L50" s="329"/>
      <c r="M50" s="303" t="s">
        <v>1</v>
      </c>
      <c r="N50" s="332" t="str">
        <f>IFERROR(IF(SUM(AD48:AD50)=0,"",SUM(AD48:AD50)),"")</f>
        <v/>
      </c>
      <c r="O50" s="333"/>
      <c r="P50" s="333"/>
      <c r="Q50" s="303" t="s">
        <v>1</v>
      </c>
      <c r="R50" s="299" t="str">
        <f>IFERROR(IF(SUM(AE48:AE50)=0,"",SUM(AE48:AE50)),"")</f>
        <v/>
      </c>
      <c r="S50" s="300"/>
      <c r="T50" s="300"/>
      <c r="U50" s="303" t="s">
        <v>1</v>
      </c>
      <c r="V50" s="305"/>
      <c r="W50" s="306"/>
      <c r="X50" s="306"/>
      <c r="Y50" s="307"/>
      <c r="Z50" s="73"/>
      <c r="AC50" s="110">
        <f>IFERROR(ROUND(AP50*$AX47*$AX48,1),"")</f>
        <v>0.9</v>
      </c>
      <c r="AD50" s="110">
        <f>IFERROR(ROUND(AQ50*$AY47*$AY48,1),"")</f>
        <v>0</v>
      </c>
      <c r="AE50" s="110">
        <f>IFERROR(ROUND(AR50*$AZ47*$AZ48,1),"")</f>
        <v>0</v>
      </c>
      <c r="AF50" s="39"/>
      <c r="AG50" s="39"/>
      <c r="AH50" s="39"/>
      <c r="AI50" s="39"/>
      <c r="AJ50" s="39"/>
      <c r="AK50" s="39"/>
      <c r="AL50" s="39"/>
      <c r="AM50" s="39"/>
      <c r="AN50" s="39"/>
      <c r="AO50" s="152" t="s">
        <v>88</v>
      </c>
      <c r="AP50" s="219">
        <v>2000</v>
      </c>
      <c r="AQ50" s="165"/>
      <c r="AR50" s="171"/>
      <c r="AS50" s="140" t="s">
        <v>40</v>
      </c>
      <c r="AT50" s="142"/>
      <c r="AU50" s="142"/>
      <c r="AV50" s="186" t="s">
        <v>196</v>
      </c>
      <c r="AW50" s="149"/>
      <c r="AX50" s="198">
        <v>0.06</v>
      </c>
      <c r="AY50" s="88"/>
      <c r="AZ50" s="88"/>
      <c r="BA50" s="105"/>
      <c r="BB50" s="2" t="s">
        <v>176</v>
      </c>
      <c r="BC50" s="152" t="s">
        <v>88</v>
      </c>
      <c r="BD50" s="192">
        <f>IFERROR(ROUND(AP50*AX47*AX48,1),"")</f>
        <v>0.9</v>
      </c>
      <c r="BE50" s="192">
        <f>IFERROR(ROUND(AQ50*AY47*AY48,1),"")</f>
        <v>0</v>
      </c>
      <c r="BF50" s="192">
        <f>IFERROR(ROUND(AR50*AZ47*AZ48,1),"")</f>
        <v>0</v>
      </c>
      <c r="BG50" s="39" t="s">
        <v>159</v>
      </c>
    </row>
    <row r="51" spans="1:59" ht="14.25" customHeight="1" thickBot="1">
      <c r="A51" s="32"/>
      <c r="B51" s="8"/>
      <c r="C51" s="322"/>
      <c r="D51" s="325"/>
      <c r="E51" s="326"/>
      <c r="F51" s="326"/>
      <c r="G51" s="326"/>
      <c r="H51" s="326"/>
      <c r="I51" s="327"/>
      <c r="J51" s="330"/>
      <c r="K51" s="331"/>
      <c r="L51" s="331"/>
      <c r="M51" s="304"/>
      <c r="N51" s="334"/>
      <c r="O51" s="335"/>
      <c r="P51" s="335"/>
      <c r="Q51" s="304"/>
      <c r="R51" s="301"/>
      <c r="S51" s="302"/>
      <c r="T51" s="302"/>
      <c r="U51" s="304"/>
      <c r="V51" s="308"/>
      <c r="W51" s="309"/>
      <c r="X51" s="309"/>
      <c r="Y51" s="310"/>
      <c r="Z51" s="73"/>
      <c r="AF51" s="39"/>
      <c r="AG51" s="39"/>
      <c r="AI51" s="39"/>
      <c r="AJ51" s="39"/>
      <c r="AK51" s="39"/>
      <c r="AL51" s="39"/>
      <c r="AM51" s="39"/>
      <c r="AN51" s="39"/>
      <c r="AU51" s="142"/>
      <c r="AV51" s="153" t="s">
        <v>174</v>
      </c>
      <c r="AX51" s="198">
        <v>1.19</v>
      </c>
      <c r="AY51" s="88"/>
      <c r="AZ51" s="150"/>
      <c r="BA51" s="105" t="s">
        <v>148</v>
      </c>
      <c r="BB51" s="2" t="s">
        <v>197</v>
      </c>
    </row>
    <row r="52" spans="1:59" ht="14.25" customHeight="1" thickBot="1">
      <c r="A52" s="32"/>
      <c r="B52" s="8"/>
      <c r="C52" s="322"/>
      <c r="D52" s="481" t="s">
        <v>62</v>
      </c>
      <c r="E52" s="482"/>
      <c r="F52" s="482"/>
      <c r="G52" s="482"/>
      <c r="H52" s="482"/>
      <c r="I52" s="483"/>
      <c r="J52" s="487">
        <v>30</v>
      </c>
      <c r="K52" s="488"/>
      <c r="L52" s="488"/>
      <c r="M52" s="303" t="s">
        <v>1</v>
      </c>
      <c r="N52" s="491"/>
      <c r="O52" s="492"/>
      <c r="P52" s="492"/>
      <c r="Q52" s="303" t="s">
        <v>1</v>
      </c>
      <c r="R52" s="491"/>
      <c r="S52" s="492"/>
      <c r="T52" s="492"/>
      <c r="U52" s="303" t="s">
        <v>1</v>
      </c>
      <c r="V52" s="305"/>
      <c r="W52" s="306"/>
      <c r="X52" s="306"/>
      <c r="Y52" s="307"/>
      <c r="Z52" s="73"/>
      <c r="AB52" s="39"/>
      <c r="AC52" s="39"/>
      <c r="AD52" s="39"/>
      <c r="AE52" s="39"/>
      <c r="AF52" s="39"/>
      <c r="AH52" s="39"/>
      <c r="AJ52" s="39"/>
      <c r="AK52" s="39"/>
      <c r="AL52" s="39"/>
      <c r="AM52" s="39"/>
      <c r="AN52" s="39"/>
      <c r="AO52" s="39" t="s">
        <v>158</v>
      </c>
      <c r="AS52" s="142"/>
      <c r="AT52" s="142"/>
      <c r="AU52" s="142"/>
      <c r="AV52" s="153" t="s">
        <v>175</v>
      </c>
      <c r="AW52" s="154"/>
      <c r="AX52" s="199">
        <v>5.2999999999999999E-2</v>
      </c>
      <c r="AY52" s="155"/>
      <c r="AZ52" s="156"/>
      <c r="BA52" s="105" t="s">
        <v>150</v>
      </c>
      <c r="BB52" s="2" t="s">
        <v>198</v>
      </c>
    </row>
    <row r="53" spans="1:59" ht="14.25" customHeight="1">
      <c r="A53" s="32"/>
      <c r="B53" s="8"/>
      <c r="C53" s="322"/>
      <c r="D53" s="484"/>
      <c r="E53" s="485"/>
      <c r="F53" s="485"/>
      <c r="G53" s="485"/>
      <c r="H53" s="485"/>
      <c r="I53" s="486"/>
      <c r="J53" s="489"/>
      <c r="K53" s="490"/>
      <c r="L53" s="490"/>
      <c r="M53" s="304"/>
      <c r="N53" s="493"/>
      <c r="O53" s="494"/>
      <c r="P53" s="494"/>
      <c r="Q53" s="304"/>
      <c r="R53" s="493"/>
      <c r="S53" s="494"/>
      <c r="T53" s="494"/>
      <c r="U53" s="304"/>
      <c r="V53" s="308"/>
      <c r="W53" s="309"/>
      <c r="X53" s="309"/>
      <c r="Y53" s="310"/>
      <c r="Z53" s="73"/>
      <c r="AB53" s="39"/>
      <c r="AC53" s="39"/>
      <c r="AD53" s="39"/>
      <c r="AE53" s="39"/>
      <c r="AF53" s="39"/>
      <c r="AH53" s="39"/>
      <c r="AI53" s="39"/>
      <c r="AJ53" s="39"/>
      <c r="AK53" s="39"/>
      <c r="AL53" s="39"/>
      <c r="AM53" s="39"/>
      <c r="AN53" s="39"/>
      <c r="AO53" s="157" t="s">
        <v>86</v>
      </c>
      <c r="AP53" s="222">
        <v>0</v>
      </c>
      <c r="AQ53" s="172"/>
      <c r="AR53" s="173"/>
      <c r="AS53" s="39" t="s">
        <v>159</v>
      </c>
      <c r="AT53" s="142"/>
      <c r="AV53" s="92" t="s">
        <v>167</v>
      </c>
      <c r="AW53" s="92"/>
    </row>
    <row r="54" spans="1:59" ht="16.5" customHeight="1" thickBot="1">
      <c r="A54" s="32"/>
      <c r="B54" s="8"/>
      <c r="C54" s="323"/>
      <c r="D54" s="311" t="s">
        <v>5</v>
      </c>
      <c r="E54" s="312"/>
      <c r="F54" s="312"/>
      <c r="G54" s="312"/>
      <c r="H54" s="312"/>
      <c r="I54" s="313"/>
      <c r="J54" s="314">
        <f>SUM(J46:L53)</f>
        <v>44</v>
      </c>
      <c r="K54" s="315"/>
      <c r="L54" s="315"/>
      <c r="M54" s="18" t="s">
        <v>1</v>
      </c>
      <c r="N54" s="316">
        <f>SUM(N46:P53)</f>
        <v>0</v>
      </c>
      <c r="O54" s="317"/>
      <c r="P54" s="317"/>
      <c r="Q54" s="18" t="s">
        <v>1</v>
      </c>
      <c r="R54" s="316">
        <f>SUM(R46:T53)</f>
        <v>0</v>
      </c>
      <c r="S54" s="317"/>
      <c r="T54" s="317"/>
      <c r="U54" s="18" t="s">
        <v>1</v>
      </c>
      <c r="V54" s="318"/>
      <c r="W54" s="319"/>
      <c r="X54" s="319"/>
      <c r="Y54" s="320"/>
      <c r="Z54" s="73"/>
      <c r="AB54" s="39"/>
      <c r="AC54" s="39"/>
      <c r="AD54" s="39"/>
      <c r="AE54" s="39"/>
      <c r="AF54" s="39"/>
      <c r="AH54" s="39"/>
      <c r="AI54" s="39"/>
      <c r="AJ54" s="39"/>
      <c r="AK54" s="39"/>
      <c r="AL54" s="39"/>
      <c r="AM54" s="39"/>
      <c r="AN54" s="39"/>
      <c r="AO54" s="152" t="s">
        <v>87</v>
      </c>
      <c r="AP54" s="223">
        <v>0</v>
      </c>
      <c r="AQ54" s="174"/>
      <c r="AR54" s="175"/>
      <c r="AS54" s="39" t="s">
        <v>159</v>
      </c>
      <c r="AU54" s="142"/>
      <c r="AV54" s="49" t="s">
        <v>152</v>
      </c>
      <c r="AW54" s="49"/>
      <c r="AX54" s="39"/>
      <c r="AY54" s="39"/>
      <c r="AZ54" s="39"/>
    </row>
    <row r="55" spans="1:59" ht="23.25" customHeight="1">
      <c r="A55" s="32"/>
      <c r="B55" s="5"/>
      <c r="C55" s="292" t="s">
        <v>36</v>
      </c>
      <c r="D55" s="227" t="s">
        <v>234</v>
      </c>
      <c r="E55" s="294"/>
      <c r="F55" s="294"/>
      <c r="G55" s="294"/>
      <c r="H55" s="294"/>
      <c r="I55" s="294"/>
      <c r="J55" s="294"/>
      <c r="K55" s="294"/>
      <c r="L55" s="294"/>
      <c r="M55" s="294"/>
      <c r="N55" s="294"/>
      <c r="O55" s="294"/>
      <c r="P55" s="294"/>
      <c r="Q55" s="294"/>
      <c r="R55" s="294"/>
      <c r="S55" s="294"/>
      <c r="T55" s="294"/>
      <c r="U55" s="294"/>
      <c r="V55" s="294"/>
      <c r="W55" s="294"/>
      <c r="X55" s="294"/>
      <c r="Y55" s="295"/>
      <c r="Z55" s="73"/>
      <c r="AB55" s="39"/>
      <c r="AC55" s="39"/>
      <c r="AD55" s="39"/>
      <c r="AE55" s="39"/>
      <c r="AF55" s="39"/>
      <c r="AG55" s="39"/>
      <c r="AH55" s="39"/>
      <c r="AI55" s="39"/>
      <c r="AJ55" s="39"/>
      <c r="AK55" s="39"/>
      <c r="AL55" s="39"/>
      <c r="AM55" s="39"/>
      <c r="AN55" s="39"/>
      <c r="AU55" s="142"/>
      <c r="AV55" s="49" t="s">
        <v>153</v>
      </c>
      <c r="AW55" s="49"/>
      <c r="AX55" s="39"/>
      <c r="AY55" s="39"/>
      <c r="AZ55" s="39"/>
    </row>
    <row r="56" spans="1:59" ht="23.25" customHeight="1" thickBot="1">
      <c r="A56" s="32"/>
      <c r="B56" s="5"/>
      <c r="C56" s="293"/>
      <c r="D56" s="296"/>
      <c r="E56" s="297"/>
      <c r="F56" s="297"/>
      <c r="G56" s="297"/>
      <c r="H56" s="297"/>
      <c r="I56" s="297"/>
      <c r="J56" s="297"/>
      <c r="K56" s="297"/>
      <c r="L56" s="297"/>
      <c r="M56" s="297"/>
      <c r="N56" s="297"/>
      <c r="O56" s="297"/>
      <c r="P56" s="297"/>
      <c r="Q56" s="297"/>
      <c r="R56" s="297"/>
      <c r="S56" s="297"/>
      <c r="T56" s="297"/>
      <c r="U56" s="297"/>
      <c r="V56" s="297"/>
      <c r="W56" s="297"/>
      <c r="X56" s="297"/>
      <c r="Y56" s="298"/>
      <c r="Z56" s="73"/>
      <c r="AB56" s="39"/>
      <c r="AC56" s="39"/>
      <c r="AD56" s="39"/>
      <c r="AE56" s="39"/>
      <c r="AF56" s="39"/>
      <c r="AG56" s="39"/>
      <c r="AH56" s="39"/>
      <c r="AI56" s="39"/>
      <c r="AJ56" s="39"/>
      <c r="AK56" s="39"/>
      <c r="AL56" s="39"/>
      <c r="AM56" s="39"/>
      <c r="AN56" s="39"/>
      <c r="AO56" s="158" t="s">
        <v>52</v>
      </c>
      <c r="AP56" s="159"/>
      <c r="AQ56" s="159"/>
      <c r="AV56" s="49" t="s">
        <v>154</v>
      </c>
      <c r="AW56" s="49"/>
      <c r="AX56" s="39"/>
      <c r="AY56" s="39"/>
      <c r="AZ56" s="39"/>
    </row>
    <row r="57" spans="1:59" ht="24.75" customHeight="1">
      <c r="A57" s="32"/>
      <c r="B57" s="5"/>
      <c r="C57" s="225" t="s">
        <v>68</v>
      </c>
      <c r="D57" s="227" t="s">
        <v>233</v>
      </c>
      <c r="E57" s="228"/>
      <c r="F57" s="228"/>
      <c r="G57" s="228"/>
      <c r="H57" s="228"/>
      <c r="I57" s="228"/>
      <c r="J57" s="228"/>
      <c r="K57" s="228"/>
      <c r="L57" s="228"/>
      <c r="M57" s="228"/>
      <c r="N57" s="228"/>
      <c r="O57" s="228"/>
      <c r="P57" s="228"/>
      <c r="Q57" s="228"/>
      <c r="R57" s="228"/>
      <c r="S57" s="228"/>
      <c r="T57" s="228"/>
      <c r="U57" s="228"/>
      <c r="V57" s="228"/>
      <c r="W57" s="228"/>
      <c r="X57" s="228"/>
      <c r="Y57" s="229"/>
      <c r="Z57" s="46"/>
      <c r="AB57" s="39"/>
      <c r="AC57" s="39"/>
      <c r="AD57" s="39"/>
      <c r="AE57" s="39"/>
      <c r="AF57" s="39"/>
      <c r="AG57" s="39"/>
      <c r="AH57" s="39"/>
      <c r="AI57" s="39"/>
      <c r="AJ57" s="39"/>
      <c r="AK57" s="39"/>
      <c r="AL57" s="39"/>
      <c r="AM57" s="39"/>
      <c r="AN57" s="39"/>
      <c r="AO57" s="160" t="s">
        <v>64</v>
      </c>
      <c r="AP57" s="161" t="s">
        <v>65</v>
      </c>
      <c r="AQ57" s="162" t="s">
        <v>66</v>
      </c>
      <c r="AV57" s="92"/>
      <c r="AW57" s="49" t="s">
        <v>155</v>
      </c>
      <c r="AX57" s="39"/>
      <c r="AY57" s="39"/>
      <c r="AZ57" s="39"/>
    </row>
    <row r="58" spans="1:59" ht="24.75" customHeight="1" thickBot="1">
      <c r="A58" s="32"/>
      <c r="B58" s="5"/>
      <c r="C58" s="226"/>
      <c r="D58" s="230"/>
      <c r="E58" s="231"/>
      <c r="F58" s="231"/>
      <c r="G58" s="231"/>
      <c r="H58" s="231"/>
      <c r="I58" s="231"/>
      <c r="J58" s="231"/>
      <c r="K58" s="231"/>
      <c r="L58" s="231"/>
      <c r="M58" s="231"/>
      <c r="N58" s="231"/>
      <c r="O58" s="231"/>
      <c r="P58" s="231"/>
      <c r="Q58" s="231"/>
      <c r="R58" s="231"/>
      <c r="S58" s="231"/>
      <c r="T58" s="231"/>
      <c r="U58" s="231"/>
      <c r="V58" s="231"/>
      <c r="W58" s="231"/>
      <c r="X58" s="231"/>
      <c r="Y58" s="232"/>
      <c r="Z58" s="46"/>
      <c r="AB58" s="39"/>
      <c r="AC58" s="39"/>
      <c r="AD58" s="39"/>
      <c r="AE58" s="39"/>
      <c r="AF58" s="39"/>
      <c r="AG58" s="39"/>
      <c r="AH58" s="39"/>
      <c r="AI58" s="39"/>
      <c r="AJ58" s="39"/>
      <c r="AK58" s="39"/>
      <c r="AL58" s="39"/>
      <c r="AM58" s="39"/>
      <c r="AN58" s="39"/>
      <c r="AO58" s="224">
        <v>300</v>
      </c>
      <c r="AP58" s="41"/>
      <c r="AQ58" s="42"/>
      <c r="AV58" s="92"/>
      <c r="AW58" s="49" t="s">
        <v>199</v>
      </c>
      <c r="AX58" s="39"/>
      <c r="AY58" s="39"/>
      <c r="AZ58" s="39"/>
    </row>
    <row r="59" spans="1:59" ht="10.5" customHeight="1">
      <c r="A59" s="32"/>
      <c r="B59" s="3"/>
      <c r="C59" s="19"/>
      <c r="D59" s="19"/>
      <c r="E59" s="19"/>
      <c r="F59" s="19"/>
      <c r="G59" s="19"/>
      <c r="H59" s="19"/>
      <c r="I59" s="19"/>
      <c r="J59" s="19"/>
      <c r="K59" s="20"/>
      <c r="L59" s="20"/>
      <c r="M59" s="20"/>
      <c r="N59" s="20"/>
      <c r="O59" s="20"/>
      <c r="P59" s="20"/>
      <c r="Q59" s="20"/>
      <c r="R59" s="20"/>
      <c r="S59" s="20"/>
      <c r="T59" s="20"/>
      <c r="U59" s="20"/>
      <c r="V59" s="20"/>
      <c r="W59" s="20"/>
      <c r="X59" s="20"/>
      <c r="Y59" s="21"/>
      <c r="Z59" s="76"/>
      <c r="AB59" s="39"/>
      <c r="AC59" s="39"/>
      <c r="AD59" s="39"/>
      <c r="AE59" s="39"/>
      <c r="AF59" s="39"/>
      <c r="AG59" s="39"/>
      <c r="AH59" s="39"/>
      <c r="AI59" s="39"/>
      <c r="AJ59" s="39"/>
      <c r="AK59" s="39"/>
      <c r="AL59" s="39"/>
      <c r="AM59" s="39"/>
      <c r="AN59" s="39"/>
      <c r="AO59" s="92" t="s">
        <v>213</v>
      </c>
      <c r="AP59" s="2"/>
      <c r="AQ59" s="2"/>
      <c r="AV59" s="92"/>
      <c r="AW59" s="49" t="s">
        <v>200</v>
      </c>
      <c r="AX59" s="39"/>
      <c r="AY59" s="39"/>
      <c r="AZ59" s="39"/>
    </row>
    <row r="60" spans="1:59">
      <c r="A60" s="32"/>
      <c r="B60" s="3"/>
      <c r="C60" s="22" t="s">
        <v>94</v>
      </c>
      <c r="D60" s="23"/>
      <c r="E60" s="23"/>
      <c r="F60" s="23"/>
      <c r="G60" s="23"/>
      <c r="H60" s="23"/>
      <c r="I60" s="23"/>
      <c r="J60" s="23"/>
      <c r="K60" s="23"/>
      <c r="L60" s="23"/>
      <c r="M60" s="23"/>
      <c r="N60" s="23"/>
      <c r="O60" s="23"/>
      <c r="P60" s="23"/>
      <c r="Q60" s="23"/>
      <c r="R60" s="23"/>
      <c r="S60" s="23"/>
      <c r="T60" s="23"/>
      <c r="U60" s="23"/>
      <c r="V60" s="23"/>
      <c r="W60" s="23"/>
      <c r="X60" s="23"/>
      <c r="Y60" s="24"/>
      <c r="Z60" s="76"/>
      <c r="AB60" s="39"/>
      <c r="AC60" s="39"/>
      <c r="AD60" s="39"/>
      <c r="AE60" s="39"/>
      <c r="AF60" s="39"/>
      <c r="AG60" s="39"/>
      <c r="AH60" s="39"/>
      <c r="AI60" s="39"/>
      <c r="AJ60" s="39"/>
      <c r="AK60" s="39"/>
      <c r="AL60" s="39"/>
      <c r="AM60" s="39"/>
      <c r="AN60" s="39"/>
      <c r="AO60" s="49" t="s">
        <v>214</v>
      </c>
      <c r="AV60" s="92"/>
      <c r="AW60" s="49" t="s">
        <v>156</v>
      </c>
      <c r="AX60" s="39"/>
      <c r="AY60" s="39"/>
      <c r="AZ60" s="39"/>
    </row>
    <row r="61" spans="1:59">
      <c r="A61" s="32"/>
      <c r="B61" s="3"/>
      <c r="C61" s="25" t="s">
        <v>95</v>
      </c>
      <c r="D61" s="23"/>
      <c r="E61" s="23"/>
      <c r="F61" s="23"/>
      <c r="G61" s="23"/>
      <c r="H61" s="23"/>
      <c r="I61" s="23"/>
      <c r="J61" s="23"/>
      <c r="K61" s="23"/>
      <c r="L61" s="23"/>
      <c r="M61" s="23"/>
      <c r="N61" s="23"/>
      <c r="O61" s="23"/>
      <c r="P61" s="23"/>
      <c r="Q61" s="23"/>
      <c r="R61" s="23"/>
      <c r="S61" s="23"/>
      <c r="T61" s="23"/>
      <c r="U61" s="23"/>
      <c r="V61" s="23"/>
      <c r="W61" s="23"/>
      <c r="X61" s="23"/>
      <c r="Y61" s="24"/>
      <c r="Z61" s="76"/>
      <c r="AB61" s="39"/>
      <c r="AC61" s="39"/>
      <c r="AD61" s="39"/>
      <c r="AE61" s="39"/>
      <c r="AF61" s="39"/>
      <c r="AG61" s="39"/>
      <c r="AH61" s="39"/>
      <c r="AI61" s="39"/>
      <c r="AJ61" s="39"/>
      <c r="AK61" s="39"/>
      <c r="AL61" s="39"/>
      <c r="AM61" s="39"/>
      <c r="AN61" s="39"/>
      <c r="AO61" s="49" t="s">
        <v>212</v>
      </c>
      <c r="AV61" s="92"/>
      <c r="AW61" s="49" t="s">
        <v>201</v>
      </c>
      <c r="AX61" s="39"/>
      <c r="AY61" s="39"/>
      <c r="AZ61" s="39"/>
    </row>
    <row r="62" spans="1:59">
      <c r="A62" s="32"/>
      <c r="B62" s="3"/>
      <c r="C62" s="25" t="s">
        <v>96</v>
      </c>
      <c r="D62" s="26"/>
      <c r="E62" s="26"/>
      <c r="F62" s="26"/>
      <c r="G62" s="26"/>
      <c r="H62" s="26"/>
      <c r="I62" s="26"/>
      <c r="J62" s="26"/>
      <c r="K62" s="26"/>
      <c r="L62" s="26"/>
      <c r="M62" s="26"/>
      <c r="N62" s="26"/>
      <c r="O62" s="26"/>
      <c r="P62" s="26"/>
      <c r="Q62" s="26"/>
      <c r="R62" s="26"/>
      <c r="S62" s="26"/>
      <c r="T62" s="26"/>
      <c r="U62" s="26"/>
      <c r="V62" s="26"/>
      <c r="W62" s="26"/>
      <c r="X62" s="26"/>
      <c r="Y62" s="27"/>
      <c r="Z62" s="76"/>
      <c r="AB62" s="39"/>
      <c r="AC62" s="39"/>
      <c r="AD62" s="39"/>
      <c r="AE62" s="39"/>
      <c r="AF62" s="39"/>
      <c r="AG62" s="39"/>
      <c r="AH62" s="39"/>
      <c r="AI62" s="39"/>
      <c r="AJ62" s="39"/>
      <c r="AK62" s="39"/>
      <c r="AL62" s="39"/>
      <c r="AM62" s="39"/>
      <c r="AN62" s="39"/>
      <c r="AV62" s="92"/>
      <c r="AW62" s="49" t="s">
        <v>157</v>
      </c>
      <c r="AX62" s="39"/>
      <c r="AY62" s="39"/>
      <c r="AZ62" s="39"/>
    </row>
    <row r="63" spans="1:59">
      <c r="A63" s="32"/>
      <c r="B63" s="3"/>
      <c r="C63" s="25" t="s">
        <v>97</v>
      </c>
      <c r="D63" s="4"/>
      <c r="E63" s="4"/>
      <c r="F63" s="4"/>
      <c r="G63" s="4"/>
      <c r="H63" s="4"/>
      <c r="I63" s="4"/>
      <c r="J63" s="4"/>
      <c r="K63" s="3"/>
      <c r="L63" s="3"/>
      <c r="M63" s="3"/>
      <c r="N63" s="3"/>
      <c r="O63" s="3"/>
      <c r="P63" s="3"/>
      <c r="Q63" s="3"/>
      <c r="R63" s="3"/>
      <c r="S63" s="3"/>
      <c r="T63" s="3"/>
      <c r="U63" s="3"/>
      <c r="V63" s="3"/>
      <c r="W63" s="3"/>
      <c r="X63" s="3"/>
      <c r="Y63" s="5"/>
      <c r="Z63" s="76"/>
      <c r="AB63" s="39"/>
      <c r="AC63" s="39"/>
      <c r="AD63" s="39"/>
      <c r="AE63" s="39"/>
      <c r="AF63" s="39"/>
      <c r="AN63" s="39"/>
    </row>
    <row r="64" spans="1:59">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116"/>
      <c r="AG64" s="39"/>
      <c r="AH64" s="39"/>
      <c r="AI64" s="39"/>
      <c r="AJ64" s="39"/>
      <c r="AK64" s="39"/>
      <c r="AL64" s="39"/>
      <c r="AM64" s="39"/>
    </row>
    <row r="65" spans="28:48">
      <c r="AB65" s="39"/>
      <c r="AC65" s="39"/>
      <c r="AD65" s="39"/>
      <c r="AE65" s="39"/>
      <c r="AF65" s="39"/>
      <c r="AN65" s="39"/>
    </row>
    <row r="74" spans="28:48">
      <c r="AV74" s="39"/>
    </row>
  </sheetData>
  <sheetProtection algorithmName="SHA-512" hashValue="i/Fn+/dqAEirjgbDaj4lJH1RmJjoRf40E9swU6ZVIMAhMrafuU6D+BN1p3370KzctYINpZmJm3+KicxG7BzDHQ==" saltValue="ewD9C6On/eVzyKvRb6xfdQ==" spinCount="100000" sheet="1" objects="1" scenarios="1" selectLockedCells="1"/>
  <protectedRanges>
    <protectedRange password="C7B8" sqref="D14" name="範囲2"/>
    <protectedRange password="C7B8" sqref="M9:Y11 C8:L11" name="範囲1"/>
    <protectedRange password="C7B8" sqref="M8:Y8" name="範囲1_2"/>
    <protectedRange password="C7B8" sqref="M12:S12" name="範囲1_4"/>
    <protectedRange password="C7B8" sqref="C12:L12" name="範囲1_5"/>
    <protectedRange password="C7B8" sqref="T12 V12:Y12" name="範囲1_4_1"/>
  </protectedRanges>
  <mergeCells count="163">
    <mergeCell ref="J37:Y37"/>
    <mergeCell ref="V24:W24"/>
    <mergeCell ref="AV46:AW46"/>
    <mergeCell ref="V27:Y28"/>
    <mergeCell ref="J28:L28"/>
    <mergeCell ref="M28:O28"/>
    <mergeCell ref="P28:R28"/>
    <mergeCell ref="F32:I32"/>
    <mergeCell ref="D33:I33"/>
    <mergeCell ref="R44:U44"/>
    <mergeCell ref="V25:W25"/>
    <mergeCell ref="D26:I26"/>
    <mergeCell ref="J26:Y26"/>
    <mergeCell ref="M25:N25"/>
    <mergeCell ref="P25:Q25"/>
    <mergeCell ref="S25:T25"/>
    <mergeCell ref="J44:M44"/>
    <mergeCell ref="N44:Q44"/>
    <mergeCell ref="M29:O30"/>
    <mergeCell ref="P29:R30"/>
    <mergeCell ref="J33:Y33"/>
    <mergeCell ref="S28:U28"/>
    <mergeCell ref="M31:O32"/>
    <mergeCell ref="P31:R32"/>
    <mergeCell ref="D42:I43"/>
    <mergeCell ref="F30:I30"/>
    <mergeCell ref="P23:R23"/>
    <mergeCell ref="D52:I53"/>
    <mergeCell ref="J52:L53"/>
    <mergeCell ref="M52:M53"/>
    <mergeCell ref="N52:P53"/>
    <mergeCell ref="Q52:Q53"/>
    <mergeCell ref="R52:T53"/>
    <mergeCell ref="J42:Y43"/>
    <mergeCell ref="V48:Y49"/>
    <mergeCell ref="R48:T49"/>
    <mergeCell ref="U48:U49"/>
    <mergeCell ref="V44:Y45"/>
    <mergeCell ref="R45:U45"/>
    <mergeCell ref="D46:I46"/>
    <mergeCell ref="J46:L46"/>
    <mergeCell ref="N46:P46"/>
    <mergeCell ref="R46:T46"/>
    <mergeCell ref="V46:Y46"/>
    <mergeCell ref="N45:Q45"/>
    <mergeCell ref="D47:I47"/>
    <mergeCell ref="J47:L47"/>
    <mergeCell ref="Q48:Q49"/>
    <mergeCell ref="J35:L35"/>
    <mergeCell ref="X14:X15"/>
    <mergeCell ref="P34:R34"/>
    <mergeCell ref="S34:U34"/>
    <mergeCell ref="V34:Y35"/>
    <mergeCell ref="D40:I41"/>
    <mergeCell ref="J40:Y41"/>
    <mergeCell ref="D20:Y20"/>
    <mergeCell ref="U52:U53"/>
    <mergeCell ref="V52:Y53"/>
    <mergeCell ref="N47:P47"/>
    <mergeCell ref="R47:T47"/>
    <mergeCell ref="V47:Y47"/>
    <mergeCell ref="S29:U30"/>
    <mergeCell ref="V29:W30"/>
    <mergeCell ref="X29:Y30"/>
    <mergeCell ref="S23:U23"/>
    <mergeCell ref="D44:I45"/>
    <mergeCell ref="M35:O35"/>
    <mergeCell ref="P24:Q24"/>
    <mergeCell ref="D48:I49"/>
    <mergeCell ref="J48:L49"/>
    <mergeCell ref="M48:M49"/>
    <mergeCell ref="N48:P49"/>
    <mergeCell ref="J39:Y39"/>
    <mergeCell ref="AR16:AS16"/>
    <mergeCell ref="J36:K36"/>
    <mergeCell ref="M36:N36"/>
    <mergeCell ref="P36:Q36"/>
    <mergeCell ref="S36:T36"/>
    <mergeCell ref="V36:Y36"/>
    <mergeCell ref="C34:I36"/>
    <mergeCell ref="J34:L34"/>
    <mergeCell ref="M34:O34"/>
    <mergeCell ref="S31:U32"/>
    <mergeCell ref="P35:R35"/>
    <mergeCell ref="S35:U35"/>
    <mergeCell ref="AS23:AT23"/>
    <mergeCell ref="AS24:AT24"/>
    <mergeCell ref="D21:Y21"/>
    <mergeCell ref="V22:Y23"/>
    <mergeCell ref="E24:I24"/>
    <mergeCell ref="J24:K24"/>
    <mergeCell ref="M22:O22"/>
    <mergeCell ref="P22:R22"/>
    <mergeCell ref="S22:U22"/>
    <mergeCell ref="J23:L23"/>
    <mergeCell ref="M23:O23"/>
    <mergeCell ref="K4:M4"/>
    <mergeCell ref="C6:Y6"/>
    <mergeCell ref="M7:Y7"/>
    <mergeCell ref="D8:L8"/>
    <mergeCell ref="M8:Y8"/>
    <mergeCell ref="C9:L9"/>
    <mergeCell ref="M9:Y9"/>
    <mergeCell ref="C16:C18"/>
    <mergeCell ref="D19:Y19"/>
    <mergeCell ref="C10:L12"/>
    <mergeCell ref="M10:Y11"/>
    <mergeCell ref="C14:C15"/>
    <mergeCell ref="D14:R15"/>
    <mergeCell ref="S14:U15"/>
    <mergeCell ref="V14:V15"/>
    <mergeCell ref="M12:S12"/>
    <mergeCell ref="T12:Y12"/>
    <mergeCell ref="Y14:Y15"/>
    <mergeCell ref="W14:W15"/>
    <mergeCell ref="AO6:AP12"/>
    <mergeCell ref="C55:C56"/>
    <mergeCell ref="D55:Y56"/>
    <mergeCell ref="R50:T51"/>
    <mergeCell ref="U50:U51"/>
    <mergeCell ref="V50:Y51"/>
    <mergeCell ref="D54:I54"/>
    <mergeCell ref="J54:L54"/>
    <mergeCell ref="N54:P54"/>
    <mergeCell ref="R54:T54"/>
    <mergeCell ref="V54:Y54"/>
    <mergeCell ref="C44:C54"/>
    <mergeCell ref="D50:I51"/>
    <mergeCell ref="J50:L51"/>
    <mergeCell ref="M50:M51"/>
    <mergeCell ref="N50:P51"/>
    <mergeCell ref="Q50:Q51"/>
    <mergeCell ref="C37:C39"/>
    <mergeCell ref="D37:I37"/>
    <mergeCell ref="C40:C43"/>
    <mergeCell ref="J27:L27"/>
    <mergeCell ref="D39:I39"/>
    <mergeCell ref="D38:I38"/>
    <mergeCell ref="F27:I28"/>
    <mergeCell ref="C57:C58"/>
    <mergeCell ref="D57:Y58"/>
    <mergeCell ref="C22:C26"/>
    <mergeCell ref="D22:I23"/>
    <mergeCell ref="J22:L22"/>
    <mergeCell ref="D27:E28"/>
    <mergeCell ref="D31:E32"/>
    <mergeCell ref="F31:I31"/>
    <mergeCell ref="J31:L32"/>
    <mergeCell ref="D29:E30"/>
    <mergeCell ref="F29:I29"/>
    <mergeCell ref="J29:L30"/>
    <mergeCell ref="E25:I25"/>
    <mergeCell ref="J25:K25"/>
    <mergeCell ref="C27:C33"/>
    <mergeCell ref="M27:O27"/>
    <mergeCell ref="P27:R27"/>
    <mergeCell ref="S27:U27"/>
    <mergeCell ref="V31:W32"/>
    <mergeCell ref="X31:Y32"/>
    <mergeCell ref="S24:T24"/>
    <mergeCell ref="M24:N24"/>
    <mergeCell ref="J38:Y38"/>
    <mergeCell ref="J45:M45"/>
  </mergeCells>
  <phoneticPr fontId="3"/>
  <conditionalFormatting sqref="J46:L51">
    <cfRule type="expression" dxfId="9" priority="4" stopIfTrue="1">
      <formula>OR($J$23="（23）年度",$J$23="（24）年度")</formula>
    </cfRule>
  </conditionalFormatting>
  <conditionalFormatting sqref="M24:N24">
    <cfRule type="expression" dxfId="8" priority="44" stopIfTrue="1">
      <formula>OR(J23="（23）年度",J23="（24）年度")</formula>
    </cfRule>
  </conditionalFormatting>
  <conditionalFormatting sqref="M36:N36">
    <cfRule type="expression" dxfId="7" priority="43" stopIfTrue="1">
      <formula>OR(J35="（23）年度",J35="（24）年度")</formula>
    </cfRule>
  </conditionalFormatting>
  <conditionalFormatting sqref="N46:P47">
    <cfRule type="expression" dxfId="6" priority="35" stopIfTrue="1">
      <formula>OR($J$23="（24）年度")</formula>
    </cfRule>
  </conditionalFormatting>
  <conditionalFormatting sqref="N48:P51">
    <cfRule type="expression" dxfId="5" priority="1" stopIfTrue="1">
      <formula>OR($J$23="（23）年度",$J$23="（24）年度")</formula>
    </cfRule>
  </conditionalFormatting>
  <conditionalFormatting sqref="P24:Q24 P36:Q36">
    <cfRule type="expression" dxfId="4" priority="42" stopIfTrue="1">
      <formula>OR(J23="（24）年度")</formula>
    </cfRule>
  </conditionalFormatting>
  <conditionalFormatting sqref="R48:T49">
    <cfRule type="expression" dxfId="3" priority="2" stopIfTrue="1">
      <formula>OR($J$23="（23）年度",$J$23="（24）年度")</formula>
    </cfRule>
  </conditionalFormatting>
  <conditionalFormatting sqref="AS41:AS43 AT47:AU48 AT49:AT50 AU49:AU52 AS52:AT52 AU54">
    <cfRule type="expression" dxfId="2" priority="36" stopIfTrue="1">
      <formula>OR($J$23="（23）年度",$J$23="（24）年度")</formula>
    </cfRule>
  </conditionalFormatting>
  <conditionalFormatting sqref="AS47:AS50">
    <cfRule type="expression" dxfId="1" priority="13" stopIfTrue="1">
      <formula>OR($J$23="（23）年度",$J$23="（24）年度")</formula>
    </cfRule>
  </conditionalFormatting>
  <conditionalFormatting sqref="AS46:AU46">
    <cfRule type="expression" dxfId="0" priority="16" stopIfTrue="1">
      <formula>OR($J$23="（23）年度",$J$23="（24）年度")</formula>
    </cfRule>
  </conditionalFormatting>
  <dataValidations xWindow="462" yWindow="597" count="6">
    <dataValidation type="list" allowBlank="1" showInputMessage="1" showErrorMessage="1" sqref="J23:L23" xr:uid="{00000000-0002-0000-0000-000000000000}">
      <formula1>$AG$24:$AG$29</formula1>
    </dataValidation>
    <dataValidation type="list" allowBlank="1" showInputMessage="1" showErrorMessage="1" sqref="J35:L35 J28:L28" xr:uid="{00000000-0002-0000-0000-000001000000}">
      <formula1>$AG$32:$AG$35</formula1>
    </dataValidation>
    <dataValidation allowBlank="1" showInputMessage="1" showErrorMessage="1" promptTitle="★入力時の注意" prompt="セル【J23】で選択した基準年度の値（計画期間前3年平均又は前年度）を入力してください。_x000a_【計画書の該当欄の数値を入力してください。】" sqref="J25:K25" xr:uid="{00000000-0002-0000-0000-000002000000}"/>
    <dataValidation allowBlank="1" showInputMessage="1" showErrorMessage="1" promptTitle="★入力時の注意" prompt="計画期間の前年度の値を入力してください。_x000a_【計画書の該当欄の数値を入力してください。】" sqref="J24:K24" xr:uid="{00000000-0002-0000-0000-000003000000}"/>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8"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13</xdr:col>
                    <xdr:colOff>19050</xdr:colOff>
                    <xdr:row>17</xdr:row>
                    <xdr:rowOff>28575</xdr:rowOff>
                  </from>
                  <to>
                    <xdr:col>14</xdr:col>
                    <xdr:colOff>57150</xdr:colOff>
                    <xdr:row>18</xdr:row>
                    <xdr:rowOff>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13</xdr:col>
                    <xdr:colOff>19050</xdr:colOff>
                    <xdr:row>16</xdr:row>
                    <xdr:rowOff>28575</xdr:rowOff>
                  </from>
                  <to>
                    <xdr:col>14</xdr:col>
                    <xdr:colOff>57150</xdr:colOff>
                    <xdr:row>17</xdr:row>
                    <xdr:rowOff>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13</xdr:col>
                    <xdr:colOff>19050</xdr:colOff>
                    <xdr:row>15</xdr:row>
                    <xdr:rowOff>9525</xdr:rowOff>
                  </from>
                  <to>
                    <xdr:col>14</xdr:col>
                    <xdr:colOff>57150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zoomScaleNormal="100" zoomScaleSheetLayoutView="100" workbookViewId="0">
      <selection activeCell="B6" sqref="B6:G6"/>
    </sheetView>
  </sheetViews>
  <sheetFormatPr defaultRowHeight="12.75"/>
  <cols>
    <col min="1" max="1" width="3.42578125" style="2" customWidth="1"/>
    <col min="2" max="2" width="21.42578125" style="2" customWidth="1"/>
    <col min="3" max="3" width="2.28515625" style="2" customWidth="1"/>
    <col min="4" max="4" width="11.42578125" style="2" customWidth="1"/>
    <col min="5" max="5" width="3.7109375" style="2" customWidth="1"/>
    <col min="6" max="6" width="18" style="2" customWidth="1"/>
    <col min="7" max="7" width="3.7109375" style="2" customWidth="1"/>
    <col min="8" max="8" width="18.140625" style="2" customWidth="1"/>
    <col min="9" max="9" width="3.7109375" style="2" customWidth="1"/>
    <col min="10" max="10" width="19.28515625" style="2" customWidth="1"/>
    <col min="11" max="11" width="4.7109375" style="2" customWidth="1"/>
    <col min="12" max="12" width="1.5703125" style="2" customWidth="1"/>
    <col min="13" max="14" width="9.140625" style="2"/>
    <col min="15" max="15" width="4.5703125" style="2" customWidth="1"/>
    <col min="16" max="16" width="3.42578125" style="2" customWidth="1"/>
    <col min="17" max="17" width="5.28515625" style="2" customWidth="1"/>
    <col min="18" max="18" width="22" style="2" customWidth="1"/>
    <col min="19" max="19" width="17.140625" style="2" customWidth="1"/>
    <col min="20" max="21" width="12.140625" style="2" customWidth="1"/>
    <col min="22" max="16384" width="9.140625" style="2"/>
  </cols>
  <sheetData>
    <row r="1" spans="1:22">
      <c r="A1" s="33"/>
      <c r="B1" s="33"/>
      <c r="C1" s="33"/>
      <c r="D1" s="33"/>
      <c r="E1" s="33"/>
      <c r="F1" s="33"/>
      <c r="G1" s="33"/>
      <c r="H1" s="33"/>
      <c r="I1" s="33"/>
      <c r="J1" s="33"/>
      <c r="K1" s="33"/>
      <c r="L1" s="33"/>
      <c r="M1" s="33"/>
      <c r="N1" s="33"/>
      <c r="O1" s="33"/>
      <c r="P1" s="33"/>
    </row>
    <row r="2" spans="1:22" ht="17.25">
      <c r="A2" s="33"/>
      <c r="B2" s="563" t="s">
        <v>190</v>
      </c>
      <c r="C2" s="563"/>
      <c r="D2" s="563"/>
      <c r="E2" s="563"/>
      <c r="F2" s="563"/>
      <c r="G2" s="563"/>
      <c r="H2" s="563"/>
      <c r="I2" s="563"/>
      <c r="J2" s="563"/>
      <c r="K2" s="563"/>
      <c r="L2" s="563"/>
      <c r="M2" s="563"/>
      <c r="N2" s="563"/>
      <c r="O2" s="563"/>
      <c r="P2" s="33"/>
    </row>
    <row r="3" spans="1:22">
      <c r="A3" s="33"/>
      <c r="B3" s="33"/>
      <c r="C3" s="33"/>
      <c r="D3" s="33"/>
      <c r="E3" s="33"/>
      <c r="F3" s="33"/>
      <c r="G3" s="33"/>
      <c r="H3" s="33"/>
      <c r="I3" s="33"/>
      <c r="J3" s="33"/>
      <c r="K3" s="33"/>
      <c r="L3" s="33"/>
      <c r="M3" s="33"/>
      <c r="N3" s="33"/>
      <c r="O3" s="33"/>
      <c r="P3" s="33"/>
    </row>
    <row r="4" spans="1:22">
      <c r="A4" s="33"/>
      <c r="B4" s="33"/>
      <c r="C4" s="33"/>
      <c r="D4" s="33"/>
      <c r="E4" s="33"/>
      <c r="F4" s="33"/>
      <c r="G4" s="33"/>
      <c r="H4" s="33"/>
      <c r="I4" s="33"/>
      <c r="J4" s="33"/>
      <c r="K4" s="33"/>
      <c r="L4" s="33"/>
      <c r="M4" s="33"/>
      <c r="N4" s="33"/>
      <c r="O4" s="33"/>
      <c r="P4" s="33"/>
    </row>
    <row r="5" spans="1:22">
      <c r="A5" s="33"/>
      <c r="B5" s="527" t="s">
        <v>185</v>
      </c>
      <c r="C5" s="527"/>
      <c r="D5" s="527"/>
      <c r="E5" s="527"/>
      <c r="F5" s="527"/>
      <c r="G5" s="527"/>
      <c r="H5" s="527" t="s">
        <v>186</v>
      </c>
      <c r="I5" s="527"/>
      <c r="J5" s="527"/>
      <c r="K5" s="33"/>
      <c r="L5" s="33"/>
      <c r="M5" s="43" t="s">
        <v>187</v>
      </c>
      <c r="N5" s="33"/>
      <c r="O5" s="33"/>
      <c r="P5" s="33"/>
    </row>
    <row r="6" spans="1:22" ht="33.75" customHeight="1">
      <c r="A6" s="33"/>
      <c r="B6" s="528" t="s">
        <v>232</v>
      </c>
      <c r="C6" s="529"/>
      <c r="D6" s="529"/>
      <c r="E6" s="529"/>
      <c r="F6" s="529"/>
      <c r="G6" s="529"/>
      <c r="H6" s="530" t="str">
        <f>IF('報告書（市提出用）'!AP14="","",'報告書（市提出用）'!AP14)</f>
        <v>業務部門</v>
      </c>
      <c r="I6" s="530"/>
      <c r="J6" s="530"/>
      <c r="K6" s="33"/>
      <c r="L6" s="33"/>
      <c r="M6" s="44" t="str">
        <f>IF(H6="","",'報告書（市提出用）'!AH10&amp;"％")</f>
        <v>6％</v>
      </c>
      <c r="N6" s="33"/>
      <c r="O6" s="33"/>
      <c r="P6" s="33"/>
    </row>
    <row r="7" spans="1:22" ht="18" customHeight="1">
      <c r="A7" s="33"/>
      <c r="B7" s="200" t="s">
        <v>207</v>
      </c>
      <c r="C7" s="33"/>
      <c r="D7" s="33"/>
      <c r="E7" s="33"/>
      <c r="F7" s="33"/>
      <c r="G7" s="33"/>
      <c r="H7" s="33"/>
      <c r="I7" s="33"/>
      <c r="J7" s="33"/>
      <c r="K7" s="33"/>
      <c r="L7" s="33"/>
      <c r="M7" s="33"/>
      <c r="N7" s="33"/>
      <c r="O7" s="33"/>
      <c r="P7" s="33"/>
    </row>
    <row r="8" spans="1:22">
      <c r="A8" s="33"/>
      <c r="B8" s="33"/>
      <c r="C8" s="33"/>
      <c r="D8" s="33"/>
      <c r="E8" s="33"/>
      <c r="F8" s="33"/>
      <c r="G8" s="33"/>
      <c r="H8" s="33"/>
      <c r="I8" s="33"/>
      <c r="J8" s="33"/>
      <c r="K8" s="33"/>
      <c r="L8" s="33"/>
      <c r="M8" s="33"/>
      <c r="N8" s="33"/>
      <c r="O8" s="33"/>
      <c r="P8" s="33"/>
      <c r="R8" s="47"/>
    </row>
    <row r="9" spans="1:22" ht="14.25">
      <c r="A9" s="33"/>
      <c r="B9" s="45" t="s">
        <v>191</v>
      </c>
      <c r="C9" s="33"/>
      <c r="D9" s="33"/>
      <c r="E9" s="33"/>
      <c r="F9" s="33"/>
      <c r="G9" s="33"/>
      <c r="H9" s="33"/>
      <c r="I9" s="33"/>
      <c r="J9" s="33"/>
      <c r="K9" s="33"/>
      <c r="L9" s="33"/>
      <c r="M9" s="33"/>
      <c r="N9" s="33"/>
      <c r="O9" s="33"/>
      <c r="P9" s="33"/>
      <c r="R9" s="2" t="s">
        <v>208</v>
      </c>
    </row>
    <row r="10" spans="1:22" ht="13.5" customHeight="1">
      <c r="A10" s="32"/>
      <c r="B10" s="176" t="s">
        <v>80</v>
      </c>
      <c r="C10" s="236" t="s">
        <v>22</v>
      </c>
      <c r="D10" s="237"/>
      <c r="E10" s="237"/>
      <c r="F10" s="237"/>
      <c r="G10" s="237"/>
      <c r="H10" s="238"/>
      <c r="I10" s="548" t="s">
        <v>23</v>
      </c>
      <c r="J10" s="548"/>
      <c r="K10" s="36"/>
      <c r="L10" s="46"/>
      <c r="M10" s="33"/>
      <c r="N10" s="33"/>
      <c r="O10" s="33"/>
      <c r="P10" s="33"/>
      <c r="R10" s="101" t="s">
        <v>23</v>
      </c>
      <c r="S10" s="101" t="s">
        <v>137</v>
      </c>
      <c r="T10" s="101" t="s">
        <v>138</v>
      </c>
      <c r="U10" s="101" t="s">
        <v>139</v>
      </c>
      <c r="V10" s="101" t="s">
        <v>202</v>
      </c>
    </row>
    <row r="11" spans="1:22" ht="13.5">
      <c r="A11" s="32"/>
      <c r="B11" s="177"/>
      <c r="C11" s="239"/>
      <c r="D11" s="240"/>
      <c r="E11" s="240"/>
      <c r="F11" s="240"/>
      <c r="G11" s="240"/>
      <c r="H11" s="241"/>
      <c r="I11" s="549" t="str">
        <f>IF(R11="×","（　）年度",IF(AND(R11="○",S11="○",T11="○",U11="○"),"令和5～7年度",IF(AND(R11="○",S11="○",T11="○",U11="×"),"令和5～6年度",IF(AND(R11="○",S11="○",T11="×",U11="×"),"令和5年度",IF(AND(R11="○",S11="×",T11="○",U11="○"),"令和6～7年度",IF(AND(R11="○",S11="×",T11="○",U11="×"),"令和6年度",IF(AND(R11="○",S11="×",T11="×",U11="○"),"令和7年度","（　）年度")))))))</f>
        <v>令和5年度</v>
      </c>
      <c r="J11" s="549"/>
      <c r="K11" s="48"/>
      <c r="L11" s="46"/>
      <c r="M11" s="33"/>
      <c r="N11" s="33"/>
      <c r="O11" s="33"/>
      <c r="P11" s="33"/>
      <c r="R11" s="103" t="str">
        <f>IF('報告書（市提出用）'!AB24="","",'報告書（市提出用）'!AB24)</f>
        <v>○</v>
      </c>
      <c r="S11" s="103" t="str">
        <f>IF('報告書（市提出用）'!AC24="","",'報告書（市提出用）'!AC24)</f>
        <v>○</v>
      </c>
      <c r="T11" s="103" t="str">
        <f>IF('報告書（市提出用）'!AD24="","",'報告書（市提出用）'!AD24)</f>
        <v>×</v>
      </c>
      <c r="U11" s="103" t="str">
        <f>IF('報告書（市提出用）'!AE24="","",'報告書（市提出用）'!AE24)</f>
        <v>×</v>
      </c>
      <c r="V11" s="103">
        <f>COUNTIF(S11:U11,"○")</f>
        <v>1</v>
      </c>
    </row>
    <row r="12" spans="1:22" ht="17.25" customHeight="1">
      <c r="A12" s="32"/>
      <c r="B12" s="178"/>
      <c r="C12" s="15"/>
      <c r="D12" s="262" t="s">
        <v>7</v>
      </c>
      <c r="E12" s="263"/>
      <c r="F12" s="263"/>
      <c r="G12" s="263"/>
      <c r="H12" s="263"/>
      <c r="I12" s="553">
        <f>SUM(S18:U18)/V11</f>
        <v>5621.6674000000003</v>
      </c>
      <c r="J12" s="553"/>
      <c r="K12" s="50" t="s">
        <v>1</v>
      </c>
      <c r="L12" s="46"/>
      <c r="M12" s="33"/>
      <c r="N12" s="33"/>
      <c r="O12" s="33"/>
      <c r="P12" s="33"/>
    </row>
    <row r="13" spans="1:22" ht="17.25" customHeight="1">
      <c r="A13" s="33"/>
      <c r="B13" s="33"/>
      <c r="C13" s="33"/>
      <c r="D13" s="33"/>
      <c r="E13" s="33"/>
      <c r="F13" s="33"/>
      <c r="G13" s="33"/>
      <c r="H13" s="33"/>
      <c r="I13" s="33"/>
      <c r="J13" s="33"/>
      <c r="K13" s="33"/>
      <c r="L13" s="33"/>
      <c r="M13" s="33"/>
      <c r="N13" s="33"/>
      <c r="O13" s="33"/>
      <c r="P13" s="33"/>
      <c r="R13" s="47"/>
    </row>
    <row r="14" spans="1:22" ht="25.5" customHeight="1">
      <c r="A14" s="33"/>
      <c r="B14" s="45" t="s">
        <v>192</v>
      </c>
      <c r="C14" s="33"/>
      <c r="D14" s="33"/>
      <c r="E14" s="33"/>
      <c r="F14" s="33"/>
      <c r="G14" s="33"/>
      <c r="H14" s="33"/>
      <c r="I14" s="33"/>
      <c r="J14" s="33"/>
      <c r="K14" s="33"/>
      <c r="L14" s="33"/>
      <c r="M14" s="33"/>
      <c r="N14" s="33"/>
      <c r="O14" s="33"/>
      <c r="P14" s="33"/>
      <c r="R14" s="47"/>
    </row>
    <row r="15" spans="1:22">
      <c r="A15" s="33"/>
      <c r="B15" s="533" t="s">
        <v>22</v>
      </c>
      <c r="C15" s="550" t="s">
        <v>23</v>
      </c>
      <c r="D15" s="551"/>
      <c r="E15" s="552"/>
      <c r="F15" s="539" t="s">
        <v>8</v>
      </c>
      <c r="G15" s="540"/>
      <c r="H15" s="539" t="s">
        <v>9</v>
      </c>
      <c r="I15" s="540"/>
      <c r="J15" s="541" t="s">
        <v>10</v>
      </c>
      <c r="K15" s="527"/>
      <c r="L15" s="33"/>
      <c r="M15" s="541" t="s">
        <v>75</v>
      </c>
      <c r="N15" s="541"/>
      <c r="O15" s="51"/>
      <c r="P15" s="33"/>
    </row>
    <row r="16" spans="1:22" ht="12.75" customHeight="1" thickBot="1">
      <c r="A16" s="33"/>
      <c r="B16" s="534"/>
      <c r="C16" s="554" t="str">
        <f>'報告書（市提出用）'!J23</f>
        <v>（令和２～４年度）</v>
      </c>
      <c r="D16" s="555"/>
      <c r="E16" s="556"/>
      <c r="F16" s="567" t="s">
        <v>77</v>
      </c>
      <c r="G16" s="568"/>
      <c r="H16" s="567" t="s">
        <v>78</v>
      </c>
      <c r="I16" s="568"/>
      <c r="J16" s="567" t="s">
        <v>79</v>
      </c>
      <c r="K16" s="568"/>
      <c r="L16" s="33"/>
      <c r="M16" s="566" t="s">
        <v>188</v>
      </c>
      <c r="N16" s="566"/>
      <c r="O16" s="52"/>
      <c r="P16" s="33"/>
    </row>
    <row r="17" spans="1:22">
      <c r="A17" s="33"/>
      <c r="B17" s="537" t="s">
        <v>76</v>
      </c>
      <c r="C17" s="557"/>
      <c r="D17" s="558"/>
      <c r="E17" s="559"/>
      <c r="F17" s="542">
        <f>IF(S11="○",S18,"")</f>
        <v>5621.6674000000003</v>
      </c>
      <c r="G17" s="564" t="s">
        <v>1</v>
      </c>
      <c r="H17" s="542" t="str">
        <f>IF(T11="○",T18,"")</f>
        <v/>
      </c>
      <c r="I17" s="564" t="s">
        <v>1</v>
      </c>
      <c r="J17" s="542" t="str">
        <f>IF(U11="○",U18,"")</f>
        <v/>
      </c>
      <c r="K17" s="564" t="s">
        <v>1</v>
      </c>
      <c r="L17" s="33"/>
      <c r="M17" s="569">
        <f>IF(M27&gt;0,ROUNDDOWN(M27,1),0)</f>
        <v>0</v>
      </c>
      <c r="N17" s="570"/>
      <c r="O17" s="536" t="s">
        <v>1</v>
      </c>
      <c r="P17" s="33"/>
      <c r="R17" s="53"/>
      <c r="S17" s="54" t="s">
        <v>98</v>
      </c>
      <c r="T17" s="54" t="s">
        <v>99</v>
      </c>
      <c r="U17" s="54" t="s">
        <v>100</v>
      </c>
      <c r="V17" s="53"/>
    </row>
    <row r="18" spans="1:22" ht="12.75" customHeight="1" thickBot="1">
      <c r="A18" s="33"/>
      <c r="B18" s="538"/>
      <c r="C18" s="560"/>
      <c r="D18" s="561"/>
      <c r="E18" s="562"/>
      <c r="F18" s="543"/>
      <c r="G18" s="565"/>
      <c r="H18" s="543"/>
      <c r="I18" s="565"/>
      <c r="J18" s="543"/>
      <c r="K18" s="565"/>
      <c r="L18" s="33"/>
      <c r="M18" s="571"/>
      <c r="N18" s="572"/>
      <c r="O18" s="536"/>
      <c r="P18" s="33"/>
      <c r="R18" s="55" t="s">
        <v>103</v>
      </c>
      <c r="S18" s="197">
        <v>5621.6674000000003</v>
      </c>
      <c r="T18" s="187"/>
      <c r="U18" s="187"/>
      <c r="V18" s="56" t="s">
        <v>101</v>
      </c>
    </row>
    <row r="19" spans="1:22" ht="13.5" customHeight="1">
      <c r="A19" s="33"/>
      <c r="B19" s="537" t="s">
        <v>7</v>
      </c>
      <c r="C19" s="544">
        <f>'報告書（市提出用）'!J25</f>
        <v>5720.9</v>
      </c>
      <c r="D19" s="545"/>
      <c r="E19" s="564" t="s">
        <v>1</v>
      </c>
      <c r="F19" s="33"/>
      <c r="G19" s="33"/>
      <c r="H19" s="535"/>
      <c r="I19" s="536"/>
      <c r="J19" s="535"/>
      <c r="K19" s="536"/>
      <c r="L19" s="535"/>
      <c r="M19" s="573" t="str">
        <f>IF(AND(H19="",J19="",L19=""),"",(H19+J19+L19)/COUNT(H19,J19,L19))</f>
        <v/>
      </c>
      <c r="N19" s="536"/>
      <c r="O19" s="57"/>
      <c r="P19" s="33"/>
      <c r="R19" s="56" t="s">
        <v>102</v>
      </c>
      <c r="S19" s="53"/>
      <c r="T19" s="53"/>
      <c r="U19" s="53"/>
      <c r="V19" s="53"/>
    </row>
    <row r="20" spans="1:22" ht="12.75" customHeight="1">
      <c r="A20" s="33"/>
      <c r="B20" s="538"/>
      <c r="C20" s="546"/>
      <c r="D20" s="547"/>
      <c r="E20" s="565"/>
      <c r="F20" s="33"/>
      <c r="G20" s="33"/>
      <c r="H20" s="535"/>
      <c r="I20" s="536"/>
      <c r="J20" s="535"/>
      <c r="K20" s="536"/>
      <c r="L20" s="535"/>
      <c r="M20" s="573"/>
      <c r="N20" s="536"/>
      <c r="O20" s="58"/>
      <c r="P20" s="33"/>
    </row>
    <row r="21" spans="1:22">
      <c r="A21" s="33"/>
      <c r="B21" s="33"/>
      <c r="C21" s="33"/>
      <c r="D21" s="33"/>
      <c r="E21" s="33"/>
      <c r="F21" s="33"/>
      <c r="G21" s="33"/>
      <c r="H21" s="33"/>
      <c r="I21" s="33"/>
      <c r="J21" s="33"/>
      <c r="K21" s="33"/>
      <c r="L21" s="33"/>
      <c r="M21" s="33"/>
      <c r="N21" s="33"/>
      <c r="O21" s="33"/>
      <c r="P21" s="33"/>
    </row>
    <row r="22" spans="1:22">
      <c r="A22" s="33"/>
      <c r="B22" s="33"/>
      <c r="C22" s="33"/>
      <c r="D22" s="33"/>
      <c r="E22" s="33"/>
      <c r="F22" s="33"/>
      <c r="G22" s="33"/>
      <c r="H22" s="33"/>
      <c r="I22" s="33"/>
      <c r="J22" s="33"/>
      <c r="K22" s="33"/>
      <c r="L22" s="33"/>
      <c r="M22" s="33"/>
      <c r="N22" s="33"/>
      <c r="O22" s="33"/>
      <c r="P22" s="33"/>
    </row>
    <row r="24" spans="1:22">
      <c r="C24" s="59" t="s">
        <v>23</v>
      </c>
      <c r="D24" s="59"/>
      <c r="E24" s="59"/>
      <c r="F24" s="59" t="s">
        <v>8</v>
      </c>
      <c r="G24" s="59"/>
      <c r="H24" s="59" t="s">
        <v>9</v>
      </c>
      <c r="I24" s="59"/>
      <c r="J24" s="59" t="s">
        <v>10</v>
      </c>
      <c r="K24" s="59"/>
      <c r="M24" s="59" t="s">
        <v>177</v>
      </c>
      <c r="N24" s="59"/>
      <c r="O24" s="59"/>
    </row>
    <row r="25" spans="1:22" ht="25.5">
      <c r="A25" s="2" t="s">
        <v>178</v>
      </c>
      <c r="B25" s="60" t="s">
        <v>179</v>
      </c>
      <c r="C25" s="61" t="s">
        <v>180</v>
      </c>
      <c r="D25" s="62"/>
      <c r="E25" s="63"/>
      <c r="F25" s="64">
        <f>IF(F17="","",F17-C19)</f>
        <v>-99.232599999999366</v>
      </c>
      <c r="G25" s="65" t="s">
        <v>1</v>
      </c>
      <c r="H25" s="64" t="str">
        <f>IF(H17="","",H17-C19)</f>
        <v/>
      </c>
      <c r="I25" s="65" t="s">
        <v>1</v>
      </c>
      <c r="J25" s="64" t="str">
        <f>IF(J17="","",J17-C19)</f>
        <v/>
      </c>
      <c r="K25" s="66" t="s">
        <v>1</v>
      </c>
      <c r="M25" s="61" t="s">
        <v>180</v>
      </c>
      <c r="N25" s="62"/>
      <c r="O25" s="67"/>
    </row>
    <row r="26" spans="1:22" ht="25.5">
      <c r="A26" s="2" t="s">
        <v>181</v>
      </c>
      <c r="B26" s="60" t="s">
        <v>182</v>
      </c>
      <c r="C26" s="61" t="s">
        <v>180</v>
      </c>
      <c r="D26" s="62"/>
      <c r="E26" s="63"/>
      <c r="F26" s="64">
        <f>$C19*$M6</f>
        <v>343.25399999999996</v>
      </c>
      <c r="G26" s="65" t="s">
        <v>1</v>
      </c>
      <c r="H26" s="64">
        <f>$C19*$M6</f>
        <v>343.25399999999996</v>
      </c>
      <c r="I26" s="65" t="s">
        <v>1</v>
      </c>
      <c r="J26" s="64">
        <f>$C19*$M6</f>
        <v>343.25399999999996</v>
      </c>
      <c r="K26" s="66" t="s">
        <v>1</v>
      </c>
      <c r="M26" s="61" t="s">
        <v>180</v>
      </c>
      <c r="N26" s="62"/>
      <c r="O26" s="67"/>
    </row>
    <row r="27" spans="1:22" ht="25.5">
      <c r="A27" s="2" t="s">
        <v>183</v>
      </c>
      <c r="B27" s="60" t="s">
        <v>184</v>
      </c>
      <c r="C27" s="61" t="s">
        <v>180</v>
      </c>
      <c r="D27" s="62"/>
      <c r="E27" s="63"/>
      <c r="F27" s="64">
        <f>IF(F25="",0,F25*(-1)-F26)</f>
        <v>-244.0214000000006</v>
      </c>
      <c r="G27" s="65" t="s">
        <v>1</v>
      </c>
      <c r="H27" s="64">
        <f>IF(H25="",0,H25*(-1)-H26)</f>
        <v>0</v>
      </c>
      <c r="I27" s="65" t="s">
        <v>1</v>
      </c>
      <c r="J27" s="64">
        <f>IF(J25="",0,J25*(-1)-J26)</f>
        <v>0</v>
      </c>
      <c r="K27" s="66" t="s">
        <v>1</v>
      </c>
      <c r="M27" s="531">
        <f>SUM(F27,H27,J27)</f>
        <v>-244.0214000000006</v>
      </c>
      <c r="N27" s="532"/>
      <c r="O27" s="65" t="s">
        <v>1</v>
      </c>
    </row>
  </sheetData>
  <sheetProtection algorithmName="SHA-512" hashValue="ykRb07rUJ5Cf+vjkJIxQv3lLaj8PL8dk07MujVYjpJbQb5KJB8a7oAnU11sc2QTLzpBoyJ9hyVP5Uf6E/w/aCA==" saltValue="DbD5tpYhoIgW4ndJLIiB8w==" spinCount="100000" sheet="1" objects="1" scenarios="1" selectLockedCells="1"/>
  <mergeCells count="42">
    <mergeCell ref="B2:O2"/>
    <mergeCell ref="O17:O18"/>
    <mergeCell ref="E19:E20"/>
    <mergeCell ref="N19:N20"/>
    <mergeCell ref="M15:N15"/>
    <mergeCell ref="M16:N16"/>
    <mergeCell ref="F16:G16"/>
    <mergeCell ref="H16:I16"/>
    <mergeCell ref="J16:K16"/>
    <mergeCell ref="G17:G18"/>
    <mergeCell ref="I17:I18"/>
    <mergeCell ref="K17:K18"/>
    <mergeCell ref="M17:N18"/>
    <mergeCell ref="K19:K20"/>
    <mergeCell ref="L19:L20"/>
    <mergeCell ref="M19:M20"/>
    <mergeCell ref="C19:D20"/>
    <mergeCell ref="I10:J10"/>
    <mergeCell ref="I11:J11"/>
    <mergeCell ref="F15:G15"/>
    <mergeCell ref="C15:E15"/>
    <mergeCell ref="C10:H11"/>
    <mergeCell ref="I12:J12"/>
    <mergeCell ref="D12:H12"/>
    <mergeCell ref="C16:E16"/>
    <mergeCell ref="C17:E18"/>
    <mergeCell ref="B5:G5"/>
    <mergeCell ref="H5:J5"/>
    <mergeCell ref="B6:G6"/>
    <mergeCell ref="H6:J6"/>
    <mergeCell ref="M27:N27"/>
    <mergeCell ref="B15:B16"/>
    <mergeCell ref="H19:H20"/>
    <mergeCell ref="I19:I20"/>
    <mergeCell ref="J19:J20"/>
    <mergeCell ref="B17:B18"/>
    <mergeCell ref="H15:I15"/>
    <mergeCell ref="J15:K15"/>
    <mergeCell ref="F17:F18"/>
    <mergeCell ref="H17:H18"/>
    <mergeCell ref="J17:J18"/>
    <mergeCell ref="B19:B20"/>
  </mergeCells>
  <phoneticPr fontId="3"/>
  <dataValidations count="1">
    <dataValidation allowBlank="1" showErrorMessage="1" promptTitle="★入力時の注意" prompt="セル【J22】で選択した基準年度の値（計画期間前3年平均又は前年度）を入力してください。_x000a_【計画書の該当欄の数値を入力してください。】" sqref="I12:J12" xr:uid="{00000000-0002-0000-0100-000000000000}"/>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報告書（市提出用）</vt:lpstr>
      <vt:lpstr>基準年度＆超過削減算定シート</vt:lpstr>
      <vt:lpstr>'基準年度＆超過削減算定シート'!Print_Area</vt:lpstr>
      <vt:lpstr>'報告書（市提出用）'!Print_Area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Kyoto</cp:lastModifiedBy>
  <cp:lastPrinted>2022-12-06T04:28:28Z</cp:lastPrinted>
  <dcterms:created xsi:type="dcterms:W3CDTF">2011-01-25T01:13:20Z</dcterms:created>
  <dcterms:modified xsi:type="dcterms:W3CDTF">2024-04-05T08:08:30Z</dcterms:modified>
</cp:coreProperties>
</file>