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07B591EA-C0E9-4916-A8B8-8A80B070B4DC}" xr6:coauthVersionLast="47" xr6:coauthVersionMax="47" xr10:uidLastSave="{00000000-0000-0000-0000-000000000000}"/>
  <workbookProtection workbookAlgorithmName="SHA-512" workbookHashValue="LZdth821EszK5jJIPanZjr20O8m9NMoZf42PVunqO/j85cnRmEv4FalwUf6SVFeMHU0+ypwOn8Qq9F44IOfeGQ==" workbookSaltValue="pxmV4sKESwS36JEQVa7bQA==" workbookSpinCount="100000" lockStructure="1"/>
  <bookViews>
    <workbookView xWindow="-120" yWindow="-120" windowWidth="29040" windowHeight="15990" xr2:uid="{00000000-000D-0000-FFFF-FFFF00000000}"/>
  </bookViews>
  <sheets>
    <sheet name="第13号（指定器具、提案要）" sheetId="3" r:id="rId1"/>
    <sheet name="第13号参考（指定外器具）" sheetId="4" r:id="rId2"/>
    <sheet name="第16号（事業費算出表）" sheetId="6" r:id="rId3"/>
    <sheet name="第17号（事業効果算出表）" sheetId="13" r:id="rId4"/>
    <sheet name="施設別事業効果（計算用２）（非表示）" sheetId="12" state="hidden" r:id="rId5"/>
    <sheet name="施設別点灯時間内訳（計算用１）（非表示）" sheetId="8" state="hidden" r:id="rId6"/>
    <sheet name="台数内訳（参考数量）" sheetId="2" r:id="rId7"/>
  </sheets>
  <externalReferences>
    <externalReference r:id="rId8"/>
  </externalReferences>
  <definedNames>
    <definedName name="_xlnm._FilterDatabase" localSheetId="4">'施設別事業効果（計算用２）（非表示）'!$C$3:$BA$4</definedName>
    <definedName name="_xlnm._FilterDatabase" localSheetId="6" hidden="1">'台数内訳（参考数量）'!$B$2:$BD$83</definedName>
    <definedName name="_xlnm._FilterDatabase" localSheetId="0" hidden="1">'第13号（指定器具、提案要）'!$A$5:$J$51</definedName>
    <definedName name="_xlnm._FilterDatabase" localSheetId="1" hidden="1">'第13号参考（指定外器具）'!$A$5:$E$20</definedName>
    <definedName name="_xlnm._FilterDatabase" localSheetId="2" hidden="1">'第16号（事業費算出表）'!$A$5:$I$57</definedName>
    <definedName name="_Hlk58402164" localSheetId="0">'第13号（指定器具、提案要）'!#REF!</definedName>
    <definedName name="_Hlk58402164" localSheetId="1">'第13号参考（指定外器具）'!#REF!</definedName>
    <definedName name="_Hlk58402164" localSheetId="2">'第16号（事業費算出表）'!#REF!</definedName>
    <definedName name="_Hlk58403057" localSheetId="0">'第13号（指定器具、提案要）'!#REF!</definedName>
    <definedName name="_Hlk58403057" localSheetId="1">'第13号参考（指定外器具）'!#REF!</definedName>
    <definedName name="_Hlk58403057" localSheetId="2">'第16号（事業費算出表）'!#REF!</definedName>
    <definedName name="_Hlk58403074" localSheetId="0">'第13号（指定器具、提案要）'!#REF!</definedName>
    <definedName name="_Hlk58403074" localSheetId="1">'第13号参考（指定外器具）'!#REF!</definedName>
    <definedName name="_Hlk58403074" localSheetId="2">'第16号（事業費算出表）'!#REF!</definedName>
    <definedName name="_xlnm.Print_Area" localSheetId="4">'施設別事業効果（計算用２）（非表示）'!$C$1:$BA$4</definedName>
    <definedName name="_xlnm.Print_Area" localSheetId="6">'台数内訳（参考数量）'!$A$2:$BD$70</definedName>
    <definedName name="_xlnm.Print_Area" localSheetId="0">'第13号（指定器具、提案要）'!$B$2:$J$53</definedName>
    <definedName name="_xlnm.Print_Area" localSheetId="1">'第13号参考（指定外器具）'!$B$2:$E$13</definedName>
    <definedName name="_xlnm.Print_Area" localSheetId="2">'第16号（事業費算出表）'!$B$2:$I$57</definedName>
    <definedName name="_xlnm.Print_Area" localSheetId="3">'第17号（事業効果算出表）'!$B$2:$H$26</definedName>
    <definedName name="_xlnm.Print_Titles" localSheetId="4">'施設別事業効果（計算用２）（非表示）'!$2:$4</definedName>
    <definedName name="_xlnm.Print_Titles" localSheetId="6">'台数内訳（参考数量）'!$C:$E,'台数内訳（参考数量）'!$2:$3</definedName>
    <definedName name="_xlnm.Print_Titles" localSheetId="0">'第13号（指定器具、提案要）'!$2:$6</definedName>
    <definedName name="_xlnm.Print_Titles" localSheetId="1">'第13号参考（指定外器具）'!$2:$6</definedName>
    <definedName name="既存器具型式等">#REF!</definedName>
    <definedName name="新器具型番">#REF!</definedName>
    <definedName name="新旧">#REF!</definedName>
    <definedName name="新設">[1]!テーブル6[新設]</definedName>
    <definedName name="新設撤去選択">'[1]隠し　照明器具まとめ'!$C$2:$D$2</definedName>
    <definedName name="撤去">[1]!テーブル7[撤去]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3" l="1"/>
  <c r="G62" i="8" l="1"/>
  <c r="G36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8" i="8"/>
  <c r="G19" i="8" s="1"/>
  <c r="G16" i="8"/>
  <c r="G17" i="8" s="1"/>
  <c r="G15" i="8"/>
  <c r="G14" i="8"/>
  <c r="G13" i="8"/>
  <c r="G12" i="8"/>
  <c r="G7" i="8"/>
  <c r="G11" i="8" s="1"/>
  <c r="G6" i="8"/>
  <c r="G10" i="8" s="1"/>
  <c r="G5" i="8"/>
  <c r="G9" i="8" s="1"/>
  <c r="G4" i="8"/>
  <c r="G8" i="8" s="1"/>
  <c r="A15" i="12" l="1"/>
  <c r="L6" i="12" l="1"/>
  <c r="L8" i="12" s="1"/>
  <c r="L7" i="12"/>
  <c r="L17" i="12"/>
  <c r="O6" i="12"/>
  <c r="O8" i="12" s="1"/>
  <c r="P6" i="12"/>
  <c r="P8" i="12" s="1"/>
  <c r="O7" i="12"/>
  <c r="P7" i="12"/>
  <c r="O17" i="12"/>
  <c r="P17" i="12"/>
  <c r="R6" i="12"/>
  <c r="R8" i="12" s="1"/>
  <c r="S6" i="12"/>
  <c r="S8" i="12" s="1"/>
  <c r="R7" i="12"/>
  <c r="S7" i="12"/>
  <c r="R17" i="12"/>
  <c r="S17" i="12"/>
  <c r="U6" i="12"/>
  <c r="U8" i="12" s="1"/>
  <c r="U7" i="12"/>
  <c r="U17" i="12"/>
  <c r="Z6" i="12"/>
  <c r="Z8" i="12" s="1"/>
  <c r="Z7" i="12"/>
  <c r="Z17" i="12"/>
  <c r="AB6" i="12"/>
  <c r="AB8" i="12" s="1"/>
  <c r="AC6" i="12"/>
  <c r="AC8" i="12" s="1"/>
  <c r="AB7" i="12"/>
  <c r="AC7" i="12"/>
  <c r="AB17" i="12"/>
  <c r="AC17" i="12"/>
  <c r="AF6" i="12"/>
  <c r="AF8" i="12" s="1"/>
  <c r="AF7" i="12"/>
  <c r="AF17" i="12"/>
  <c r="AI6" i="12"/>
  <c r="AI8" i="12" s="1"/>
  <c r="AJ6" i="12"/>
  <c r="AJ8" i="12" s="1"/>
  <c r="AI7" i="12"/>
  <c r="AJ7" i="12"/>
  <c r="AI17" i="12"/>
  <c r="AJ17" i="12"/>
  <c r="M6" i="12"/>
  <c r="N6" i="12"/>
  <c r="N8" i="12" s="1"/>
  <c r="Q6" i="12"/>
  <c r="T6" i="12"/>
  <c r="T8" i="12" s="1"/>
  <c r="V6" i="12"/>
  <c r="W6" i="12"/>
  <c r="W8" i="12" s="1"/>
  <c r="X6" i="12"/>
  <c r="Y6" i="12"/>
  <c r="Y8" i="12" s="1"/>
  <c r="AA6" i="12"/>
  <c r="AA8" i="12" s="1"/>
  <c r="AD6" i="12"/>
  <c r="AD8" i="12" s="1"/>
  <c r="AE6" i="12"/>
  <c r="AE8" i="12" s="1"/>
  <c r="AG6" i="12"/>
  <c r="AG8" i="12" s="1"/>
  <c r="AH6" i="12"/>
  <c r="AH8" i="12" s="1"/>
  <c r="AK6" i="12"/>
  <c r="AK8" i="12" s="1"/>
  <c r="AL6" i="12"/>
  <c r="AM6" i="12"/>
  <c r="AM8" i="12" s="1"/>
  <c r="AO6" i="12"/>
  <c r="AO8" i="12" s="1"/>
  <c r="AP6" i="12"/>
  <c r="AP8" i="12" s="1"/>
  <c r="AQ6" i="12"/>
  <c r="AQ8" i="12" s="1"/>
  <c r="AR6" i="12"/>
  <c r="AR8" i="12" s="1"/>
  <c r="AS6" i="12"/>
  <c r="AS8" i="12" s="1"/>
  <c r="M7" i="12"/>
  <c r="N7" i="12"/>
  <c r="Q7" i="12"/>
  <c r="T7" i="12"/>
  <c r="V7" i="12"/>
  <c r="W7" i="12"/>
  <c r="X7" i="12"/>
  <c r="Y7" i="12"/>
  <c r="AA7" i="12"/>
  <c r="AD7" i="12"/>
  <c r="AE7" i="12"/>
  <c r="AG7" i="12"/>
  <c r="AH7" i="12"/>
  <c r="AK7" i="12"/>
  <c r="AL7" i="12"/>
  <c r="AM7" i="12"/>
  <c r="AO7" i="12"/>
  <c r="AP7" i="12"/>
  <c r="AQ7" i="12"/>
  <c r="AR7" i="12"/>
  <c r="AS7" i="12"/>
  <c r="M8" i="12"/>
  <c r="Q8" i="12"/>
  <c r="V8" i="12"/>
  <c r="X8" i="12"/>
  <c r="AL8" i="12"/>
  <c r="I47" i="6" l="1"/>
  <c r="H47" i="6"/>
  <c r="I46" i="6"/>
  <c r="H46" i="6"/>
  <c r="H45" i="6"/>
  <c r="I45" i="6" s="1"/>
  <c r="H44" i="6"/>
  <c r="I44" i="6" s="1"/>
  <c r="I43" i="6"/>
  <c r="H43" i="6"/>
  <c r="I42" i="6"/>
  <c r="H42" i="6"/>
  <c r="H41" i="6"/>
  <c r="I41" i="6" s="1"/>
  <c r="H40" i="6"/>
  <c r="I40" i="6" s="1"/>
  <c r="I39" i="6"/>
  <c r="H39" i="6"/>
  <c r="I38" i="6"/>
  <c r="H38" i="6"/>
  <c r="H37" i="6"/>
  <c r="I37" i="6" s="1"/>
  <c r="H36" i="6"/>
  <c r="I36" i="6" s="1"/>
  <c r="I35" i="6"/>
  <c r="H35" i="6"/>
  <c r="I34" i="6"/>
  <c r="H34" i="6"/>
  <c r="H33" i="6"/>
  <c r="I33" i="6" s="1"/>
  <c r="H32" i="6"/>
  <c r="I32" i="6" s="1"/>
  <c r="I31" i="6"/>
  <c r="H31" i="6"/>
  <c r="I30" i="6"/>
  <c r="H30" i="6"/>
  <c r="H29" i="6"/>
  <c r="I29" i="6" s="1"/>
  <c r="H28" i="6"/>
  <c r="I28" i="6" s="1"/>
  <c r="I27" i="6"/>
  <c r="H27" i="6"/>
  <c r="I26" i="6"/>
  <c r="H26" i="6"/>
  <c r="H25" i="6"/>
  <c r="I25" i="6" s="1"/>
  <c r="H24" i="6"/>
  <c r="I24" i="6" s="1"/>
  <c r="H23" i="6"/>
  <c r="I23" i="6" s="1"/>
  <c r="I22" i="6"/>
  <c r="H22" i="6"/>
  <c r="H21" i="6"/>
  <c r="I21" i="6" s="1"/>
  <c r="H20" i="6"/>
  <c r="I20" i="6" s="1"/>
  <c r="I19" i="6"/>
  <c r="H19" i="6"/>
  <c r="I18" i="6"/>
  <c r="H18" i="6"/>
  <c r="H17" i="6"/>
  <c r="I17" i="6" s="1"/>
  <c r="H16" i="6"/>
  <c r="I16" i="6" s="1"/>
  <c r="I15" i="6"/>
  <c r="H15" i="6"/>
  <c r="H14" i="6"/>
  <c r="I14" i="6" s="1"/>
  <c r="H13" i="6"/>
  <c r="I13" i="6" s="1"/>
  <c r="H12" i="6"/>
  <c r="I12" i="6" s="1"/>
  <c r="I11" i="6"/>
  <c r="H11" i="6"/>
  <c r="I10" i="6"/>
  <c r="H10" i="6"/>
  <c r="H9" i="6"/>
  <c r="I9" i="6" s="1"/>
  <c r="H8" i="6"/>
  <c r="I8" i="6" s="1"/>
  <c r="G83" i="2" l="1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F4" i="2"/>
  <c r="G4" i="2"/>
  <c r="E9" i="2" l="1"/>
  <c r="E8" i="2"/>
  <c r="BA7" i="12"/>
  <c r="AZ7" i="12"/>
  <c r="AY7" i="12"/>
  <c r="AX7" i="12"/>
  <c r="AW7" i="12"/>
  <c r="AV7" i="12"/>
  <c r="AU7" i="12"/>
  <c r="AT7" i="12"/>
  <c r="K7" i="12"/>
  <c r="J7" i="12"/>
  <c r="I7" i="12"/>
  <c r="H7" i="12"/>
  <c r="G7" i="12"/>
  <c r="F7" i="12"/>
  <c r="BA6" i="12"/>
  <c r="AZ6" i="12"/>
  <c r="AY6" i="12"/>
  <c r="AX6" i="12"/>
  <c r="AW6" i="12"/>
  <c r="AV6" i="12"/>
  <c r="AU6" i="12"/>
  <c r="AT6" i="12"/>
  <c r="K6" i="12"/>
  <c r="J6" i="12"/>
  <c r="I6" i="12"/>
  <c r="H6" i="12"/>
  <c r="G6" i="12"/>
  <c r="F6" i="12"/>
  <c r="E7" i="12"/>
  <c r="E6" i="12"/>
  <c r="AT8" i="12" l="1"/>
  <c r="AU8" i="12"/>
  <c r="AX8" i="12"/>
  <c r="AW8" i="12"/>
  <c r="G8" i="12"/>
  <c r="BA8" i="12"/>
  <c r="F8" i="12"/>
  <c r="AY8" i="12"/>
  <c r="I8" i="12"/>
  <c r="J8" i="12"/>
  <c r="H8" i="12"/>
  <c r="K8" i="12"/>
  <c r="AZ8" i="12"/>
  <c r="AV8" i="12"/>
  <c r="E8" i="12"/>
  <c r="D7" i="12"/>
  <c r="G7" i="13" l="1"/>
  <c r="D8" i="12"/>
  <c r="C7" i="13" s="1"/>
  <c r="D4" i="12"/>
  <c r="G6" i="13" s="1"/>
  <c r="D3" i="12"/>
  <c r="C6" i="13" s="1"/>
  <c r="D5" i="12" l="1"/>
  <c r="D6" i="12"/>
  <c r="H7" i="6" l="1"/>
  <c r="I7" i="6" s="1"/>
  <c r="D48" i="6"/>
  <c r="E10" i="4"/>
  <c r="AC10" i="12" l="1"/>
  <c r="AC13" i="12" s="1"/>
  <c r="AF10" i="12"/>
  <c r="AF13" i="12" s="1"/>
  <c r="AI9" i="12"/>
  <c r="Q9" i="12"/>
  <c r="AE9" i="12"/>
  <c r="AQ9" i="12"/>
  <c r="W10" i="12"/>
  <c r="W13" i="12" s="1"/>
  <c r="AK10" i="12"/>
  <c r="AK13" i="12" s="1"/>
  <c r="O9" i="12"/>
  <c r="AL9" i="12"/>
  <c r="U9" i="12"/>
  <c r="Q10" i="12"/>
  <c r="Q13" i="12" s="1"/>
  <c r="AH10" i="12"/>
  <c r="AH13" i="12" s="1"/>
  <c r="AJ9" i="12"/>
  <c r="T9" i="12"/>
  <c r="AG9" i="12"/>
  <c r="AR9" i="12"/>
  <c r="X10" i="12"/>
  <c r="X13" i="12" s="1"/>
  <c r="AL10" i="12"/>
  <c r="AL13" i="12" s="1"/>
  <c r="Y10" i="12"/>
  <c r="Y13" i="12" s="1"/>
  <c r="AM10" i="12"/>
  <c r="AM13" i="12" s="1"/>
  <c r="X9" i="12"/>
  <c r="AP10" i="12"/>
  <c r="AP13" i="12" s="1"/>
  <c r="Y9" i="12"/>
  <c r="AQ10" i="12"/>
  <c r="AQ13" i="12" s="1"/>
  <c r="R9" i="12"/>
  <c r="AI10" i="12"/>
  <c r="AI13" i="12" s="1"/>
  <c r="V9" i="12"/>
  <c r="AH9" i="12"/>
  <c r="AS9" i="12"/>
  <c r="R10" i="12"/>
  <c r="R13" i="12" s="1"/>
  <c r="AD10" i="12"/>
  <c r="AD13" i="12" s="1"/>
  <c r="AM9" i="12"/>
  <c r="AS10" i="12"/>
  <c r="AS13" i="12" s="1"/>
  <c r="L9" i="12"/>
  <c r="S9" i="12"/>
  <c r="Z9" i="12"/>
  <c r="AJ10" i="12"/>
  <c r="AJ13" i="12" s="1"/>
  <c r="W9" i="12"/>
  <c r="AK9" i="12"/>
  <c r="M10" i="12"/>
  <c r="M13" i="12" s="1"/>
  <c r="AA10" i="12"/>
  <c r="AA13" i="12" s="1"/>
  <c r="AO10" i="12"/>
  <c r="AO13" i="12" s="1"/>
  <c r="Z10" i="12"/>
  <c r="Z13" i="12" s="1"/>
  <c r="N10" i="12"/>
  <c r="N13" i="12" s="1"/>
  <c r="AB9" i="12"/>
  <c r="AE10" i="12"/>
  <c r="AE13" i="12" s="1"/>
  <c r="L10" i="12"/>
  <c r="L13" i="12" s="1"/>
  <c r="P9" i="12"/>
  <c r="S10" i="12"/>
  <c r="S13" i="12" s="1"/>
  <c r="O10" i="12"/>
  <c r="O13" i="12" s="1"/>
  <c r="U10" i="12"/>
  <c r="U13" i="12" s="1"/>
  <c r="AC9" i="12"/>
  <c r="M9" i="12"/>
  <c r="AA9" i="12"/>
  <c r="AO9" i="12"/>
  <c r="T10" i="12"/>
  <c r="T13" i="12" s="1"/>
  <c r="AG10" i="12"/>
  <c r="AG13" i="12" s="1"/>
  <c r="AR10" i="12"/>
  <c r="AR13" i="12" s="1"/>
  <c r="AB10" i="12"/>
  <c r="AB13" i="12" s="1"/>
  <c r="AF9" i="12"/>
  <c r="AD9" i="12"/>
  <c r="AP9" i="12"/>
  <c r="V10" i="12"/>
  <c r="V13" i="12" s="1"/>
  <c r="P10" i="12"/>
  <c r="P13" i="12" s="1"/>
  <c r="N9" i="12"/>
  <c r="J10" i="12"/>
  <c r="J13" i="12" s="1"/>
  <c r="BA10" i="12"/>
  <c r="BA13" i="12" s="1"/>
  <c r="AV10" i="12"/>
  <c r="AV13" i="12" s="1"/>
  <c r="AZ10" i="12"/>
  <c r="AZ13" i="12" s="1"/>
  <c r="F10" i="12"/>
  <c r="F13" i="12" s="1"/>
  <c r="I10" i="12"/>
  <c r="E10" i="12"/>
  <c r="E13" i="12" s="1"/>
  <c r="AU10" i="12"/>
  <c r="AU13" i="12" s="1"/>
  <c r="AY10" i="12"/>
  <c r="AY13" i="12" s="1"/>
  <c r="H10" i="12"/>
  <c r="H13" i="12" s="1"/>
  <c r="AX10" i="12"/>
  <c r="AX13" i="12" s="1"/>
  <c r="G10" i="12"/>
  <c r="G13" i="12" s="1"/>
  <c r="K10" i="12"/>
  <c r="K13" i="12" s="1"/>
  <c r="AT10" i="12"/>
  <c r="AT13" i="12" s="1"/>
  <c r="AW10" i="12"/>
  <c r="AW13" i="12" s="1"/>
  <c r="AX9" i="12"/>
  <c r="AX12" i="12" s="1"/>
  <c r="K9" i="12"/>
  <c r="K12" i="12" s="1"/>
  <c r="J9" i="12"/>
  <c r="J12" i="12" s="1"/>
  <c r="E9" i="12"/>
  <c r="E12" i="12" s="1"/>
  <c r="I9" i="12"/>
  <c r="I12" i="12" s="1"/>
  <c r="AY9" i="12"/>
  <c r="AY12" i="12" s="1"/>
  <c r="AW9" i="12"/>
  <c r="AW12" i="12" s="1"/>
  <c r="AZ9" i="12"/>
  <c r="AZ12" i="12" s="1"/>
  <c r="BA9" i="12"/>
  <c r="F9" i="12"/>
  <c r="F12" i="12" s="1"/>
  <c r="AV9" i="12"/>
  <c r="AU9" i="12"/>
  <c r="AU12" i="12" s="1"/>
  <c r="H9" i="12"/>
  <c r="H12" i="12" s="1"/>
  <c r="AT9" i="12"/>
  <c r="G9" i="12"/>
  <c r="G12" i="12" s="1"/>
  <c r="I48" i="6"/>
  <c r="E4" i="2"/>
  <c r="E6" i="2"/>
  <c r="E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I53" i="6" l="1"/>
  <c r="I55" i="6" s="1"/>
  <c r="I56" i="6" s="1"/>
  <c r="I57" i="6" s="1"/>
  <c r="C16" i="13" s="1"/>
  <c r="BA11" i="12"/>
  <c r="BA14" i="12" s="1"/>
  <c r="AO11" i="12"/>
  <c r="AO14" i="12" s="1"/>
  <c r="AO12" i="12"/>
  <c r="Y12" i="12"/>
  <c r="Y11" i="12"/>
  <c r="Y14" i="12" s="1"/>
  <c r="AP12" i="12"/>
  <c r="AP11" i="12"/>
  <c r="AP14" i="12" s="1"/>
  <c r="AA11" i="12"/>
  <c r="AA14" i="12" s="1"/>
  <c r="AA12" i="12"/>
  <c r="W12" i="12"/>
  <c r="W11" i="12"/>
  <c r="W14" i="12" s="1"/>
  <c r="T11" i="12"/>
  <c r="T14" i="12" s="1"/>
  <c r="T12" i="12"/>
  <c r="AK11" i="12"/>
  <c r="AK14" i="12" s="1"/>
  <c r="AK12" i="12"/>
  <c r="AD11" i="12"/>
  <c r="AD14" i="12" s="1"/>
  <c r="AD12" i="12"/>
  <c r="M11" i="12"/>
  <c r="M14" i="12" s="1"/>
  <c r="M12" i="12"/>
  <c r="AB11" i="12"/>
  <c r="AB14" i="12" s="1"/>
  <c r="AB12" i="12"/>
  <c r="AS11" i="12"/>
  <c r="AS14" i="12" s="1"/>
  <c r="AS12" i="12"/>
  <c r="X11" i="12"/>
  <c r="X14" i="12" s="1"/>
  <c r="X12" i="12"/>
  <c r="AJ11" i="12"/>
  <c r="AJ14" i="12" s="1"/>
  <c r="AJ12" i="12"/>
  <c r="AQ11" i="12"/>
  <c r="AQ14" i="12" s="1"/>
  <c r="AQ12" i="12"/>
  <c r="AF11" i="12"/>
  <c r="AF14" i="12" s="1"/>
  <c r="AF12" i="12"/>
  <c r="AC11" i="12"/>
  <c r="AC14" i="12" s="1"/>
  <c r="AC12" i="12"/>
  <c r="Z11" i="12"/>
  <c r="Z14" i="12" s="1"/>
  <c r="Z16" i="12" s="1"/>
  <c r="Z12" i="12"/>
  <c r="AH11" i="12"/>
  <c r="AH14" i="12" s="1"/>
  <c r="AH12" i="12"/>
  <c r="AE12" i="12"/>
  <c r="AE11" i="12"/>
  <c r="AE14" i="12" s="1"/>
  <c r="AG11" i="12"/>
  <c r="AG14" i="12" s="1"/>
  <c r="AG12" i="12"/>
  <c r="S11" i="12"/>
  <c r="S14" i="12" s="1"/>
  <c r="S12" i="12"/>
  <c r="V11" i="12"/>
  <c r="V14" i="12" s="1"/>
  <c r="V12" i="12"/>
  <c r="Q11" i="12"/>
  <c r="Q14" i="12" s="1"/>
  <c r="Q12" i="12"/>
  <c r="L11" i="12"/>
  <c r="L14" i="12" s="1"/>
  <c r="L12" i="12"/>
  <c r="U11" i="12"/>
  <c r="U14" i="12" s="1"/>
  <c r="U12" i="12"/>
  <c r="AI11" i="12"/>
  <c r="AI14" i="12" s="1"/>
  <c r="AI12" i="12"/>
  <c r="N12" i="12"/>
  <c r="N11" i="12"/>
  <c r="N14" i="12" s="1"/>
  <c r="R11" i="12"/>
  <c r="R14" i="12" s="1"/>
  <c r="R12" i="12"/>
  <c r="AL11" i="12"/>
  <c r="AL14" i="12" s="1"/>
  <c r="AL12" i="12"/>
  <c r="P11" i="12"/>
  <c r="P14" i="12" s="1"/>
  <c r="P12" i="12"/>
  <c r="AM12" i="12"/>
  <c r="AM11" i="12"/>
  <c r="AM14" i="12" s="1"/>
  <c r="AR11" i="12"/>
  <c r="AR14" i="12" s="1"/>
  <c r="AR12" i="12"/>
  <c r="O11" i="12"/>
  <c r="O14" i="12" s="1"/>
  <c r="O12" i="12"/>
  <c r="I11" i="12"/>
  <c r="I14" i="12" s="1"/>
  <c r="I13" i="12"/>
  <c r="D13" i="12" s="1"/>
  <c r="AT11" i="12"/>
  <c r="AT14" i="12" s="1"/>
  <c r="AV11" i="12"/>
  <c r="AV14" i="12" s="1"/>
  <c r="D10" i="12"/>
  <c r="BA12" i="12"/>
  <c r="AX11" i="12"/>
  <c r="AX14" i="12" s="1"/>
  <c r="AV12" i="12"/>
  <c r="AT12" i="12"/>
  <c r="H11" i="12"/>
  <c r="H14" i="12" s="1"/>
  <c r="J11" i="12"/>
  <c r="J14" i="12" s="1"/>
  <c r="AW11" i="12"/>
  <c r="AW14" i="12" s="1"/>
  <c r="G11" i="12"/>
  <c r="G14" i="12" s="1"/>
  <c r="F11" i="12"/>
  <c r="F14" i="12" s="1"/>
  <c r="AZ11" i="12"/>
  <c r="AZ14" i="12" s="1"/>
  <c r="AY11" i="12"/>
  <c r="AY14" i="12" s="1"/>
  <c r="K11" i="12"/>
  <c r="K14" i="12" s="1"/>
  <c r="E11" i="12"/>
  <c r="E14" i="12" s="1"/>
  <c r="D9" i="12"/>
  <c r="AU11" i="12"/>
  <c r="AU14" i="12" s="1"/>
  <c r="G3" i="2"/>
  <c r="E3" i="2"/>
  <c r="F3" i="2"/>
  <c r="AI16" i="12" l="1"/>
  <c r="AI18" i="12"/>
  <c r="AH15" i="12"/>
  <c r="AH17" i="12" s="1"/>
  <c r="AH18" i="12"/>
  <c r="AH16" i="12"/>
  <c r="T15" i="12"/>
  <c r="T17" i="12" s="1"/>
  <c r="T18" i="12"/>
  <c r="T16" i="12"/>
  <c r="U16" i="12"/>
  <c r="U18" i="12"/>
  <c r="S18" i="12"/>
  <c r="S16" i="12"/>
  <c r="M16" i="12"/>
  <c r="M18" i="12"/>
  <c r="M15" i="12"/>
  <c r="M17" i="12" s="1"/>
  <c r="AR15" i="12"/>
  <c r="AR17" i="12" s="1"/>
  <c r="AR16" i="12"/>
  <c r="AR18" i="12"/>
  <c r="R18" i="12"/>
  <c r="R16" i="12"/>
  <c r="L16" i="12"/>
  <c r="L18" i="12"/>
  <c r="AG18" i="12"/>
  <c r="AG16" i="12"/>
  <c r="AG15" i="12"/>
  <c r="AG17" i="12" s="1"/>
  <c r="AC18" i="12"/>
  <c r="AC16" i="12"/>
  <c r="X16" i="12"/>
  <c r="X15" i="12"/>
  <c r="X17" i="12" s="1"/>
  <c r="AD16" i="12"/>
  <c r="AD18" i="12"/>
  <c r="AD15" i="12"/>
  <c r="AD17" i="12" s="1"/>
  <c r="AA15" i="12"/>
  <c r="AA17" i="12" s="1"/>
  <c r="AA18" i="12"/>
  <c r="AA16" i="12"/>
  <c r="P18" i="12"/>
  <c r="P16" i="12"/>
  <c r="V16" i="12"/>
  <c r="V18" i="12"/>
  <c r="V15" i="12"/>
  <c r="V17" i="12" s="1"/>
  <c r="AB18" i="12"/>
  <c r="AB16" i="12"/>
  <c r="W18" i="12"/>
  <c r="W15" i="12"/>
  <c r="W16" i="12"/>
  <c r="O16" i="12"/>
  <c r="O18" i="12"/>
  <c r="AO18" i="12"/>
  <c r="AO15" i="12"/>
  <c r="AO17" i="12" s="1"/>
  <c r="AO16" i="12"/>
  <c r="N16" i="12"/>
  <c r="N18" i="12"/>
  <c r="N15" i="12"/>
  <c r="N17" i="12" s="1"/>
  <c r="AE18" i="12"/>
  <c r="AE16" i="12"/>
  <c r="AE15" i="12"/>
  <c r="AE17" i="12" s="1"/>
  <c r="AP15" i="12"/>
  <c r="AP17" i="12" s="1"/>
  <c r="AP18" i="12"/>
  <c r="AP16" i="12"/>
  <c r="Q16" i="12"/>
  <c r="Q18" i="12"/>
  <c r="Q15" i="12"/>
  <c r="Q17" i="12" s="1"/>
  <c r="AF16" i="12"/>
  <c r="AF18" i="12"/>
  <c r="AS16" i="12"/>
  <c r="AS18" i="12"/>
  <c r="AS15" i="12"/>
  <c r="AS17" i="12" s="1"/>
  <c r="AK15" i="12"/>
  <c r="AK17" i="12" s="1"/>
  <c r="AK16" i="12"/>
  <c r="AK18" i="12"/>
  <c r="AQ15" i="12"/>
  <c r="AQ17" i="12" s="1"/>
  <c r="AQ16" i="12"/>
  <c r="AQ18" i="12"/>
  <c r="AL15" i="12"/>
  <c r="AL17" i="12" s="1"/>
  <c r="AL16" i="12"/>
  <c r="AJ18" i="12"/>
  <c r="AJ16" i="12"/>
  <c r="AM15" i="12"/>
  <c r="AM17" i="12" s="1"/>
  <c r="AM16" i="12"/>
  <c r="AM18" i="12"/>
  <c r="Y15" i="12"/>
  <c r="Y17" i="12" s="1"/>
  <c r="Y16" i="12"/>
  <c r="Y18" i="12"/>
  <c r="D11" i="12"/>
  <c r="C8" i="13" s="1"/>
  <c r="C9" i="13" s="1"/>
  <c r="C10" i="13" s="1"/>
  <c r="G15" i="12" l="1"/>
  <c r="G17" i="12" s="1"/>
  <c r="G16" i="12"/>
  <c r="G18" i="12"/>
  <c r="AT15" i="12"/>
  <c r="AT17" i="12" s="1"/>
  <c r="AT18" i="12"/>
  <c r="AT16" i="12"/>
  <c r="D12" i="12"/>
  <c r="AW16" i="12"/>
  <c r="AW18" i="12"/>
  <c r="AW15" i="12"/>
  <c r="AW17" i="12" s="1"/>
  <c r="F15" i="12"/>
  <c r="F17" i="12" s="1"/>
  <c r="F18" i="12"/>
  <c r="F16" i="12"/>
  <c r="AX16" i="12"/>
  <c r="AX18" i="12"/>
  <c r="AX15" i="12"/>
  <c r="AX17" i="12" s="1"/>
  <c r="I16" i="12"/>
  <c r="I15" i="12"/>
  <c r="I17" i="12" s="1"/>
  <c r="I18" i="12"/>
  <c r="H16" i="12"/>
  <c r="H15" i="12"/>
  <c r="H17" i="12" s="1"/>
  <c r="H18" i="12"/>
  <c r="AY18" i="12"/>
  <c r="AY16" i="12"/>
  <c r="AY15" i="12"/>
  <c r="AY17" i="12" s="1"/>
  <c r="AZ15" i="12"/>
  <c r="AZ17" i="12" s="1"/>
  <c r="AZ16" i="12"/>
  <c r="AZ18" i="12"/>
  <c r="AV15" i="12"/>
  <c r="AV17" i="12" s="1"/>
  <c r="AV16" i="12"/>
  <c r="AV18" i="12"/>
  <c r="J16" i="12"/>
  <c r="J18" i="12"/>
  <c r="J15" i="12"/>
  <c r="BA15" i="12"/>
  <c r="BA16" i="12"/>
  <c r="BA18" i="12"/>
  <c r="AU16" i="12"/>
  <c r="AU15" i="12"/>
  <c r="AU17" i="12" s="1"/>
  <c r="AU18" i="12"/>
  <c r="K15" i="12"/>
  <c r="K17" i="12" s="1"/>
  <c r="K18" i="12"/>
  <c r="K16" i="12"/>
  <c r="C11" i="13" l="1"/>
  <c r="E16" i="12"/>
  <c r="E15" i="12"/>
  <c r="E18" i="12"/>
  <c r="D14" i="12"/>
  <c r="D18" i="12" l="1"/>
  <c r="D16" i="12"/>
  <c r="E17" i="12"/>
  <c r="D15" i="12"/>
  <c r="G9" i="13" s="1"/>
  <c r="G10" i="13" s="1"/>
  <c r="G11" i="13" l="1"/>
  <c r="C14" i="13"/>
  <c r="G8" i="13"/>
  <c r="D17" i="12"/>
  <c r="C15" i="13" l="1"/>
  <c r="C17" i="13" s="1"/>
</calcChain>
</file>

<file path=xl/sharedStrings.xml><?xml version="1.0" encoding="utf-8"?>
<sst xmlns="http://schemas.openxmlformats.org/spreadsheetml/2006/main" count="973" uniqueCount="389">
  <si>
    <t>（様式第13号）</t>
  </si>
  <si>
    <t>東部まち美化事務所</t>
  </si>
  <si>
    <t>山科まち美化事務所</t>
  </si>
  <si>
    <t>南部まち美化事務所</t>
  </si>
  <si>
    <t>西部まち美化事務所</t>
  </si>
  <si>
    <t>西京まち美化事務所</t>
  </si>
  <si>
    <t>伏見まち美化事務所</t>
  </si>
  <si>
    <t>生活環境美化センター分室</t>
  </si>
  <si>
    <t>大徳寺東門前公衆便所</t>
  </si>
  <si>
    <t>一条寺下り松公衆便所</t>
  </si>
  <si>
    <t>大原野公衆便所</t>
  </si>
  <si>
    <t>出町橋西詰公衆便所</t>
  </si>
  <si>
    <t>二条公園公衆便所</t>
  </si>
  <si>
    <t>吉田神社境内公衆便所</t>
  </si>
  <si>
    <t>銀閣寺橋西詰公衆便所</t>
  </si>
  <si>
    <t>JR嵯峨嵐山駅前公衆便所</t>
  </si>
  <si>
    <t>出町柳駅前公衆便所</t>
  </si>
  <si>
    <t>江文神社公衆便所</t>
  </si>
  <si>
    <t>第二京極公衆便所</t>
  </si>
  <si>
    <t>蛸薬師新京極公衆便所</t>
  </si>
  <si>
    <t>千本釈迦堂公衆便所</t>
  </si>
  <si>
    <t>円山公園銅像前公衆便所</t>
  </si>
  <si>
    <t>大和大路七条北東角公衆便所</t>
  </si>
  <si>
    <t>円山公園一休庵前公衆便所</t>
  </si>
  <si>
    <t>四条大橋東公衆便所</t>
  </si>
  <si>
    <t>三十三間堂バスプール公衆便所</t>
  </si>
  <si>
    <t>清水坂観光駐車場東公衆便所</t>
  </si>
  <si>
    <t>清凉寺境内公衆便所</t>
  </si>
  <si>
    <t>嵯峨落柿舎北公衆便所</t>
  </si>
  <si>
    <t>嵐山中ノ島公園東公衆便所</t>
  </si>
  <si>
    <t>天龍寺南門前公衆便所</t>
  </si>
  <si>
    <t>上黒田公衆便所</t>
  </si>
  <si>
    <t>中書島蓬莱橋南詰公衆便所</t>
  </si>
  <si>
    <t>嵐山中ノ島公園西公衆便所</t>
  </si>
  <si>
    <t>祇園石段下公衆便所</t>
  </si>
  <si>
    <t>高台寺公園公衆便所</t>
  </si>
  <si>
    <t>御室仁和寺東公衆便所</t>
  </si>
  <si>
    <t>亀山公園下公衆便所</t>
  </si>
  <si>
    <t>京阪三条駅前広場公衆便所</t>
  </si>
  <si>
    <t>五条大橋西詰公衆便所</t>
  </si>
  <si>
    <t>大原の里公衆便所</t>
  </si>
  <si>
    <t>東北部クリーンセンター</t>
  </si>
  <si>
    <t>北部クリーンセンター</t>
  </si>
  <si>
    <t>水垂排水処理施設</t>
  </si>
  <si>
    <t>南部資源リサイクルセンター</t>
  </si>
  <si>
    <t>やまごえ温水プール</t>
  </si>
  <si>
    <t>東部山間埋立処分地</t>
  </si>
  <si>
    <t>北積替所</t>
  </si>
  <si>
    <t>南積替所</t>
  </si>
  <si>
    <t>40形2灯
天井埋込み
タイプ（FL）</t>
    <rPh sb="6" eb="8">
      <t>テンジョウ</t>
    </rPh>
    <rPh sb="8" eb="10">
      <t>ウメコミ</t>
    </rPh>
    <phoneticPr fontId="7"/>
  </si>
  <si>
    <t>40形2灯
天井埋込み
タイプ（Hf)</t>
    <rPh sb="6" eb="8">
      <t>テンジョウ</t>
    </rPh>
    <rPh sb="8" eb="10">
      <t>ウメコミ</t>
    </rPh>
    <phoneticPr fontId="7"/>
  </si>
  <si>
    <t>40形2灯
天井直付け
タイプ（FL）</t>
    <rPh sb="6" eb="8">
      <t>テンジョウ</t>
    </rPh>
    <rPh sb="8" eb="10">
      <t>ジカヅ</t>
    </rPh>
    <phoneticPr fontId="7"/>
  </si>
  <si>
    <t>40形2灯
天井直付け
タイプ（Hf)</t>
    <rPh sb="6" eb="8">
      <t>テンジョウ</t>
    </rPh>
    <rPh sb="8" eb="10">
      <t>ジカヅ</t>
    </rPh>
    <phoneticPr fontId="7"/>
  </si>
  <si>
    <t>40形2灯
ノングレア
天井埋込み</t>
    <rPh sb="12" eb="14">
      <t>テンジョウ</t>
    </rPh>
    <rPh sb="14" eb="16">
      <t>ウメコミ</t>
    </rPh>
    <phoneticPr fontId="7"/>
  </si>
  <si>
    <t>40形2灯
ノングレア
天井直付け</t>
    <rPh sb="12" eb="14">
      <t>テンジョウ</t>
    </rPh>
    <rPh sb="14" eb="16">
      <t>ジカヅ</t>
    </rPh>
    <phoneticPr fontId="7"/>
  </si>
  <si>
    <t>40形1灯
天井埋込み
タイプ（FL）</t>
    <rPh sb="6" eb="8">
      <t>テンジョウ</t>
    </rPh>
    <rPh sb="8" eb="10">
      <t>ウメコミ</t>
    </rPh>
    <phoneticPr fontId="7"/>
  </si>
  <si>
    <t>40形1灯
天井埋込み
タイプ（Hf）</t>
    <rPh sb="6" eb="8">
      <t>テンジョウ</t>
    </rPh>
    <rPh sb="8" eb="10">
      <t>ウメコミ</t>
    </rPh>
    <phoneticPr fontId="7"/>
  </si>
  <si>
    <t>40形1灯
天井直付け
タイプ（FL）</t>
    <rPh sb="6" eb="8">
      <t>テンジョウ</t>
    </rPh>
    <rPh sb="8" eb="10">
      <t>ジカヅ</t>
    </rPh>
    <phoneticPr fontId="7"/>
  </si>
  <si>
    <t>40形1灯
天井直付け
タイプ（Hf)</t>
    <rPh sb="6" eb="8">
      <t>テンジョウ</t>
    </rPh>
    <rPh sb="8" eb="10">
      <t>ジカヅ</t>
    </rPh>
    <phoneticPr fontId="7"/>
  </si>
  <si>
    <t>20形2灯
タイプ(FL)</t>
  </si>
  <si>
    <t>20形1灯
タイプ</t>
  </si>
  <si>
    <t>ダウンライト
（白熱球）</t>
    <rPh sb="8" eb="10">
      <t>ハクネツ</t>
    </rPh>
    <rPh sb="10" eb="11">
      <t>キュウ</t>
    </rPh>
    <phoneticPr fontId="5"/>
  </si>
  <si>
    <t>ダウンライト
（蛍光灯）</t>
    <rPh sb="8" eb="10">
      <t>ケイコウ</t>
    </rPh>
    <rPh sb="10" eb="11">
      <t>トウ</t>
    </rPh>
    <phoneticPr fontId="5"/>
  </si>
  <si>
    <t>誘導灯
小型（C級）</t>
  </si>
  <si>
    <t>誘導灯
中型（B級）</t>
  </si>
  <si>
    <t>非常灯
40形2灯（FL)
天井埋込みタイプ</t>
    <rPh sb="0" eb="3">
      <t>ヒジョウトウ</t>
    </rPh>
    <phoneticPr fontId="5"/>
  </si>
  <si>
    <t>非常灯
40形2灯（Hf)
天井埋込みタイプ</t>
    <rPh sb="0" eb="3">
      <t>ヒジョウトウ</t>
    </rPh>
    <phoneticPr fontId="5"/>
  </si>
  <si>
    <t>非常灯
40形2灯（FL)
天井直付けタイプ</t>
    <rPh sb="0" eb="3">
      <t>ヒジョウトウ</t>
    </rPh>
    <phoneticPr fontId="5"/>
  </si>
  <si>
    <t>非常灯
40形2灯（Hf)
天井直付けタイプ</t>
    <rPh sb="0" eb="3">
      <t>ヒジョウトウ</t>
    </rPh>
    <phoneticPr fontId="5"/>
  </si>
  <si>
    <t>非常灯
40形1灯（FL）
天井埋込みタイプ</t>
    <rPh sb="0" eb="3">
      <t>ヒジョウトウ</t>
    </rPh>
    <phoneticPr fontId="5"/>
  </si>
  <si>
    <t>非常灯
40形1灯（Hf）
天井埋込みタイプ</t>
    <rPh sb="0" eb="3">
      <t>ヒジョウトウ</t>
    </rPh>
    <phoneticPr fontId="5"/>
  </si>
  <si>
    <t>非常灯
40形1灯（FL）
天井直付けタイプ</t>
    <rPh sb="0" eb="3">
      <t>ヒジョウトウ</t>
    </rPh>
    <phoneticPr fontId="5"/>
  </si>
  <si>
    <t>非常灯
40形1灯（Hf）
天井直付けタイプ</t>
    <rPh sb="0" eb="3">
      <t>ヒジョウトウ</t>
    </rPh>
    <phoneticPr fontId="5"/>
  </si>
  <si>
    <t>非常灯
20形
2灯タイプ</t>
    <rPh sb="0" eb="3">
      <t>ヒジョウトウ</t>
    </rPh>
    <phoneticPr fontId="5"/>
  </si>
  <si>
    <t>非常灯
20形
1灯タイプ</t>
    <rPh sb="0" eb="3">
      <t>ヒジョウトウ</t>
    </rPh>
    <phoneticPr fontId="5"/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</si>
  <si>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</si>
  <si>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</si>
  <si>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</si>
  <si>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</si>
  <si>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</si>
  <si>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</si>
  <si>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</si>
  <si>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</si>
  <si>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</si>
  <si>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</si>
  <si>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R1</t>
  </si>
  <si>
    <t>R2</t>
  </si>
  <si>
    <t>R3</t>
  </si>
  <si>
    <t>R4</t>
  </si>
  <si>
    <t>R5</t>
  </si>
  <si>
    <t>R6</t>
  </si>
  <si>
    <t>R7</t>
  </si>
  <si>
    <t>B1</t>
  </si>
  <si>
    <t>B2</t>
  </si>
  <si>
    <t>B3</t>
  </si>
  <si>
    <t>B4</t>
  </si>
  <si>
    <t>B5</t>
  </si>
  <si>
    <t>B6</t>
  </si>
  <si>
    <t>B7</t>
  </si>
  <si>
    <t>W1</t>
  </si>
  <si>
    <t>流し</t>
    <rPh sb="0" eb="1">
      <t>ナガ</t>
    </rPh>
    <phoneticPr fontId="7"/>
  </si>
  <si>
    <t>ミラー</t>
  </si>
  <si>
    <t>P1</t>
  </si>
  <si>
    <t>P2</t>
  </si>
  <si>
    <t>O1</t>
  </si>
  <si>
    <t>O2</t>
  </si>
  <si>
    <t>O3</t>
  </si>
  <si>
    <t>O4</t>
  </si>
  <si>
    <t>O5</t>
  </si>
  <si>
    <t>O6</t>
  </si>
  <si>
    <t>O7</t>
  </si>
  <si>
    <t>意1</t>
    <rPh sb="0" eb="1">
      <t>イ</t>
    </rPh>
    <phoneticPr fontId="6"/>
  </si>
  <si>
    <t>意2</t>
    <rPh sb="0" eb="1">
      <t>イ</t>
    </rPh>
    <phoneticPr fontId="6"/>
  </si>
  <si>
    <t>意3</t>
    <rPh sb="0" eb="1">
      <t>イ</t>
    </rPh>
    <phoneticPr fontId="6"/>
  </si>
  <si>
    <t>意4</t>
    <rPh sb="0" eb="1">
      <t>イ</t>
    </rPh>
    <phoneticPr fontId="6"/>
  </si>
  <si>
    <t>意5</t>
    <rPh sb="0" eb="1">
      <t>イ</t>
    </rPh>
    <phoneticPr fontId="6"/>
  </si>
  <si>
    <t>意6</t>
    <rPh sb="0" eb="1">
      <t>イ</t>
    </rPh>
    <phoneticPr fontId="6"/>
  </si>
  <si>
    <t>意7</t>
    <rPh sb="0" eb="1">
      <t>イ</t>
    </rPh>
    <phoneticPr fontId="6"/>
  </si>
  <si>
    <t>意8</t>
    <rPh sb="0" eb="1">
      <t>イ</t>
    </rPh>
    <phoneticPr fontId="6"/>
  </si>
  <si>
    <t>意9</t>
    <rPh sb="0" eb="1">
      <t>イ</t>
    </rPh>
    <phoneticPr fontId="6"/>
  </si>
  <si>
    <t>意10</t>
    <rPh sb="0" eb="1">
      <t>イ</t>
    </rPh>
    <phoneticPr fontId="6"/>
  </si>
  <si>
    <t>意11</t>
    <rPh sb="0" eb="1">
      <t>イ</t>
    </rPh>
    <phoneticPr fontId="6"/>
  </si>
  <si>
    <t>ホール1</t>
  </si>
  <si>
    <t>ホール2</t>
  </si>
  <si>
    <t>収蔵1</t>
    <rPh sb="0" eb="2">
      <t>シュウゾウ</t>
    </rPh>
    <phoneticPr fontId="6"/>
  </si>
  <si>
    <t>写真なし</t>
    <rPh sb="0" eb="2">
      <t>シャシン</t>
    </rPh>
    <phoneticPr fontId="6"/>
  </si>
  <si>
    <t>対象外</t>
    <rPh sb="0" eb="2">
      <t>タイショウ</t>
    </rPh>
    <rPh sb="2" eb="3">
      <t>ガイ</t>
    </rPh>
    <phoneticPr fontId="6"/>
  </si>
  <si>
    <t>埋込天井灯
（450mm角）</t>
    <rPh sb="12" eb="13">
      <t>カク</t>
    </rPh>
    <phoneticPr fontId="5"/>
  </si>
  <si>
    <t>埋込天井灯
（600mm角）</t>
    <rPh sb="12" eb="13">
      <t>カク</t>
    </rPh>
    <phoneticPr fontId="5"/>
  </si>
  <si>
    <t>岡崎グランド西北角公衆便所</t>
    <phoneticPr fontId="5"/>
  </si>
  <si>
    <t>01</t>
  </si>
  <si>
    <t>01</t>
    <phoneticPr fontId="5"/>
  </si>
  <si>
    <t>61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</si>
  <si>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</si>
  <si>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</si>
  <si>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</si>
  <si>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</si>
  <si>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</si>
  <si>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</si>
  <si>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</si>
  <si>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</si>
  <si>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</si>
  <si>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</si>
  <si>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</si>
  <si>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</si>
  <si>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</si>
  <si>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</si>
  <si>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</si>
  <si>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</si>
  <si>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</si>
  <si>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</si>
  <si>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</si>
  <si>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</si>
  <si>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</si>
  <si>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</si>
  <si>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</si>
  <si>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</si>
  <si>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</si>
  <si>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</si>
  <si>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</si>
  <si>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</si>
  <si>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</si>
  <si>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</si>
  <si>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</si>
  <si>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</si>
  <si>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</si>
  <si>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</si>
  <si>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</si>
  <si>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</si>
  <si>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</si>
  <si>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</si>
  <si>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</si>
  <si>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</si>
  <si>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</si>
  <si>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</si>
  <si>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</si>
  <si>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</si>
  <si>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</si>
  <si>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</si>
  <si>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</si>
  <si>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</si>
  <si>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</si>
  <si>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</si>
  <si>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</si>
  <si>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</si>
  <si>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</si>
  <si>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</si>
  <si>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</si>
  <si>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</si>
  <si>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</si>
  <si>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</si>
  <si>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</si>
  <si>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</si>
  <si>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</si>
  <si>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</si>
  <si>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</si>
  <si>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</si>
  <si>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</si>
  <si>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</si>
  <si>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</si>
  <si>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</si>
  <si>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</si>
  <si>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</si>
  <si>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</si>
  <si>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</si>
  <si>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</si>
  <si>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</si>
  <si>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</si>
  <si>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</si>
  <si>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</si>
  <si>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</si>
  <si>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通し番号</t>
    <rPh sb="0" eb="1">
      <t>トオ</t>
    </rPh>
    <rPh sb="2" eb="4">
      <t>バンゴウ</t>
    </rPh>
    <phoneticPr fontId="5"/>
  </si>
  <si>
    <t>指定器具</t>
    <rPh sb="0" eb="2">
      <t>シテイ</t>
    </rPh>
    <rPh sb="2" eb="4">
      <t>キグ</t>
    </rPh>
    <phoneticPr fontId="6"/>
  </si>
  <si>
    <t>指定外器具</t>
    <rPh sb="0" eb="2">
      <t>シテイ</t>
    </rPh>
    <rPh sb="2" eb="3">
      <t>ガイ</t>
    </rPh>
    <rPh sb="3" eb="5">
      <t>キグ</t>
    </rPh>
    <phoneticPr fontId="5"/>
  </si>
  <si>
    <t>簡易仕様</t>
    <rPh sb="0" eb="2">
      <t>カンイ</t>
    </rPh>
    <rPh sb="2" eb="4">
      <t>シヨウ</t>
    </rPh>
    <phoneticPr fontId="5"/>
  </si>
  <si>
    <t>指定外</t>
    <rPh sb="0" eb="2">
      <t>シテイ</t>
    </rPh>
    <rPh sb="2" eb="3">
      <t>ガイ</t>
    </rPh>
    <phoneticPr fontId="5"/>
  </si>
  <si>
    <t>合計台数</t>
    <rPh sb="0" eb="2">
      <t>ゴウケイ</t>
    </rPh>
    <rPh sb="2" eb="4">
      <t>ダイスウ</t>
    </rPh>
    <phoneticPr fontId="5"/>
  </si>
  <si>
    <t>使用照明器具提案書 </t>
    <phoneticPr fontId="5"/>
  </si>
  <si>
    <t>天井・壁直付型 LED（昼白色） プール用投光器 広角・配光拡散タイプ（拡散用パネル可） マルチハロゲン灯1000形器具相当</t>
    <rPh sb="0" eb="2">
      <t>テンジョウ</t>
    </rPh>
    <rPh sb="3" eb="4">
      <t>カベ</t>
    </rPh>
    <rPh sb="4" eb="5">
      <t>ナオ</t>
    </rPh>
    <rPh sb="5" eb="6">
      <t>ツキ</t>
    </rPh>
    <rPh sb="6" eb="7">
      <t>ガタ</t>
    </rPh>
    <rPh sb="12" eb="15">
      <t>チュウハクショク</t>
    </rPh>
    <rPh sb="20" eb="21">
      <t>ヨウ</t>
    </rPh>
    <rPh sb="21" eb="24">
      <t>トウコウキ</t>
    </rPh>
    <rPh sb="25" eb="27">
      <t>コウカク</t>
    </rPh>
    <rPh sb="28" eb="30">
      <t>ハイコウ</t>
    </rPh>
    <rPh sb="30" eb="32">
      <t>カクサン</t>
    </rPh>
    <rPh sb="36" eb="38">
      <t>カクサン</t>
    </rPh>
    <rPh sb="38" eb="39">
      <t>ヨウ</t>
    </rPh>
    <rPh sb="42" eb="43">
      <t>カ</t>
    </rPh>
    <phoneticPr fontId="5"/>
  </si>
  <si>
    <t>提案する照明器具</t>
    <rPh sb="0" eb="2">
      <t>テイアン</t>
    </rPh>
    <rPh sb="4" eb="6">
      <t>ショウメイ</t>
    </rPh>
    <rPh sb="6" eb="8">
      <t>キグ</t>
    </rPh>
    <phoneticPr fontId="5"/>
  </si>
  <si>
    <t>メーカー名</t>
    <rPh sb="4" eb="5">
      <t>メイ</t>
    </rPh>
    <phoneticPr fontId="5"/>
  </si>
  <si>
    <t>品番</t>
    <rPh sb="0" eb="2">
      <t>ヒンバン</t>
    </rPh>
    <phoneticPr fontId="5"/>
  </si>
  <si>
    <t>消費電力（W)</t>
    <rPh sb="0" eb="2">
      <t>ショウヒ</t>
    </rPh>
    <rPh sb="2" eb="4">
      <t>デンリョク</t>
    </rPh>
    <phoneticPr fontId="5"/>
  </si>
  <si>
    <t>希望小売価格（税抜、円）</t>
    <rPh sb="0" eb="2">
      <t>キボウ</t>
    </rPh>
    <rPh sb="2" eb="4">
      <t>コウリ</t>
    </rPh>
    <rPh sb="4" eb="6">
      <t>カカク</t>
    </rPh>
    <rPh sb="7" eb="9">
      <t>ゼイヌキ</t>
    </rPh>
    <rPh sb="10" eb="11">
      <t>エン</t>
    </rPh>
    <phoneticPr fontId="5"/>
  </si>
  <si>
    <t>工事費</t>
    <rPh sb="0" eb="3">
      <t>コウジヒ</t>
    </rPh>
    <phoneticPr fontId="5"/>
  </si>
  <si>
    <t>照明器具代</t>
    <rPh sb="0" eb="2">
      <t>ショウメイ</t>
    </rPh>
    <rPh sb="2" eb="4">
      <t>キグ</t>
    </rPh>
    <rPh sb="4" eb="5">
      <t>ダイ</t>
    </rPh>
    <phoneticPr fontId="5"/>
  </si>
  <si>
    <t>取付費</t>
    <rPh sb="0" eb="1">
      <t>ト</t>
    </rPh>
    <rPh sb="1" eb="2">
      <t>ツ</t>
    </rPh>
    <rPh sb="2" eb="3">
      <t>ヒ</t>
    </rPh>
    <phoneticPr fontId="5"/>
  </si>
  <si>
    <t>撤去処分費</t>
    <rPh sb="0" eb="2">
      <t>テッキョ</t>
    </rPh>
    <rPh sb="2" eb="4">
      <t>ショブン</t>
    </rPh>
    <rPh sb="4" eb="5">
      <t>ヒ</t>
    </rPh>
    <phoneticPr fontId="5"/>
  </si>
  <si>
    <t>計（単価）</t>
    <rPh sb="0" eb="1">
      <t>ケイ</t>
    </rPh>
    <rPh sb="2" eb="4">
      <t>タンカ</t>
    </rPh>
    <phoneticPr fontId="5"/>
  </si>
  <si>
    <t>詳細設計費</t>
    <rPh sb="0" eb="2">
      <t>ショウサイ</t>
    </rPh>
    <rPh sb="2" eb="4">
      <t>セッケイ</t>
    </rPh>
    <rPh sb="4" eb="5">
      <t>ヒ</t>
    </rPh>
    <phoneticPr fontId="5"/>
  </si>
  <si>
    <t>工事管理費</t>
    <rPh sb="0" eb="2">
      <t>コウジ</t>
    </rPh>
    <rPh sb="2" eb="4">
      <t>カンリ</t>
    </rPh>
    <rPh sb="4" eb="5">
      <t>ヒ</t>
    </rPh>
    <phoneticPr fontId="5"/>
  </si>
  <si>
    <t>現地調査費</t>
    <rPh sb="0" eb="2">
      <t>ゲンチ</t>
    </rPh>
    <rPh sb="2" eb="4">
      <t>チョウサ</t>
    </rPh>
    <rPh sb="4" eb="5">
      <t>ヒ</t>
    </rPh>
    <phoneticPr fontId="5"/>
  </si>
  <si>
    <t>その他経費</t>
    <rPh sb="2" eb="3">
      <t>タ</t>
    </rPh>
    <rPh sb="3" eb="5">
      <t>ケイヒ</t>
    </rPh>
    <phoneticPr fontId="5"/>
  </si>
  <si>
    <t>小計</t>
    <rPh sb="0" eb="2">
      <t>ショウケイ</t>
    </rPh>
    <phoneticPr fontId="5"/>
  </si>
  <si>
    <t>一般管理費</t>
    <rPh sb="0" eb="2">
      <t>イッパン</t>
    </rPh>
    <rPh sb="2" eb="5">
      <t>カンリヒ</t>
    </rPh>
    <phoneticPr fontId="5"/>
  </si>
  <si>
    <t>合計</t>
    <rPh sb="0" eb="2">
      <t>ゴウケイ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</si>
  <si>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</si>
  <si>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総計</t>
    <rPh sb="0" eb="2">
      <t>ソウケイ</t>
    </rPh>
    <phoneticPr fontId="5"/>
  </si>
  <si>
    <t>計</t>
    <rPh sb="0" eb="1">
      <t>ケイ</t>
    </rPh>
    <phoneticPr fontId="5"/>
  </si>
  <si>
    <t>事業費</t>
    <rPh sb="0" eb="3">
      <t>ジギョウヒ</t>
    </rPh>
    <phoneticPr fontId="5"/>
  </si>
  <si>
    <t>番号</t>
    <rPh sb="0" eb="2">
      <t>バンゴウ</t>
    </rPh>
    <phoneticPr fontId="5"/>
  </si>
  <si>
    <t>簡易名称</t>
    <rPh sb="0" eb="2">
      <t>カンイ</t>
    </rPh>
    <rPh sb="2" eb="4">
      <t>メイショウ</t>
    </rPh>
    <phoneticPr fontId="5"/>
  </si>
  <si>
    <t>天井直付型・壁直付型 LED（電球色） ウォールライト ステンレス製 防湿型・防雨型 直管形蛍光灯FL20形1灯器具相当</t>
    <rPh sb="15" eb="18">
      <t>デンキュウショク</t>
    </rPh>
    <phoneticPr fontId="3"/>
  </si>
  <si>
    <t>電力柱取付型 屋外用防犯灯 LED（電球色） 明るさセンサなし 直管形蛍光灯FL20形1灯器具相当</t>
    <rPh sb="18" eb="21">
      <t>デンキュウショク</t>
    </rPh>
    <phoneticPr fontId="3"/>
  </si>
  <si>
    <t>天井埋込型 一体型LED 下面開放型 直管形蛍光灯 FLR40形2灯器具相当/4000 lmタイプ、300幅</t>
  </si>
  <si>
    <t>天井埋込型 一体型LED 下面開放型 直管形蛍光灯 Hf32形2灯器具相当/5200 lmタイプ、300幅</t>
  </si>
  <si>
    <t>天井直付型 一体型LED 富士型 直管形蛍光灯 FLR40形2灯器具相当/4000 lmタイプ、230幅</t>
  </si>
  <si>
    <t>天井直付型 一体型LED 富士型 直管形蛍光灯 Hf32形2灯器具相当/5200 lmタイプ、230幅</t>
  </si>
  <si>
    <t>天井埋込型 一体型LED 下面開放型 直管形蛍光灯FLR40形1灯器具相当/2000 lmタイプ、190～230幅</t>
  </si>
  <si>
    <t>天井埋込型 一体型LED 下面開放型 直管形蛍光灯Hf32形1灯器具相当/2500 lmタイプ、190～230幅</t>
  </si>
  <si>
    <t>天井直付型 一体型LED 富士型 直管形蛍光灯FLR40形1灯器具相当/2000 lmタイプ、150～230幅</t>
  </si>
  <si>
    <t>天井直付型 一体型LED 富士型 直管形蛍光灯Hf32形1灯器具相当/2500 lmタイプ、150～230幅</t>
  </si>
  <si>
    <t>天井直付型 一体型LED 富士型 直管形蛍光灯FL20形2灯器具相当/1600 lmタイプ、230幅</t>
  </si>
  <si>
    <t>天井直付型 一体型LED 富士型 直管形蛍光灯FL20形1灯器具相当/800 lmタイプ、230幅</t>
  </si>
  <si>
    <t>天井埋込型 一体型LED スクエアタイプ 下面開放型 コンパクト形蛍光灯FHP32形3灯器具相当/4400 lmタイプ、450mm角埋込</t>
  </si>
  <si>
    <t>天井埋込型 一体型LED スクエアタイプ 下面開放型 コンパクト形蛍光灯FHP45形3灯器具相当/5800～6300 lm、600mm角埋込</t>
  </si>
  <si>
    <t>天井埋込型 LED（昼白色） ダウンライト 拡散(広角)タイプ/埋込穴φ125/白熱電球60形1灯器具相当</t>
  </si>
  <si>
    <t>天井直付型・壁直付型・天井直付吊下型 LED誘導灯 片面型・一般型（20分間） リモコン自己点検機能付/C級（10形）</t>
  </si>
  <si>
    <t>天井直付型・壁直付型・天井直付吊下型 LED誘導灯 片面型・一般型（20分間） リモコン自己点検機能付/B級・BL形（20B形）</t>
  </si>
  <si>
    <t>天井埋込型 一体型LED 下面開放型 直管形蛍光灯 FLR40形2灯器具相当/4000 lmタイプ、300幅、非常用照明 電源内蔵タイプ</t>
  </si>
  <si>
    <t>天井埋込型 一体型LED 下面開放型 直管形蛍光灯 Hf32形2灯器具相当/5200 lmタイプ、300幅、非常用照明 電源内蔵タイプ</t>
  </si>
  <si>
    <t>天井直付型 一体型LED 富士型 直管形蛍光灯 FLR40形2灯器具相当/4000 lmタイプ、230幅、非常用照明 電源内蔵タイプ</t>
  </si>
  <si>
    <t>天井直付型 一体型LED 富士型 直管形蛍光灯 Hf32形2灯器具相当/5200 lmタイプ、230幅、非常用照明 電源内蔵タイプ</t>
  </si>
  <si>
    <t>天井埋込型 一体型LED 下面開放型 直管形蛍光灯 FLR40形1灯器具相当/2000 lmタイプ、300幅、非常用照明 電源内蔵タイプ</t>
  </si>
  <si>
    <t>天井埋込型 一体型LED 下面開放型 直管形蛍光灯 Hf32形1灯器具相当/2500 lmタイプ、300幅、非常用照明 電源内蔵タイプ</t>
  </si>
  <si>
    <t>天井直付型 一体型LED 富士型 直管形蛍光灯 FLR40形1灯器具相当/2000 lmタイプ、230幅、非常用照明 電源内蔵タイプ</t>
  </si>
  <si>
    <t>天井直付型 一体型LED 富士型 直管形蛍光灯 Hf32形1灯器具相当/2500 lmタイプ、150～230幅、非常用照明 電源内蔵タイプ</t>
  </si>
  <si>
    <t>天井直付型 一体型LED 富士型 直管形蛍光灯 FL20形2灯器具相当/1600 lmタイプ、230幅、非常用照明 電源内蔵タイプ</t>
  </si>
  <si>
    <t>天井直付 丸形LEDシーリングライト 6～8畳用 丸型蛍光灯 FCL 40型+32型相当/段階調光タイプ（3段階以上）</t>
    <rPh sb="0" eb="2">
      <t>テンジョウ</t>
    </rPh>
    <rPh sb="2" eb="3">
      <t>ナオ</t>
    </rPh>
    <rPh sb="3" eb="4">
      <t>ツキ</t>
    </rPh>
    <rPh sb="5" eb="7">
      <t>マルガタ</t>
    </rPh>
    <rPh sb="22" eb="23">
      <t>ジョウ</t>
    </rPh>
    <rPh sb="23" eb="24">
      <t>ヨウ</t>
    </rPh>
    <rPh sb="25" eb="27">
      <t>マルガタ</t>
    </rPh>
    <rPh sb="27" eb="30">
      <t>ケイコウトウ</t>
    </rPh>
    <rPh sb="37" eb="38">
      <t>ガタ</t>
    </rPh>
    <rPh sb="41" eb="42">
      <t>ガタ</t>
    </rPh>
    <rPh sb="42" eb="44">
      <t>ソウトウ</t>
    </rPh>
    <rPh sb="45" eb="47">
      <t>ダンカイ</t>
    </rPh>
    <rPh sb="47" eb="49">
      <t>チョウコウ</t>
    </rPh>
    <rPh sb="54" eb="58">
      <t>ダンカイイジョウ</t>
    </rPh>
    <phoneticPr fontId="3"/>
  </si>
  <si>
    <t>天井直付型 一体型LED 富士型 直管形蛍光灯 Hf32型2灯高出力器具相当/6900 lm タイプ、230幅</t>
    <rPh sb="28" eb="29">
      <t>ガタ</t>
    </rPh>
    <rPh sb="31" eb="34">
      <t>コウシュツリョク</t>
    </rPh>
    <phoneticPr fontId="3"/>
  </si>
  <si>
    <t>天井直付型 一体型LED 直管形蛍光灯 FL40形1灯器具相当/防塵型 保護等級IP54以上</t>
    <rPh sb="32" eb="34">
      <t>ボウジン</t>
    </rPh>
    <rPh sb="34" eb="35">
      <t>ガタ</t>
    </rPh>
    <rPh sb="36" eb="38">
      <t>ホゴ</t>
    </rPh>
    <rPh sb="38" eb="40">
      <t>トウキュウ</t>
    </rPh>
    <rPh sb="44" eb="46">
      <t>イジョウ</t>
    </rPh>
    <phoneticPr fontId="3"/>
  </si>
  <si>
    <t>天井埋込型 一体型LED 下面開放型 直管形蛍光灯 Hf32型2灯高出力器具相当/6900 lm タイプ、300幅</t>
    <rPh sb="2" eb="4">
      <t>ウメコミ</t>
    </rPh>
    <rPh sb="13" eb="15">
      <t>カメン</t>
    </rPh>
    <rPh sb="15" eb="18">
      <t>カイホウガタ</t>
    </rPh>
    <phoneticPr fontId="3"/>
  </si>
  <si>
    <t>天井直付型・壁直付型 LED（電球色） 外壁用丸形（又は角型）ブラケットライト 白熱電球100型1灯器具相当/防雨型</t>
    <rPh sb="20" eb="23">
      <t>ガイヘキヨウ</t>
    </rPh>
    <rPh sb="23" eb="25">
      <t>マルガタ</t>
    </rPh>
    <rPh sb="26" eb="27">
      <t>マタ</t>
    </rPh>
    <rPh sb="28" eb="30">
      <t>カクガタ</t>
    </rPh>
    <rPh sb="40" eb="42">
      <t>デンキュウ</t>
    </rPh>
    <rPh sb="45" eb="46">
      <t>ガタ</t>
    </rPh>
    <rPh sb="47" eb="48">
      <t>アカリ</t>
    </rPh>
    <rPh sb="48" eb="50">
      <t>キグ</t>
    </rPh>
    <rPh sb="50" eb="52">
      <t>ソウトウ</t>
    </rPh>
    <rPh sb="55" eb="58">
      <t>ボウウガタ</t>
    </rPh>
    <phoneticPr fontId="3"/>
  </si>
  <si>
    <t>天井直付型・壁直付型 LED（電球色） 浴室用ブラケットライト（丸型又は角型） 白熱電球60型1灯器具相当/防湿・防雨型</t>
    <rPh sb="20" eb="23">
      <t>ヨクシツヨウ</t>
    </rPh>
    <rPh sb="32" eb="34">
      <t>マルガタ</t>
    </rPh>
    <rPh sb="34" eb="35">
      <t>マタ</t>
    </rPh>
    <rPh sb="36" eb="38">
      <t>カクガタ</t>
    </rPh>
    <rPh sb="40" eb="42">
      <t>ハクネツ</t>
    </rPh>
    <rPh sb="42" eb="44">
      <t>デンキュウ</t>
    </rPh>
    <rPh sb="46" eb="47">
      <t>ガタ</t>
    </rPh>
    <rPh sb="48" eb="49">
      <t>アカリ</t>
    </rPh>
    <rPh sb="49" eb="51">
      <t>キグ</t>
    </rPh>
    <rPh sb="51" eb="53">
      <t>ソウトウ</t>
    </rPh>
    <rPh sb="54" eb="56">
      <t>ボウシツ</t>
    </rPh>
    <rPh sb="57" eb="60">
      <t>ボウウガタ</t>
    </rPh>
    <phoneticPr fontId="3"/>
  </si>
  <si>
    <t>壁直付型 LED（昼白色） ウォールライト 直管形蛍光灯Hf32形1灯器具相当/防湿・防雨型</t>
    <rPh sb="40" eb="42">
      <t>ボウシツ</t>
    </rPh>
    <rPh sb="43" eb="46">
      <t>ボウウガタ</t>
    </rPh>
    <phoneticPr fontId="3"/>
  </si>
  <si>
    <t>天井直付型 LED（昼白色） 高天井照明 広角・配光拡散タイプ（拡散用パネル可） ハロゲンランプ250W 1灯器具相当/10000 lm 以上</t>
    <rPh sb="21" eb="23">
      <t>テンジョウ</t>
    </rPh>
    <rPh sb="23" eb="25">
      <t>ショウメイ</t>
    </rPh>
    <rPh sb="29" eb="31">
      <t>ハイコウ</t>
    </rPh>
    <rPh sb="31" eb="33">
      <t>カクサン</t>
    </rPh>
    <rPh sb="37" eb="39">
      <t>カクサン</t>
    </rPh>
    <rPh sb="39" eb="40">
      <t>ヨウ</t>
    </rPh>
    <rPh sb="69" eb="71">
      <t>イジョウ</t>
    </rPh>
    <phoneticPr fontId="3"/>
  </si>
  <si>
    <t>地中埋込型 LED（電球色） ローポールライト 防雨型/地上高1000mm程度 白熱電球100形1灯器具相当 ※ポール含む</t>
    <rPh sb="10" eb="13">
      <t>デンキュウショク</t>
    </rPh>
    <rPh sb="37" eb="39">
      <t>テイド</t>
    </rPh>
    <phoneticPr fontId="3"/>
  </si>
  <si>
    <t>リニューアル用街路灯 丸形ポール取付型 LED（電球色）（電源ユニット共） 球型又は円型ヘッド 全方向配光 防雨型 水銀灯250形1灯器具相当/4000 lm以上 ※ポールは再利用するため不要</t>
    <rPh sb="7" eb="10">
      <t>ガイロトウ</t>
    </rPh>
    <rPh sb="11" eb="13">
      <t>マルガタ</t>
    </rPh>
    <rPh sb="24" eb="26">
      <t>デンキュウ</t>
    </rPh>
    <rPh sb="26" eb="27">
      <t>ショク</t>
    </rPh>
    <rPh sb="35" eb="36">
      <t>トモ</t>
    </rPh>
    <rPh sb="48" eb="49">
      <t>ゼン</t>
    </rPh>
    <rPh sb="49" eb="51">
      <t>ホウコウ</t>
    </rPh>
    <rPh sb="51" eb="53">
      <t>ハイコウ</t>
    </rPh>
    <rPh sb="58" eb="61">
      <t>スイギントウ</t>
    </rPh>
    <rPh sb="79" eb="81">
      <t>イジョウ</t>
    </rPh>
    <rPh sb="87" eb="90">
      <t>サイリヨウ</t>
    </rPh>
    <rPh sb="94" eb="96">
      <t>フヨウ</t>
    </rPh>
    <phoneticPr fontId="3"/>
  </si>
  <si>
    <t>※２　各製品のカタログ等から仕様が分かるページを添付すること。</t>
  </si>
  <si>
    <t>※１　寸法指定のない照明器具については、可能な限り安価な汎用製品を提案すること。</t>
  </si>
  <si>
    <t>直接工事費計</t>
    <rPh sb="0" eb="2">
      <t>チョクセツ</t>
    </rPh>
    <rPh sb="2" eb="5">
      <t>コウジヒ</t>
    </rPh>
    <rPh sb="5" eb="6">
      <t>ケイ</t>
    </rPh>
    <phoneticPr fontId="5"/>
  </si>
  <si>
    <t>台数</t>
    <rPh sb="0" eb="2">
      <t>ダイスウ</t>
    </rPh>
    <phoneticPr fontId="5"/>
  </si>
  <si>
    <t>機器仕様</t>
    <rPh sb="0" eb="2">
      <t>キキ</t>
    </rPh>
    <rPh sb="2" eb="4">
      <t>シヨウ</t>
    </rPh>
    <phoneticPr fontId="5"/>
  </si>
  <si>
    <t>事業費算出表</t>
    <rPh sb="0" eb="3">
      <t>ジギョウヒ</t>
    </rPh>
    <rPh sb="3" eb="5">
      <t>サンシュツ</t>
    </rPh>
    <rPh sb="5" eb="6">
      <t>ヒョウ</t>
    </rPh>
    <phoneticPr fontId="5"/>
  </si>
  <si>
    <t>（単位：円）</t>
    <rPh sb="1" eb="3">
      <t>タンイ</t>
    </rPh>
    <rPh sb="4" eb="5">
      <t>エン</t>
    </rPh>
    <phoneticPr fontId="5"/>
  </si>
  <si>
    <t>※２　使用する照明器具は、使用照明器具提案書（様式第13号）で提案した照明器具とする。</t>
  </si>
  <si>
    <t>40形2灯天井埋込みタイプ（FL）</t>
    <rPh sb="5" eb="7">
      <t>テンジョウ</t>
    </rPh>
    <rPh sb="7" eb="9">
      <t>ウメコミ</t>
    </rPh>
    <phoneticPr fontId="7"/>
  </si>
  <si>
    <t>様式13号から</t>
    <rPh sb="0" eb="2">
      <t>ヨウシキ</t>
    </rPh>
    <rPh sb="4" eb="5">
      <t>ゴウ</t>
    </rPh>
    <phoneticPr fontId="5"/>
  </si>
  <si>
    <t>※１　「照明器具代」から「撤去処分費」の欄については、１台当たりの単価を記載する。</t>
    <phoneticPr fontId="5"/>
  </si>
  <si>
    <t>指定外器具一覧（提出不要）</t>
    <rPh sb="0" eb="2">
      <t>シテイ</t>
    </rPh>
    <rPh sb="2" eb="3">
      <t>ガイ</t>
    </rPh>
    <rPh sb="3" eb="5">
      <t>キグ</t>
    </rPh>
    <rPh sb="5" eb="7">
      <t>イチラン</t>
    </rPh>
    <rPh sb="8" eb="10">
      <t>テイシュツ</t>
    </rPh>
    <rPh sb="10" eb="12">
      <t>フヨウ</t>
    </rPh>
    <phoneticPr fontId="5"/>
  </si>
  <si>
    <t>20形1灯
タイプ（Hf）</t>
    <phoneticPr fontId="5"/>
  </si>
  <si>
    <t>20形2灯
タイプ（Hf)</t>
    <phoneticPr fontId="5"/>
  </si>
  <si>
    <t>05-2</t>
    <phoneticPr fontId="5"/>
  </si>
  <si>
    <t>06-2</t>
    <phoneticPr fontId="5"/>
  </si>
  <si>
    <t>11-2</t>
    <phoneticPr fontId="5"/>
  </si>
  <si>
    <t>12-2</t>
    <phoneticPr fontId="5"/>
  </si>
  <si>
    <t>間引き考慮の一般照明の点灯時間（現時点の実際の点灯時間）</t>
    <rPh sb="0" eb="2">
      <t>マビ</t>
    </rPh>
    <rPh sb="3" eb="5">
      <t>コウリョ</t>
    </rPh>
    <rPh sb="6" eb="8">
      <t>イッパン</t>
    </rPh>
    <rPh sb="8" eb="10">
      <t>ショウメイ</t>
    </rPh>
    <rPh sb="11" eb="13">
      <t>テントウ</t>
    </rPh>
    <rPh sb="13" eb="15">
      <t>ジカン</t>
    </rPh>
    <rPh sb="16" eb="19">
      <t>ゲンジテン</t>
    </rPh>
    <rPh sb="20" eb="22">
      <t>ジッサイ</t>
    </rPh>
    <rPh sb="23" eb="25">
      <t>テントウ</t>
    </rPh>
    <rPh sb="25" eb="27">
      <t>ジカン</t>
    </rPh>
    <phoneticPr fontId="15"/>
  </si>
  <si>
    <t>間引き解消後の一般照明の点灯時間（LED化後は間引きしない）</t>
    <rPh sb="0" eb="2">
      <t>マビ</t>
    </rPh>
    <rPh sb="3" eb="5">
      <t>カイショウ</t>
    </rPh>
    <rPh sb="5" eb="6">
      <t>ゴ</t>
    </rPh>
    <rPh sb="7" eb="9">
      <t>イッパン</t>
    </rPh>
    <rPh sb="9" eb="11">
      <t>ショウメイ</t>
    </rPh>
    <rPh sb="12" eb="14">
      <t>テントウ</t>
    </rPh>
    <rPh sb="14" eb="16">
      <t>ジカン</t>
    </rPh>
    <rPh sb="20" eb="21">
      <t>カ</t>
    </rPh>
    <rPh sb="21" eb="22">
      <t>ゴ</t>
    </rPh>
    <rPh sb="23" eb="25">
      <t>マビ</t>
    </rPh>
    <phoneticPr fontId="15"/>
  </si>
  <si>
    <t>江文神社公衆便所</t>
    <phoneticPr fontId="15"/>
  </si>
  <si>
    <t>20形2灯
天井直付け
タイプ（FL）</t>
  </si>
  <si>
    <t>20形1灯
天井直付け
タイプ（FL）</t>
  </si>
  <si>
    <t>施設が「その他照明」として挙げた器具の点灯時間（間引き無しとして扱う）</t>
    <rPh sb="0" eb="2">
      <t>シセツ</t>
    </rPh>
    <rPh sb="6" eb="7">
      <t>タ</t>
    </rPh>
    <rPh sb="7" eb="9">
      <t>ショウメイ</t>
    </rPh>
    <rPh sb="13" eb="14">
      <t>ア</t>
    </rPh>
    <rPh sb="16" eb="18">
      <t>キグ</t>
    </rPh>
    <rPh sb="19" eb="21">
      <t>テントウ</t>
    </rPh>
    <rPh sb="21" eb="23">
      <t>ジカン</t>
    </rPh>
    <rPh sb="24" eb="26">
      <t>マビ</t>
    </rPh>
    <rPh sb="27" eb="28">
      <t>ナ</t>
    </rPh>
    <rPh sb="32" eb="33">
      <t>アツカ</t>
    </rPh>
    <phoneticPr fontId="15"/>
  </si>
  <si>
    <t>提案LEDの消費電力</t>
    <rPh sb="0" eb="2">
      <t>テイアン</t>
    </rPh>
    <rPh sb="6" eb="8">
      <t>ショウヒ</t>
    </rPh>
    <rPh sb="8" eb="10">
      <t>デンリョク</t>
    </rPh>
    <phoneticPr fontId="5"/>
  </si>
  <si>
    <t/>
  </si>
  <si>
    <t>想定LEDの消費電力</t>
    <rPh sb="0" eb="2">
      <t>ソウテイ</t>
    </rPh>
    <rPh sb="6" eb="8">
      <t>ショウヒ</t>
    </rPh>
    <rPh sb="8" eb="10">
      <t>デンリョク</t>
    </rPh>
    <phoneticPr fontId="5"/>
  </si>
  <si>
    <t>岡崎グランド西北角公衆便所</t>
  </si>
  <si>
    <t>全体</t>
    <rPh sb="0" eb="2">
      <t>ゼンタイ</t>
    </rPh>
    <phoneticPr fontId="15"/>
  </si>
  <si>
    <t>一般照明による電力使用量（kWh/年）</t>
    <phoneticPr fontId="15"/>
  </si>
  <si>
    <t>その他照明による電力使用量（kWh/年）</t>
  </si>
  <si>
    <t>照明全体の電力使用量(kWh/年)</t>
  </si>
  <si>
    <t>一般照明LED化による節電電力量（kWh/年）</t>
    <phoneticPr fontId="15"/>
  </si>
  <si>
    <t>その他照明LED化による節電電力量（kWh/年）</t>
    <phoneticPr fontId="15"/>
  </si>
  <si>
    <t>照明全体の節電電力量（kWh/年）</t>
  </si>
  <si>
    <t>年間節電額（円/年）</t>
  </si>
  <si>
    <t>削減CO2（t-CO2）</t>
    <rPh sb="0" eb="2">
      <t>サクゲン</t>
    </rPh>
    <phoneticPr fontId="15"/>
  </si>
  <si>
    <t>節電額比率（％）</t>
  </si>
  <si>
    <t>照明器具に対する節電比率（％）</t>
  </si>
  <si>
    <t>定額電灯</t>
  </si>
  <si>
    <t>公衆街路灯</t>
  </si>
  <si>
    <t>施設の電力使用量（kWh/年）</t>
  </si>
  <si>
    <t>施設の電気料金（円/年）</t>
  </si>
  <si>
    <t>電力単価（円/kWh）</t>
    <phoneticPr fontId="5"/>
  </si>
  <si>
    <t>40形2灯
ノングレア
天井埋込み（FL)</t>
    <rPh sb="12" eb="14">
      <t>テンジョウ</t>
    </rPh>
    <rPh sb="14" eb="16">
      <t>ウメコミ</t>
    </rPh>
    <phoneticPr fontId="7"/>
  </si>
  <si>
    <t>40形2灯
ノングレア
天井直付け（Hf)</t>
    <rPh sb="12" eb="14">
      <t>テンジョウ</t>
    </rPh>
    <rPh sb="14" eb="16">
      <t>ジカヅ</t>
    </rPh>
    <phoneticPr fontId="7"/>
  </si>
  <si>
    <t>40形2灯
ノングレア
天井埋込み（Hf)</t>
    <rPh sb="12" eb="14">
      <t>テンジョウ</t>
    </rPh>
    <rPh sb="14" eb="16">
      <t>ウメコミ</t>
    </rPh>
    <phoneticPr fontId="7"/>
  </si>
  <si>
    <t>40形2灯
ノングレア
天井直付け（FL)</t>
    <rPh sb="12" eb="14">
      <t>テンジョウ</t>
    </rPh>
    <rPh sb="14" eb="16">
      <t>ジカヅ</t>
    </rPh>
    <phoneticPr fontId="7"/>
  </si>
  <si>
    <t>現状</t>
    <rPh sb="0" eb="2">
      <t>ゲンジョウ</t>
    </rPh>
    <phoneticPr fontId="5"/>
  </si>
  <si>
    <t>LED化後</t>
    <rPh sb="3" eb="4">
      <t>カ</t>
    </rPh>
    <rPh sb="4" eb="5">
      <t>ゴ</t>
    </rPh>
    <phoneticPr fontId="5"/>
  </si>
  <si>
    <t>節電電力量</t>
    <rPh sb="0" eb="2">
      <t>セツデン</t>
    </rPh>
    <rPh sb="2" eb="4">
      <t>デンリョク</t>
    </rPh>
    <rPh sb="4" eb="5">
      <t>リョウ</t>
    </rPh>
    <phoneticPr fontId="5"/>
  </si>
  <si>
    <t>一般照明による電力使用量（kWh/年）</t>
  </si>
  <si>
    <t>その他照明による電力使用量（kWh/年）</t>
    <phoneticPr fontId="5"/>
  </si>
  <si>
    <t>照明全体の電力使用量(kWh/年)</t>
    <phoneticPr fontId="5"/>
  </si>
  <si>
    <t>蛍光灯の消費電力（指定外込み）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3">
      <t>コ</t>
    </rPh>
    <phoneticPr fontId="5"/>
  </si>
  <si>
    <t>蛍光灯の消費電力（指定外無視）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4">
      <t>ムシ</t>
    </rPh>
    <phoneticPr fontId="5"/>
  </si>
  <si>
    <t>備考</t>
    <rPh sb="0" eb="2">
      <t>ビコウ</t>
    </rPh>
    <phoneticPr fontId="15"/>
  </si>
  <si>
    <t>（様式第17号）</t>
    <rPh sb="1" eb="3">
      <t>ヨウシキ</t>
    </rPh>
    <rPh sb="3" eb="4">
      <t>ダイ</t>
    </rPh>
    <rPh sb="6" eb="7">
      <t>ゴウ</t>
    </rPh>
    <phoneticPr fontId="15"/>
  </si>
  <si>
    <t>施設全体の電気使用量</t>
    <rPh sb="0" eb="2">
      <t>シセツ</t>
    </rPh>
    <rPh sb="2" eb="4">
      <t>ゼンタイ</t>
    </rPh>
    <rPh sb="5" eb="7">
      <t>デンキ</t>
    </rPh>
    <rPh sb="7" eb="10">
      <t>シヨウリョウ</t>
    </rPh>
    <phoneticPr fontId="15"/>
  </si>
  <si>
    <t>kWh/年</t>
    <phoneticPr fontId="15"/>
  </si>
  <si>
    <t>施設全体の電気使用料金</t>
    <rPh sb="0" eb="2">
      <t>シセツ</t>
    </rPh>
    <rPh sb="2" eb="4">
      <t>ゼンタイ</t>
    </rPh>
    <rPh sb="5" eb="7">
      <t>デンキ</t>
    </rPh>
    <rPh sb="7" eb="10">
      <t>シヨウリョウ</t>
    </rPh>
    <rPh sb="10" eb="11">
      <t>キン</t>
    </rPh>
    <phoneticPr fontId="15"/>
  </si>
  <si>
    <t>千円／年</t>
    <rPh sb="0" eb="1">
      <t>セン</t>
    </rPh>
    <rPh sb="1" eb="2">
      <t>エン</t>
    </rPh>
    <rPh sb="3" eb="4">
      <t>ネン</t>
    </rPh>
    <phoneticPr fontId="15"/>
  </si>
  <si>
    <t>千円</t>
    <rPh sb="0" eb="2">
      <t>センエン</t>
    </rPh>
    <phoneticPr fontId="3"/>
  </si>
  <si>
    <t>事業費</t>
    <rPh sb="0" eb="3">
      <t>ジギョウヒ</t>
    </rPh>
    <phoneticPr fontId="15"/>
  </si>
  <si>
    <t>電気料金削減金額
（15年間）</t>
    <rPh sb="0" eb="2">
      <t>デンキ</t>
    </rPh>
    <rPh sb="2" eb="4">
      <t>リョウキン</t>
    </rPh>
    <rPh sb="4" eb="6">
      <t>サクゲン</t>
    </rPh>
    <rPh sb="6" eb="8">
      <t>キンガク</t>
    </rPh>
    <rPh sb="12" eb="14">
      <t>ネンカン</t>
    </rPh>
    <phoneticPr fontId="15"/>
  </si>
  <si>
    <t>電気料金の
年間削減金額</t>
    <rPh sb="0" eb="2">
      <t>デンキ</t>
    </rPh>
    <rPh sb="2" eb="4">
      <t>リョウキン</t>
    </rPh>
    <rPh sb="6" eb="8">
      <t>ネンカン</t>
    </rPh>
    <rPh sb="8" eb="10">
      <t>サクゲン</t>
    </rPh>
    <rPh sb="10" eb="12">
      <t>キンガク</t>
    </rPh>
    <phoneticPr fontId="15"/>
  </si>
  <si>
    <t>事業効果額
（15年間）</t>
    <rPh sb="0" eb="2">
      <t>ジギョウ</t>
    </rPh>
    <rPh sb="2" eb="4">
      <t>コウカ</t>
    </rPh>
    <rPh sb="4" eb="5">
      <t>ガク</t>
    </rPh>
    <rPh sb="9" eb="11">
      <t>ネンカン</t>
    </rPh>
    <phoneticPr fontId="15"/>
  </si>
  <si>
    <t>様式第16号から転記される</t>
    <rPh sb="0" eb="2">
      <t>ヨウシキ</t>
    </rPh>
    <rPh sb="2" eb="3">
      <t>ダイ</t>
    </rPh>
    <rPh sb="5" eb="6">
      <t>ゴウ</t>
    </rPh>
    <rPh sb="8" eb="10">
      <t>テンキ</t>
    </rPh>
    <phoneticPr fontId="5"/>
  </si>
  <si>
    <t>％</t>
    <phoneticPr fontId="5"/>
  </si>
  <si>
    <t>事業効果算出表（自動計算）</t>
    <rPh sb="0" eb="2">
      <t>ジギョウ</t>
    </rPh>
    <rPh sb="2" eb="4">
      <t>コウカ</t>
    </rPh>
    <rPh sb="4" eb="6">
      <t>サンシュツ</t>
    </rPh>
    <rPh sb="6" eb="7">
      <t>ヒョウ</t>
    </rPh>
    <rPh sb="8" eb="10">
      <t>ジドウ</t>
    </rPh>
    <rPh sb="10" eb="12">
      <t>ケイサン</t>
    </rPh>
    <phoneticPr fontId="15"/>
  </si>
  <si>
    <t>うち、照明による
電気使用量</t>
    <rPh sb="3" eb="5">
      <t>ショウメイ</t>
    </rPh>
    <rPh sb="9" eb="11">
      <t>デンキ</t>
    </rPh>
    <rPh sb="11" eb="14">
      <t>シヨウリョウ</t>
    </rPh>
    <phoneticPr fontId="15"/>
  </si>
  <si>
    <t>うち、照明による
電気使用料金</t>
    <rPh sb="3" eb="5">
      <t>ショウメイ</t>
    </rPh>
    <rPh sb="9" eb="11">
      <t>デンキ</t>
    </rPh>
    <rPh sb="11" eb="14">
      <t>シヨウリョウ</t>
    </rPh>
    <rPh sb="14" eb="15">
      <t>キン</t>
    </rPh>
    <phoneticPr fontId="15"/>
  </si>
  <si>
    <t>LED化後の、照明による
電気使用量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phoneticPr fontId="15"/>
  </si>
  <si>
    <t>LED化後の、照明による
電気使用料金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rPh sb="18" eb="19">
      <t>キン</t>
    </rPh>
    <phoneticPr fontId="15"/>
  </si>
  <si>
    <t>施設全体に対する
電気使用量削減割合</t>
    <rPh sb="0" eb="2">
      <t>シセツ</t>
    </rPh>
    <rPh sb="2" eb="4">
      <t>ゼンタイ</t>
    </rPh>
    <rPh sb="5" eb="6">
      <t>タイ</t>
    </rPh>
    <rPh sb="9" eb="11">
      <t>デンキ</t>
    </rPh>
    <rPh sb="11" eb="14">
      <t>シヨウリョウ</t>
    </rPh>
    <rPh sb="14" eb="16">
      <t>サクゲン</t>
    </rPh>
    <rPh sb="16" eb="18">
      <t>ワリアイ</t>
    </rPh>
    <phoneticPr fontId="15"/>
  </si>
  <si>
    <t>施設全体に対する
電気使用料金削減割合</t>
    <rPh sb="0" eb="2">
      <t>シセツ</t>
    </rPh>
    <rPh sb="2" eb="4">
      <t>ゼンタイ</t>
    </rPh>
    <rPh sb="5" eb="6">
      <t>タイ</t>
    </rPh>
    <rPh sb="9" eb="11">
      <t>デンキ</t>
    </rPh>
    <rPh sb="11" eb="13">
      <t>シヨウ</t>
    </rPh>
    <rPh sb="13" eb="15">
      <t>リョウキン</t>
    </rPh>
    <rPh sb="15" eb="17">
      <t>サクゲン</t>
    </rPh>
    <rPh sb="17" eb="19">
      <t>ワリアイ</t>
    </rPh>
    <phoneticPr fontId="15"/>
  </si>
  <si>
    <t>２　15年間の事業効果</t>
    <rPh sb="4" eb="6">
      <t>ネンカン</t>
    </rPh>
    <rPh sb="7" eb="9">
      <t>ジギョウ</t>
    </rPh>
    <rPh sb="9" eb="11">
      <t>コウカ</t>
    </rPh>
    <phoneticPr fontId="5"/>
  </si>
  <si>
    <t>１　単年の事業効果</t>
    <rPh sb="2" eb="3">
      <t>タン</t>
    </rPh>
    <rPh sb="3" eb="4">
      <t>ネン</t>
    </rPh>
    <rPh sb="5" eb="7">
      <t>ジギョウ</t>
    </rPh>
    <rPh sb="7" eb="9">
      <t>コウカ</t>
    </rPh>
    <phoneticPr fontId="5"/>
  </si>
  <si>
    <t>年間電気使用料金
削減金額</t>
    <rPh sb="0" eb="2">
      <t>ネンカン</t>
    </rPh>
    <rPh sb="2" eb="4">
      <t>デンキ</t>
    </rPh>
    <rPh sb="4" eb="6">
      <t>シヨウ</t>
    </rPh>
    <rPh sb="6" eb="8">
      <t>リョウキン</t>
    </rPh>
    <rPh sb="9" eb="11">
      <t>サクゲン</t>
    </rPh>
    <rPh sb="11" eb="13">
      <t>キンガク</t>
    </rPh>
    <phoneticPr fontId="15"/>
  </si>
  <si>
    <t>年間電気使用量
削減量</t>
    <rPh sb="0" eb="2">
      <t>ネンカン</t>
    </rPh>
    <rPh sb="2" eb="4">
      <t>デンキ</t>
    </rPh>
    <rPh sb="4" eb="7">
      <t>シヨウリョウ</t>
    </rPh>
    <rPh sb="6" eb="7">
      <t>リョウ</t>
    </rPh>
    <rPh sb="8" eb="10">
      <t>サクゲン</t>
    </rPh>
    <rPh sb="10" eb="11">
      <t>リョウ</t>
    </rPh>
    <phoneticPr fontId="15"/>
  </si>
  <si>
    <t>（様式第16号）</t>
    <phoneticPr fontId="5"/>
  </si>
  <si>
    <t>合築施設</t>
    <rPh sb="0" eb="2">
      <t>ガッチク</t>
    </rPh>
    <rPh sb="2" eb="4">
      <t>シセツ</t>
    </rPh>
    <phoneticPr fontId="5"/>
  </si>
  <si>
    <t>支払い状況不明</t>
    <rPh sb="0" eb="2">
      <t>シハラ</t>
    </rPh>
    <rPh sb="3" eb="5">
      <t>ジョウキョウ</t>
    </rPh>
    <rPh sb="5" eb="7">
      <t>フメイ</t>
    </rPh>
    <phoneticPr fontId="5"/>
  </si>
  <si>
    <t>一般照明無し</t>
    <rPh sb="0" eb="2">
      <t>イッパン</t>
    </rPh>
    <rPh sb="2" eb="4">
      <t>ショウメイ</t>
    </rPh>
    <rPh sb="4" eb="5">
      <t>ナ</t>
    </rPh>
    <phoneticPr fontId="5"/>
  </si>
  <si>
    <t>（様式第13号の参考資料）</t>
    <rPh sb="10" eb="12">
      <t>シリョウ</t>
    </rPh>
    <phoneticPr fontId="5"/>
  </si>
  <si>
    <t>光束値（lm）</t>
    <rPh sb="0" eb="2">
      <t>コウソク</t>
    </rPh>
    <rPh sb="2" eb="3">
      <t>チ</t>
    </rPh>
    <phoneticPr fontId="5"/>
  </si>
  <si>
    <t>G9セルから転記される</t>
    <rPh sb="6" eb="8">
      <t>テンキ</t>
    </rPh>
    <phoneticPr fontId="3"/>
  </si>
  <si>
    <t>%</t>
    <phoneticPr fontId="5"/>
  </si>
  <si>
    <t>照明による電気使用料金
に対する削減割合</t>
    <rPh sb="0" eb="2">
      <t>ショウメイ</t>
    </rPh>
    <rPh sb="5" eb="7">
      <t>デンキ</t>
    </rPh>
    <rPh sb="7" eb="9">
      <t>シヨウ</t>
    </rPh>
    <rPh sb="9" eb="11">
      <t>リョウキン</t>
    </rPh>
    <rPh sb="13" eb="14">
      <t>タイ</t>
    </rPh>
    <rPh sb="16" eb="18">
      <t>サクゲン</t>
    </rPh>
    <rPh sb="18" eb="20">
      <t>ワリアイ</t>
    </rPh>
    <phoneticPr fontId="5"/>
  </si>
  <si>
    <t>照明による電気使用量
に対する削減割合</t>
    <rPh sb="0" eb="2">
      <t>ショウメイ</t>
    </rPh>
    <rPh sb="5" eb="7">
      <t>デンキ</t>
    </rPh>
    <rPh sb="7" eb="10">
      <t>シヨウリョウ</t>
    </rPh>
    <rPh sb="12" eb="13">
      <t>タイ</t>
    </rPh>
    <rPh sb="15" eb="17">
      <t>サクゲン</t>
    </rPh>
    <rPh sb="17" eb="19">
      <t>ワリアイ</t>
    </rPh>
    <phoneticPr fontId="5"/>
  </si>
  <si>
    <t>　※　自動計算の中で端数処理を行っているため、下一桁にずれが生じる場合があるが</t>
    <rPh sb="3" eb="5">
      <t>ジドウ</t>
    </rPh>
    <rPh sb="5" eb="7">
      <t>ケイサン</t>
    </rPh>
    <rPh sb="8" eb="9">
      <t>ナカ</t>
    </rPh>
    <rPh sb="10" eb="12">
      <t>ハスウ</t>
    </rPh>
    <rPh sb="12" eb="14">
      <t>ショリ</t>
    </rPh>
    <rPh sb="15" eb="16">
      <t>オコナ</t>
    </rPh>
    <rPh sb="23" eb="24">
      <t>シモ</t>
    </rPh>
    <rPh sb="24" eb="26">
      <t>ヒトケタ</t>
    </rPh>
    <rPh sb="30" eb="31">
      <t>ショウ</t>
    </rPh>
    <rPh sb="33" eb="35">
      <t>バアイ</t>
    </rPh>
    <phoneticPr fontId="5"/>
  </si>
  <si>
    <t>　　訂正等は不要である。</t>
    <rPh sb="2" eb="4">
      <t>テイセイ</t>
    </rPh>
    <rPh sb="4" eb="5">
      <t>トウ</t>
    </rPh>
    <rPh sb="6" eb="8">
      <t>フヨウ</t>
    </rPh>
    <phoneticPr fontId="5"/>
  </si>
  <si>
    <t>C14セル×15</t>
    <phoneticPr fontId="5"/>
  </si>
  <si>
    <t>C15セル－C16セル</t>
    <phoneticPr fontId="5"/>
  </si>
  <si>
    <t>　　　簡易型ESCO事業」のものである。</t>
    <phoneticPr fontId="5"/>
  </si>
  <si>
    <t>　　照明設備LED化簡易型ESCO事業」のものである。</t>
    <phoneticPr fontId="5"/>
  </si>
  <si>
    <t>※３　本様式は、「京都市まち美化事務所、クリーンセンター、公衆便所等49施設照明設備LED化簡易型ESCO事業」のものである。</t>
    <rPh sb="3" eb="4">
      <t>ホン</t>
    </rPh>
    <rPh sb="4" eb="6">
      <t>ヨウシキ</t>
    </rPh>
    <phoneticPr fontId="5"/>
  </si>
  <si>
    <t>※３　本様式は、「京都市まち美化事務所、クリーンセンター、公衆便所等49施設照明設備LED化</t>
    <rPh sb="3" eb="4">
      <t>ホン</t>
    </rPh>
    <rPh sb="4" eb="6">
      <t>ヨウシキ</t>
    </rPh>
    <rPh sb="38" eb="40">
      <t>ショウメイ</t>
    </rPh>
    <rPh sb="40" eb="42">
      <t>セツビ</t>
    </rPh>
    <rPh sb="45" eb="46">
      <t>カ</t>
    </rPh>
    <phoneticPr fontId="5"/>
  </si>
  <si>
    <t>　※　本様式は、「京都市まち美化事務所、クリーンセンター、公衆便所等49施設</t>
    <phoneticPr fontId="5"/>
  </si>
  <si>
    <t>外</t>
    <rPh sb="0" eb="1">
      <t>ソト</t>
    </rPh>
    <phoneticPr fontId="5"/>
  </si>
  <si>
    <t>棚下直付型 LED（昼白色） キッチンライト 拡散タイプ 直管形蛍光灯FL20形1灯器具相当</t>
    <phoneticPr fontId="3"/>
  </si>
  <si>
    <t>壁直付型 LED（昼白色） ミラーライト 直管形蛍光灯FL20形1灯器具相当</t>
    <phoneticPr fontId="3"/>
  </si>
  <si>
    <t>天井直付型・壁直付型 LED（電球色） 屋外用スポットライト 広角タイプ ハロゲンランプ100W 1灯器具相当/2000lm前後</t>
    <rPh sb="15" eb="18">
      <t>デンキュウショク</t>
    </rPh>
    <rPh sb="20" eb="22">
      <t>オクガイ</t>
    </rPh>
    <rPh sb="22" eb="23">
      <t>ヨウ</t>
    </rPh>
    <rPh sb="31" eb="33">
      <t>テンジョウ</t>
    </rPh>
    <rPh sb="34" eb="36">
      <t>ハイコウ</t>
    </rPh>
    <rPh sb="62" eb="64">
      <t>ゼンゴイジョウ</t>
    </rPh>
    <phoneticPr fontId="3"/>
  </si>
  <si>
    <t>天井・壁直付型 LED（昼白色） プール用投光器 広角・配光拡散タイプ（拡散用パネル可）  マルチハロゲン灯250形器具相当</t>
    <rPh sb="0" eb="2">
      <t>テンジョウ</t>
    </rPh>
    <rPh sb="3" eb="4">
      <t>カベ</t>
    </rPh>
    <rPh sb="4" eb="6">
      <t>ジカヅ</t>
    </rPh>
    <rPh sb="6" eb="7">
      <t>ガタ</t>
    </rPh>
    <phoneticPr fontId="3"/>
  </si>
  <si>
    <t>リニューアル用街路灯 ポール取付型 LED（電球色）（電源ユニット共） 球型又は円型ヘッド 全方向配光 防雨型 水銀灯250形2灯器具相当/8000 lm以上 ※ポールは再利用するため不要</t>
    <rPh sb="7" eb="10">
      <t>ガイロトウ</t>
    </rPh>
    <rPh sb="14" eb="15">
      <t>ト</t>
    </rPh>
    <rPh sb="15" eb="16">
      <t>ツ</t>
    </rPh>
    <rPh sb="16" eb="17">
      <t>ガタ</t>
    </rPh>
    <rPh sb="22" eb="24">
      <t>デンキュウ</t>
    </rPh>
    <rPh sb="24" eb="25">
      <t>ショク</t>
    </rPh>
    <rPh sb="33" eb="34">
      <t>トモ</t>
    </rPh>
    <rPh sb="46" eb="47">
      <t>ゼン</t>
    </rPh>
    <rPh sb="47" eb="49">
      <t>ホウコウ</t>
    </rPh>
    <rPh sb="49" eb="51">
      <t>ハイコウ</t>
    </rPh>
    <rPh sb="56" eb="59">
      <t>スイギントウ</t>
    </rPh>
    <rPh sb="77" eb="79">
      <t>イジョウ</t>
    </rPh>
    <rPh sb="85" eb="88">
      <t>サイリヨウ</t>
    </rPh>
    <rPh sb="92" eb="94">
      <t>フヨウ</t>
    </rPh>
    <phoneticPr fontId="7"/>
  </si>
  <si>
    <r>
      <t>天井直付型 直管LED スクエアタイプ 直管型蛍光灯FLR40形6灯器具相当/12000 lm、1200mm角直付、</t>
    </r>
    <r>
      <rPr>
        <sz val="10"/>
        <rFont val="ＭＳ Ｐゴシック"/>
        <family val="3"/>
        <charset val="128"/>
      </rPr>
      <t>相当品がない場合は管交換</t>
    </r>
    <r>
      <rPr>
        <sz val="10"/>
        <color theme="1"/>
        <rFont val="ＭＳ Ｐゴシック"/>
        <family val="3"/>
        <charset val="128"/>
      </rPr>
      <t>対応</t>
    </r>
    <rPh sb="2" eb="4">
      <t>ジカヅ</t>
    </rPh>
    <rPh sb="6" eb="8">
      <t>チョッカン</t>
    </rPh>
    <rPh sb="20" eb="22">
      <t>チョッカン</t>
    </rPh>
    <rPh sb="22" eb="23">
      <t>ガタ</t>
    </rPh>
    <rPh sb="55" eb="57">
      <t>ジカヅ</t>
    </rPh>
    <rPh sb="58" eb="61">
      <t>ソウトウヒン</t>
    </rPh>
    <rPh sb="64" eb="66">
      <t>バアイ</t>
    </rPh>
    <rPh sb="67" eb="68">
      <t>カン</t>
    </rPh>
    <rPh sb="68" eb="70">
      <t>コウカン</t>
    </rPh>
    <rPh sb="70" eb="72">
      <t>タイオウ</t>
    </rPh>
    <phoneticPr fontId="7"/>
  </si>
  <si>
    <t>　これらは、「京都市まち美化事務所、クリーンセンター、公衆便所等49施設照明設備LED化簡易型ESCO事業」の募集要項「２　事業概要　(3) イ」に記載する、「指定器具以外で別に設置されている、事業提案・審査時には考慮不要とする器具　計82台」の内訳である。</t>
    <rPh sb="55" eb="57">
      <t>ボシュウ</t>
    </rPh>
    <rPh sb="57" eb="59">
      <t>ヨウコウ</t>
    </rPh>
    <rPh sb="62" eb="64">
      <t>ジギョウ</t>
    </rPh>
    <rPh sb="64" eb="66">
      <t>ガイヨウ</t>
    </rPh>
    <rPh sb="74" eb="76">
      <t>キサイ</t>
    </rPh>
    <phoneticPr fontId="5"/>
  </si>
  <si>
    <t>定額分は↓</t>
    <rPh sb="0" eb="2">
      <t>テイガク</t>
    </rPh>
    <rPh sb="2" eb="3">
      <t>ブン</t>
    </rPh>
    <phoneticPr fontId="5"/>
  </si>
  <si>
    <t>　※　定額料金メニューで契約している施設の事業効果については、本市において仮算出し、</t>
    <rPh sb="3" eb="5">
      <t>テイガク</t>
    </rPh>
    <rPh sb="5" eb="7">
      <t>リョウキン</t>
    </rPh>
    <rPh sb="12" eb="14">
      <t>ケイヤク</t>
    </rPh>
    <rPh sb="18" eb="20">
      <t>シセツ</t>
    </rPh>
    <rPh sb="21" eb="23">
      <t>ジギョウ</t>
    </rPh>
    <rPh sb="23" eb="25">
      <t>コウカ</t>
    </rPh>
    <rPh sb="31" eb="33">
      <t>ホンシ</t>
    </rPh>
    <rPh sb="37" eb="38">
      <t>カリ</t>
    </rPh>
    <rPh sb="38" eb="40">
      <t>サンシュツ</t>
    </rPh>
    <phoneticPr fontId="5"/>
  </si>
  <si>
    <t>　　上表に計上済みであるため、提案における考慮は不要である。</t>
    <rPh sb="2" eb="4">
      <t>ジョウヒョウ</t>
    </rPh>
    <rPh sb="5" eb="7">
      <t>ケイジョウ</t>
    </rPh>
    <rPh sb="7" eb="8">
      <t>ズ</t>
    </rPh>
    <rPh sb="15" eb="17">
      <t>テイアン</t>
    </rPh>
    <rPh sb="21" eb="23">
      <t>コウリョ</t>
    </rPh>
    <rPh sb="24" eb="26">
      <t>フヨウ</t>
    </rPh>
    <phoneticPr fontId="5"/>
  </si>
  <si>
    <t>外</t>
    <rPh sb="0" eb="1">
      <t>ソト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</si>
</sst>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\-#,##0;;@"/>
  </numFmts>
  <fonts count="24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2">
    <xf numFmtId="0" fontId="0" fillId="0" borderId="0" xfId="0"/>
    <xf numFmtId="38" fontId="3" fillId="0" borderId="0" xfId="1" applyFont="1" applyAlignment="1">
      <alignment wrapText="1"/>
    </xf>
    <xf numFmtId="38" fontId="4" fillId="0" borderId="0" xfId="1" applyFont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quotePrefix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3" fillId="0" borderId="1" xfId="1" applyFont="1" applyBorder="1" applyAlignment="1">
      <alignment horizontal="right" wrapText="1"/>
    </xf>
    <xf numFmtId="38" fontId="3" fillId="0" borderId="0" xfId="1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8" fontId="8" fillId="0" borderId="0" xfId="1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8" fontId="9" fillId="0" borderId="0" xfId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38" fontId="9" fillId="0" borderId="0" xfId="1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3" borderId="4" xfId="1" applyFont="1" applyFill="1" applyBorder="1" applyAlignment="1">
      <alignment horizontal="center" vertical="center" wrapText="1"/>
    </xf>
    <xf numFmtId="38" fontId="11" fillId="3" borderId="5" xfId="1" applyFont="1" applyFill="1" applyBorder="1" applyAlignment="1">
      <alignment horizontal="center" vertical="center"/>
    </xf>
    <xf numFmtId="38" fontId="11" fillId="3" borderId="5" xfId="1" applyFont="1" applyFill="1" applyBorder="1" applyAlignment="1">
      <alignment horizontal="center" vertical="center" wrapText="1"/>
    </xf>
    <xf numFmtId="38" fontId="11" fillId="3" borderId="6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8" fontId="11" fillId="4" borderId="5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38" fontId="9" fillId="4" borderId="1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9" fillId="2" borderId="10" xfId="1" applyFont="1" applyFill="1" applyBorder="1" applyAlignment="1">
      <alignment horizontal="center" vertical="center" wrapText="1"/>
    </xf>
    <xf numFmtId="38" fontId="9" fillId="2" borderId="11" xfId="1" applyFont="1" applyFill="1" applyBorder="1" applyAlignment="1">
      <alignment horizontal="center" vertical="center" wrapText="1"/>
    </xf>
    <xf numFmtId="38" fontId="9" fillId="3" borderId="9" xfId="1" applyFont="1" applyFill="1" applyBorder="1" applyAlignment="1">
      <alignment horizontal="center" vertical="center" wrapText="1"/>
    </xf>
    <xf numFmtId="38" fontId="9" fillId="3" borderId="10" xfId="1" applyFont="1" applyFill="1" applyBorder="1" applyAlignment="1">
      <alignment horizontal="center" vertical="center" wrapText="1"/>
    </xf>
    <xf numFmtId="38" fontId="9" fillId="3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38" fontId="9" fillId="0" borderId="8" xfId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8" fontId="9" fillId="0" borderId="23" xfId="1" applyFont="1" applyBorder="1" applyAlignment="1">
      <alignment horizontal="center" vertical="center" wrapText="1"/>
    </xf>
    <xf numFmtId="38" fontId="9" fillId="0" borderId="22" xfId="1" applyFont="1" applyBorder="1" applyAlignment="1">
      <alignment horizontal="center" vertical="center" wrapText="1"/>
    </xf>
    <xf numFmtId="38" fontId="10" fillId="0" borderId="12" xfId="1" applyFont="1" applyBorder="1" applyAlignment="1">
      <alignment vertical="center" wrapText="1"/>
    </xf>
    <xf numFmtId="38" fontId="10" fillId="0" borderId="1" xfId="1" applyFont="1" applyBorder="1" applyAlignment="1">
      <alignment vertical="center" wrapText="1"/>
    </xf>
    <xf numFmtId="38" fontId="10" fillId="0" borderId="18" xfId="1" applyFont="1" applyBorder="1" applyAlignment="1">
      <alignment horizontal="right" vertical="center" wrapText="1"/>
    </xf>
    <xf numFmtId="0" fontId="8" fillId="0" borderId="0" xfId="0" applyFont="1" applyAlignment="1">
      <alignment horizontal="centerContinuous" vertical="center"/>
    </xf>
    <xf numFmtId="38" fontId="11" fillId="4" borderId="6" xfId="1" applyFont="1" applyFill="1" applyBorder="1" applyAlignment="1">
      <alignment horizontal="center" vertical="center" wrapText="1"/>
    </xf>
    <xf numFmtId="38" fontId="9" fillId="4" borderId="11" xfId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0" fontId="9" fillId="0" borderId="0" xfId="0" applyFont="1" applyAlignment="1">
      <alignment horizontal="left"/>
    </xf>
    <xf numFmtId="38" fontId="10" fillId="0" borderId="22" xfId="1" applyFont="1" applyBorder="1" applyAlignment="1">
      <alignment horizontal="left" vertical="center"/>
    </xf>
    <xf numFmtId="38" fontId="10" fillId="0" borderId="4" xfId="1" applyFont="1" applyBorder="1" applyAlignment="1">
      <alignment horizontal="left"/>
    </xf>
    <xf numFmtId="38" fontId="10" fillId="0" borderId="27" xfId="1" applyFont="1" applyBorder="1" applyAlignment="1">
      <alignment horizontal="left"/>
    </xf>
    <xf numFmtId="38" fontId="10" fillId="0" borderId="28" xfId="1" applyFont="1" applyBorder="1" applyAlignment="1">
      <alignment horizontal="left"/>
    </xf>
    <xf numFmtId="38" fontId="10" fillId="0" borderId="30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38" fontId="9" fillId="0" borderId="0" xfId="1" applyFont="1" applyBorder="1" applyAlignment="1">
      <alignment wrapText="1"/>
    </xf>
    <xf numFmtId="38" fontId="14" fillId="0" borderId="12" xfId="1" applyFont="1" applyBorder="1" applyAlignment="1">
      <alignment horizontal="right" vertical="center" wrapText="1"/>
    </xf>
    <xf numFmtId="38" fontId="14" fillId="0" borderId="16" xfId="1" applyFont="1" applyBorder="1" applyAlignment="1">
      <alignment horizontal="right" vertical="center" wrapText="1"/>
    </xf>
    <xf numFmtId="38" fontId="14" fillId="0" borderId="1" xfId="1" applyFont="1" applyBorder="1" applyAlignment="1">
      <alignment horizontal="right" vertical="center" wrapText="1"/>
    </xf>
    <xf numFmtId="38" fontId="14" fillId="0" borderId="8" xfId="1" applyFont="1" applyBorder="1" applyAlignment="1">
      <alignment horizontal="right" vertical="center" wrapText="1"/>
    </xf>
    <xf numFmtId="38" fontId="14" fillId="0" borderId="24" xfId="1" applyFont="1" applyBorder="1" applyAlignment="1">
      <alignment horizontal="right" vertical="center" wrapText="1"/>
    </xf>
    <xf numFmtId="38" fontId="14" fillId="0" borderId="25" xfId="1" applyFont="1" applyBorder="1" applyAlignment="1">
      <alignment horizontal="right" vertical="center" wrapText="1"/>
    </xf>
    <xf numFmtId="38" fontId="14" fillId="0" borderId="26" xfId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0" fontId="9" fillId="0" borderId="18" xfId="0" applyFont="1" applyBorder="1" applyAlignment="1">
      <alignment vertical="center" wrapText="1"/>
    </xf>
    <xf numFmtId="38" fontId="9" fillId="0" borderId="20" xfId="1" applyFont="1" applyBorder="1" applyAlignment="1">
      <alignment vertical="center" wrapText="1"/>
    </xf>
    <xf numFmtId="38" fontId="4" fillId="0" borderId="0" xfId="3" applyFont="1" applyAlignment="1">
      <alignment horizontal="center" vertical="center"/>
    </xf>
    <xf numFmtId="38" fontId="3" fillId="0" borderId="0" xfId="3" applyFont="1" applyAlignment="1"/>
    <xf numFmtId="38" fontId="3" fillId="5" borderId="0" xfId="3" applyFont="1" applyFill="1" applyAlignment="1"/>
    <xf numFmtId="38" fontId="3" fillId="6" borderId="0" xfId="3" applyFont="1" applyFill="1" applyAlignment="1"/>
    <xf numFmtId="38" fontId="3" fillId="7" borderId="0" xfId="3" applyFont="1" applyFill="1" applyAlignment="1"/>
    <xf numFmtId="38" fontId="4" fillId="0" borderId="1" xfId="3" applyFont="1" applyBorder="1" applyAlignment="1">
      <alignment horizontal="left" vertical="center" wrapText="1"/>
    </xf>
    <xf numFmtId="38" fontId="4" fillId="5" borderId="1" xfId="3" applyFont="1" applyFill="1" applyBorder="1" applyAlignment="1">
      <alignment horizontal="left" vertical="center" wrapText="1"/>
    </xf>
    <xf numFmtId="38" fontId="4" fillId="0" borderId="0" xfId="3" applyFont="1" applyAlignment="1">
      <alignment horizontal="left" vertical="center" wrapText="1"/>
    </xf>
    <xf numFmtId="38" fontId="4" fillId="6" borderId="1" xfId="3" applyFont="1" applyFill="1" applyBorder="1" applyAlignment="1">
      <alignment horizontal="left" vertical="center" wrapText="1"/>
    </xf>
    <xf numFmtId="38" fontId="4" fillId="7" borderId="1" xfId="3" applyFont="1" applyFill="1" applyBorder="1" applyAlignment="1">
      <alignment horizontal="left" vertical="center" wrapText="1"/>
    </xf>
    <xf numFmtId="38" fontId="4" fillId="0" borderId="1" xfId="3" applyFont="1" applyBorder="1" applyAlignment="1">
      <alignment horizontal="center" vertical="center" wrapText="1"/>
    </xf>
    <xf numFmtId="38" fontId="3" fillId="0" borderId="1" xfId="3" applyFont="1" applyBorder="1" applyAlignment="1">
      <alignment horizontal="right" wrapText="1"/>
    </xf>
    <xf numFmtId="38" fontId="3" fillId="5" borderId="1" xfId="3" applyFont="1" applyFill="1" applyBorder="1" applyAlignment="1">
      <alignment horizontal="right" wrapText="1"/>
    </xf>
    <xf numFmtId="38" fontId="3" fillId="0" borderId="0" xfId="3" applyFont="1" applyAlignment="1">
      <alignment wrapText="1"/>
    </xf>
    <xf numFmtId="38" fontId="3" fillId="6" borderId="1" xfId="3" applyFont="1" applyFill="1" applyBorder="1" applyAlignment="1">
      <alignment horizontal="right" wrapText="1"/>
    </xf>
    <xf numFmtId="38" fontId="3" fillId="7" borderId="1" xfId="3" applyFont="1" applyFill="1" applyBorder="1" applyAlignment="1">
      <alignment horizontal="right" wrapText="1"/>
    </xf>
    <xf numFmtId="38" fontId="4" fillId="0" borderId="1" xfId="3" quotePrefix="1" applyFont="1" applyBorder="1" applyAlignment="1">
      <alignment horizontal="center" vertical="center" wrapText="1"/>
    </xf>
    <xf numFmtId="38" fontId="3" fillId="6" borderId="1" xfId="4" applyFont="1" applyFill="1" applyBorder="1" applyAlignment="1">
      <alignment horizontal="right" wrapText="1"/>
    </xf>
    <xf numFmtId="38" fontId="3" fillId="7" borderId="1" xfId="4" applyFont="1" applyFill="1" applyBorder="1" applyAlignment="1">
      <alignment horizontal="right" wrapText="1"/>
    </xf>
    <xf numFmtId="38" fontId="4" fillId="0" borderId="0" xfId="3" applyFont="1" applyAlignment="1">
      <alignment horizontal="center" vertical="center" wrapText="1"/>
    </xf>
    <xf numFmtId="38" fontId="3" fillId="0" borderId="0" xfId="3" applyFont="1" applyAlignment="1">
      <alignment horizontal="right" wrapText="1"/>
    </xf>
    <xf numFmtId="38" fontId="3" fillId="5" borderId="1" xfId="3" applyFont="1" applyFill="1" applyBorder="1" applyAlignment="1"/>
    <xf numFmtId="38" fontId="3" fillId="6" borderId="1" xfId="4" applyFont="1" applyFill="1" applyBorder="1" applyAlignment="1"/>
    <xf numFmtId="0" fontId="16" fillId="0" borderId="0" xfId="2" applyFont="1" applyAlignment="1">
      <alignment horizontal="center" vertical="center"/>
    </xf>
    <xf numFmtId="38" fontId="16" fillId="0" borderId="0" xfId="2" applyNumberFormat="1" applyFont="1" applyAlignment="1">
      <alignment horizontal="center" vertical="center"/>
    </xf>
    <xf numFmtId="0" fontId="16" fillId="0" borderId="22" xfId="2" applyFont="1" applyBorder="1" applyAlignment="1">
      <alignment horizontal="center" vertical="center" wrapText="1"/>
    </xf>
    <xf numFmtId="38" fontId="16" fillId="0" borderId="38" xfId="4" applyFont="1" applyBorder="1" applyAlignment="1">
      <alignment horizontal="center" vertical="center"/>
    </xf>
    <xf numFmtId="38" fontId="16" fillId="0" borderId="17" xfId="4" applyFont="1" applyBorder="1" applyAlignment="1">
      <alignment vertical="center" wrapText="1"/>
    </xf>
    <xf numFmtId="38" fontId="16" fillId="0" borderId="18" xfId="4" applyFont="1" applyBorder="1" applyAlignment="1">
      <alignment vertical="center" wrapText="1"/>
    </xf>
    <xf numFmtId="38" fontId="16" fillId="0" borderId="20" xfId="4" applyFont="1" applyBorder="1" applyAlignment="1">
      <alignment vertical="center" wrapText="1"/>
    </xf>
    <xf numFmtId="38" fontId="16" fillId="0" borderId="19" xfId="4" applyFont="1" applyBorder="1" applyAlignment="1">
      <alignment vertical="center" wrapText="1"/>
    </xf>
    <xf numFmtId="0" fontId="16" fillId="0" borderId="32" xfId="2" applyFont="1" applyBorder="1" applyAlignment="1">
      <alignment horizontal="center" vertical="center" wrapText="1"/>
    </xf>
    <xf numFmtId="38" fontId="16" fillId="0" borderId="39" xfId="4" applyFont="1" applyBorder="1" applyAlignment="1">
      <alignment horizontal="center" vertical="center"/>
    </xf>
    <xf numFmtId="176" fontId="16" fillId="0" borderId="33" xfId="4" applyNumberFormat="1" applyFont="1" applyBorder="1" applyAlignment="1">
      <alignment horizontal="center" vertical="center" wrapText="1"/>
    </xf>
    <xf numFmtId="176" fontId="16" fillId="0" borderId="40" xfId="4" applyNumberFormat="1" applyFont="1" applyBorder="1" applyAlignment="1">
      <alignment horizontal="center" vertical="center" wrapText="1"/>
    </xf>
    <xf numFmtId="176" fontId="16" fillId="0" borderId="34" xfId="4" applyNumberFormat="1" applyFont="1" applyBorder="1" applyAlignment="1">
      <alignment horizontal="center" vertical="center" wrapText="1"/>
    </xf>
    <xf numFmtId="176" fontId="16" fillId="0" borderId="40" xfId="4" applyNumberFormat="1" applyFont="1" applyBorder="1" applyAlignment="1">
      <alignment horizontal="center" vertical="center"/>
    </xf>
    <xf numFmtId="176" fontId="16" fillId="0" borderId="34" xfId="4" applyNumberFormat="1" applyFont="1" applyBorder="1" applyAlignment="1">
      <alignment horizontal="center" vertical="center"/>
    </xf>
    <xf numFmtId="176" fontId="16" fillId="0" borderId="33" xfId="4" applyNumberFormat="1" applyFont="1" applyBorder="1" applyAlignment="1">
      <alignment horizontal="center" vertical="center"/>
    </xf>
    <xf numFmtId="176" fontId="16" fillId="0" borderId="41" xfId="4" applyNumberFormat="1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 wrapText="1"/>
    </xf>
    <xf numFmtId="38" fontId="16" fillId="0" borderId="43" xfId="4" applyFont="1" applyBorder="1" applyAlignment="1">
      <alignment horizontal="center" vertical="center"/>
    </xf>
    <xf numFmtId="38" fontId="16" fillId="0" borderId="44" xfId="4" applyFont="1" applyBorder="1" applyAlignment="1">
      <alignment horizontal="center" vertical="center" wrapText="1"/>
    </xf>
    <xf numFmtId="38" fontId="16" fillId="0" borderId="45" xfId="4" applyFont="1" applyBorder="1" applyAlignment="1">
      <alignment horizontal="center" vertical="center" wrapText="1"/>
    </xf>
    <xf numFmtId="38" fontId="16" fillId="0" borderId="46" xfId="4" applyFont="1" applyBorder="1" applyAlignment="1">
      <alignment horizontal="center" vertical="center" wrapText="1"/>
    </xf>
    <xf numFmtId="38" fontId="16" fillId="0" borderId="47" xfId="4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176" fontId="16" fillId="0" borderId="48" xfId="4" applyNumberFormat="1" applyFont="1" applyBorder="1" applyAlignment="1">
      <alignment horizontal="center" vertical="center"/>
    </xf>
    <xf numFmtId="176" fontId="16" fillId="0" borderId="49" xfId="4" applyNumberFormat="1" applyFont="1" applyBorder="1" applyAlignment="1">
      <alignment horizontal="center" vertical="center"/>
    </xf>
    <xf numFmtId="176" fontId="16" fillId="0" borderId="36" xfId="4" applyNumberFormat="1" applyFont="1" applyBorder="1" applyAlignment="1">
      <alignment horizontal="center" vertical="center"/>
    </xf>
    <xf numFmtId="176" fontId="16" fillId="0" borderId="37" xfId="4" applyNumberFormat="1" applyFont="1" applyBorder="1" applyAlignment="1">
      <alignment horizontal="center" vertical="center"/>
    </xf>
    <xf numFmtId="176" fontId="16" fillId="0" borderId="50" xfId="4" applyNumberFormat="1" applyFont="1" applyBorder="1" applyAlignment="1">
      <alignment horizontal="center" vertical="center"/>
    </xf>
    <xf numFmtId="38" fontId="16" fillId="0" borderId="42" xfId="4" applyFont="1" applyBorder="1" applyAlignment="1">
      <alignment horizontal="center" vertical="center" wrapText="1"/>
    </xf>
    <xf numFmtId="176" fontId="16" fillId="0" borderId="44" xfId="4" applyNumberFormat="1" applyFont="1" applyBorder="1" applyAlignment="1">
      <alignment horizontal="center" vertical="center"/>
    </xf>
    <xf numFmtId="176" fontId="16" fillId="0" borderId="45" xfId="4" applyNumberFormat="1" applyFont="1" applyBorder="1" applyAlignment="1">
      <alignment horizontal="center" vertical="center"/>
    </xf>
    <xf numFmtId="176" fontId="16" fillId="0" borderId="46" xfId="4" applyNumberFormat="1" applyFont="1" applyBorder="1" applyAlignment="1">
      <alignment horizontal="center" vertical="center"/>
    </xf>
    <xf numFmtId="176" fontId="16" fillId="8" borderId="44" xfId="4" applyNumberFormat="1" applyFont="1" applyFill="1" applyBorder="1" applyAlignment="1">
      <alignment horizontal="center" vertical="center"/>
    </xf>
    <xf numFmtId="176" fontId="16" fillId="8" borderId="45" xfId="4" applyNumberFormat="1" applyFont="1" applyFill="1" applyBorder="1" applyAlignment="1">
      <alignment horizontal="center" vertical="center"/>
    </xf>
    <xf numFmtId="176" fontId="16" fillId="8" borderId="46" xfId="4" applyNumberFormat="1" applyFont="1" applyFill="1" applyBorder="1" applyAlignment="1">
      <alignment horizontal="center" vertical="center"/>
    </xf>
    <xf numFmtId="176" fontId="16" fillId="0" borderId="47" xfId="4" applyNumberFormat="1" applyFont="1" applyBorder="1" applyAlignment="1">
      <alignment horizontal="center" vertical="center"/>
    </xf>
    <xf numFmtId="38" fontId="16" fillId="0" borderId="35" xfId="4" applyFont="1" applyBorder="1" applyAlignment="1">
      <alignment horizontal="center" vertical="center" wrapText="1"/>
    </xf>
    <xf numFmtId="38" fontId="16" fillId="0" borderId="48" xfId="4" applyFont="1" applyBorder="1" applyAlignment="1">
      <alignment horizontal="center" vertical="center"/>
    </xf>
    <xf numFmtId="38" fontId="16" fillId="0" borderId="32" xfId="4" applyFont="1" applyBorder="1" applyAlignment="1">
      <alignment horizontal="center" vertical="center" wrapText="1"/>
    </xf>
    <xf numFmtId="38" fontId="16" fillId="0" borderId="22" xfId="4" applyFont="1" applyBorder="1" applyAlignment="1">
      <alignment horizontal="center" vertical="center" wrapText="1"/>
    </xf>
    <xf numFmtId="38" fontId="16" fillId="0" borderId="17" xfId="4" applyFont="1" applyBorder="1" applyAlignment="1">
      <alignment horizontal="center" vertical="center"/>
    </xf>
    <xf numFmtId="38" fontId="16" fillId="0" borderId="18" xfId="4" applyFont="1" applyBorder="1" applyAlignment="1">
      <alignment horizontal="center" vertical="center"/>
    </xf>
    <xf numFmtId="38" fontId="16" fillId="0" borderId="20" xfId="4" applyFont="1" applyBorder="1" applyAlignment="1">
      <alignment horizontal="center" vertical="center"/>
    </xf>
    <xf numFmtId="38" fontId="17" fillId="5" borderId="17" xfId="4" applyFont="1" applyFill="1" applyBorder="1" applyAlignment="1">
      <alignment horizontal="center" vertical="center"/>
    </xf>
    <xf numFmtId="38" fontId="17" fillId="5" borderId="18" xfId="4" applyFont="1" applyFill="1" applyBorder="1" applyAlignment="1">
      <alignment horizontal="center" vertical="center"/>
    </xf>
    <xf numFmtId="38" fontId="16" fillId="0" borderId="19" xfId="4" applyFont="1" applyBorder="1" applyAlignment="1">
      <alignment horizontal="center" vertical="center"/>
    </xf>
    <xf numFmtId="176" fontId="16" fillId="0" borderId="43" xfId="4" applyNumberFormat="1" applyFont="1" applyBorder="1" applyAlignment="1">
      <alignment horizontal="center" vertical="center"/>
    </xf>
    <xf numFmtId="176" fontId="16" fillId="0" borderId="44" xfId="4" applyNumberFormat="1" applyFont="1" applyFill="1" applyBorder="1" applyAlignment="1">
      <alignment horizontal="center" vertical="center"/>
    </xf>
    <xf numFmtId="176" fontId="16" fillId="0" borderId="45" xfId="4" applyNumberFormat="1" applyFont="1" applyFill="1" applyBorder="1" applyAlignment="1">
      <alignment horizontal="center" vertical="center"/>
    </xf>
    <xf numFmtId="176" fontId="16" fillId="0" borderId="46" xfId="4" applyNumberFormat="1" applyFont="1" applyFill="1" applyBorder="1" applyAlignment="1">
      <alignment horizontal="center" vertical="center"/>
    </xf>
    <xf numFmtId="176" fontId="16" fillId="0" borderId="47" xfId="4" applyNumberFormat="1" applyFont="1" applyFill="1" applyBorder="1" applyAlignment="1">
      <alignment horizontal="center" vertical="center"/>
    </xf>
    <xf numFmtId="177" fontId="16" fillId="0" borderId="43" xfId="6" applyNumberFormat="1" applyFont="1" applyBorder="1" applyAlignment="1">
      <alignment horizontal="center" vertical="center"/>
    </xf>
    <xf numFmtId="177" fontId="16" fillId="0" borderId="44" xfId="6" applyNumberFormat="1" applyFont="1" applyBorder="1" applyAlignment="1">
      <alignment horizontal="center" vertical="center"/>
    </xf>
    <xf numFmtId="177" fontId="16" fillId="0" borderId="45" xfId="6" applyNumberFormat="1" applyFont="1" applyBorder="1" applyAlignment="1">
      <alignment horizontal="center" vertical="center"/>
    </xf>
    <xf numFmtId="177" fontId="16" fillId="0" borderId="46" xfId="6" applyNumberFormat="1" applyFont="1" applyBorder="1" applyAlignment="1">
      <alignment horizontal="center" vertical="center"/>
    </xf>
    <xf numFmtId="177" fontId="16" fillId="0" borderId="47" xfId="6" applyNumberFormat="1" applyFont="1" applyBorder="1" applyAlignment="1">
      <alignment horizontal="center" vertical="center"/>
    </xf>
    <xf numFmtId="177" fontId="16" fillId="0" borderId="48" xfId="6" applyNumberFormat="1" applyFont="1" applyBorder="1" applyAlignment="1">
      <alignment horizontal="center" vertical="center"/>
    </xf>
    <xf numFmtId="177" fontId="16" fillId="0" borderId="49" xfId="6" applyNumberFormat="1" applyFont="1" applyBorder="1" applyAlignment="1">
      <alignment horizontal="center" vertical="center"/>
    </xf>
    <xf numFmtId="177" fontId="16" fillId="0" borderId="36" xfId="6" applyNumberFormat="1" applyFont="1" applyBorder="1" applyAlignment="1">
      <alignment horizontal="center" vertical="center"/>
    </xf>
    <xf numFmtId="177" fontId="16" fillId="0" borderId="37" xfId="6" applyNumberFormat="1" applyFont="1" applyBorder="1" applyAlignment="1">
      <alignment horizontal="center" vertical="center"/>
    </xf>
    <xf numFmtId="177" fontId="16" fillId="0" borderId="50" xfId="6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176" fontId="8" fillId="0" borderId="0" xfId="1" applyNumberFormat="1" applyFont="1" applyAlignment="1">
      <alignment wrapText="1"/>
    </xf>
    <xf numFmtId="176" fontId="12" fillId="0" borderId="0" xfId="0" applyNumberFormat="1" applyFont="1" applyAlignment="1">
      <alignment horizontal="centerContinuous" vertical="center"/>
    </xf>
    <xf numFmtId="176" fontId="8" fillId="0" borderId="0" xfId="0" applyNumberFormat="1" applyFont="1" applyAlignment="1">
      <alignment horizontal="centerContinuous" vertical="center"/>
    </xf>
    <xf numFmtId="176" fontId="11" fillId="2" borderId="5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Alignment="1">
      <alignment wrapText="1"/>
    </xf>
    <xf numFmtId="0" fontId="16" fillId="0" borderId="22" xfId="4" applyNumberFormat="1" applyFont="1" applyBorder="1" applyAlignment="1">
      <alignment horizontal="center" vertical="center" wrapText="1"/>
    </xf>
    <xf numFmtId="0" fontId="16" fillId="0" borderId="38" xfId="4" applyNumberFormat="1" applyFont="1" applyBorder="1" applyAlignment="1">
      <alignment horizontal="center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0" fontId="16" fillId="0" borderId="20" xfId="6" applyNumberFormat="1" applyFont="1" applyBorder="1" applyAlignment="1">
      <alignment horizontal="center" vertical="center" wrapText="1"/>
    </xf>
    <xf numFmtId="0" fontId="16" fillId="0" borderId="17" xfId="6" applyNumberFormat="1" applyFont="1" applyBorder="1" applyAlignment="1">
      <alignment horizontal="center" vertical="center" wrapText="1"/>
    </xf>
    <xf numFmtId="0" fontId="16" fillId="0" borderId="19" xfId="6" applyNumberFormat="1" applyFont="1" applyBorder="1" applyAlignment="1">
      <alignment horizontal="center" vertical="center" wrapText="1"/>
    </xf>
    <xf numFmtId="176" fontId="19" fillId="0" borderId="36" xfId="4" applyNumberFormat="1" applyFont="1" applyFill="1" applyBorder="1" applyAlignment="1">
      <alignment horizontal="center" vertical="center"/>
    </xf>
    <xf numFmtId="0" fontId="8" fillId="0" borderId="0" xfId="7" applyFont="1">
      <alignment vertical="center"/>
    </xf>
    <xf numFmtId="0" fontId="8" fillId="0" borderId="1" xfId="7" applyFont="1" applyBorder="1" applyAlignment="1">
      <alignment horizontal="center" vertical="center" wrapText="1"/>
    </xf>
    <xf numFmtId="38" fontId="8" fillId="0" borderId="1" xfId="7" applyNumberFormat="1" applyFont="1" applyBorder="1" applyAlignment="1">
      <alignment horizontal="right" vertical="center"/>
    </xf>
    <xf numFmtId="38" fontId="8" fillId="0" borderId="1" xfId="7" applyNumberFormat="1" applyFont="1" applyBorder="1">
      <alignment vertical="center"/>
    </xf>
    <xf numFmtId="0" fontId="8" fillId="0" borderId="51" xfId="7" applyFont="1" applyBorder="1">
      <alignment vertical="center"/>
    </xf>
    <xf numFmtId="0" fontId="8" fillId="0" borderId="52" xfId="7" applyFont="1" applyBorder="1">
      <alignment vertical="center"/>
    </xf>
    <xf numFmtId="0" fontId="8" fillId="0" borderId="3" xfId="7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8" fontId="8" fillId="0" borderId="51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52" xfId="1" applyFont="1" applyBorder="1">
      <alignment vertical="center"/>
    </xf>
    <xf numFmtId="0" fontId="8" fillId="0" borderId="1" xfId="7" applyFont="1" applyBorder="1" applyAlignment="1">
      <alignment horizontal="left"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>
      <alignment vertical="center"/>
    </xf>
    <xf numFmtId="0" fontId="8" fillId="0" borderId="53" xfId="7" applyFont="1" applyBorder="1">
      <alignment vertical="center"/>
    </xf>
    <xf numFmtId="0" fontId="8" fillId="0" borderId="54" xfId="7" applyFont="1" applyBorder="1">
      <alignment vertical="center"/>
    </xf>
    <xf numFmtId="0" fontId="8" fillId="0" borderId="55" xfId="7" applyFont="1" applyBorder="1">
      <alignment vertical="center"/>
    </xf>
    <xf numFmtId="40" fontId="8" fillId="0" borderId="1" xfId="1" applyNumberFormat="1" applyFont="1" applyBorder="1">
      <alignment vertical="center"/>
    </xf>
    <xf numFmtId="0" fontId="8" fillId="0" borderId="14" xfId="7" applyFont="1" applyBorder="1" applyAlignment="1">
      <alignment horizontal="left" vertical="center" indent="1"/>
    </xf>
    <xf numFmtId="0" fontId="8" fillId="0" borderId="2" xfId="7" applyFont="1" applyBorder="1" applyAlignment="1">
      <alignment horizontal="left" vertical="center" indent="1"/>
    </xf>
    <xf numFmtId="0" fontId="8" fillId="0" borderId="21" xfId="7" applyFont="1" applyBorder="1" applyAlignment="1">
      <alignment horizontal="left" vertical="center" indent="1"/>
    </xf>
    <xf numFmtId="0" fontId="20" fillId="0" borderId="0" xfId="7" applyFont="1">
      <alignment vertical="center"/>
    </xf>
    <xf numFmtId="0" fontId="16" fillId="0" borderId="39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38" fontId="16" fillId="0" borderId="39" xfId="2" applyNumberFormat="1" applyFont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3" fillId="0" borderId="0" xfId="1" applyFont="1" applyFill="1" applyAlignment="1">
      <alignment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quotePrefix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16" fillId="0" borderId="0" xfId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0" xfId="7" applyFont="1" applyAlignment="1">
      <alignment vertical="top"/>
    </xf>
    <xf numFmtId="0" fontId="9" fillId="0" borderId="0" xfId="7" applyFo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6" fontId="9" fillId="0" borderId="23" xfId="1" applyNumberFormat="1" applyFont="1" applyBorder="1" applyAlignment="1">
      <alignment horizontal="center" vertical="center" wrapText="1"/>
    </xf>
    <xf numFmtId="38" fontId="9" fillId="0" borderId="24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8" fontId="10" fillId="0" borderId="0" xfId="1" applyFont="1" applyBorder="1" applyAlignment="1">
      <alignment horizontal="right" vertical="center" wrapText="1"/>
    </xf>
    <xf numFmtId="38" fontId="9" fillId="0" borderId="0" xfId="1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center" vertical="center" wrapText="1"/>
    </xf>
    <xf numFmtId="38" fontId="23" fillId="9" borderId="56" xfId="1" applyFont="1" applyFill="1" applyBorder="1" applyAlignment="1">
      <alignment horizontal="left" vertical="center" wrapText="1"/>
    </xf>
    <xf numFmtId="38" fontId="23" fillId="9" borderId="57" xfId="1" applyFont="1" applyFill="1" applyBorder="1" applyAlignment="1">
      <alignment horizontal="left" vertical="center" wrapText="1"/>
    </xf>
    <xf numFmtId="38" fontId="23" fillId="9" borderId="58" xfId="1" applyFont="1" applyFill="1" applyBorder="1" applyAlignment="1">
      <alignment horizontal="left" vertical="center" wrapText="1"/>
    </xf>
    <xf numFmtId="38" fontId="4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right" wrapText="1"/>
    </xf>
    <xf numFmtId="38" fontId="4" fillId="0" borderId="9" xfId="1" applyFont="1" applyBorder="1" applyAlignment="1">
      <alignment horizontal="center" vertical="center" wrapText="1"/>
    </xf>
    <xf numFmtId="38" fontId="4" fillId="0" borderId="10" xfId="1" quotePrefix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wrapText="1"/>
    </xf>
    <xf numFmtId="38" fontId="3" fillId="0" borderId="11" xfId="1" applyFont="1" applyBorder="1" applyAlignment="1">
      <alignment horizontal="right" wrapText="1"/>
    </xf>
    <xf numFmtId="38" fontId="4" fillId="0" borderId="7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right" wrapText="1"/>
    </xf>
    <xf numFmtId="38" fontId="3" fillId="0" borderId="7" xfId="1" applyFont="1" applyBorder="1" applyAlignment="1">
      <alignment horizontal="right" wrapText="1"/>
    </xf>
    <xf numFmtId="38" fontId="3" fillId="0" borderId="7" xfId="1" applyFont="1" applyFill="1" applyBorder="1" applyAlignment="1">
      <alignment horizontal="right" wrapText="1"/>
    </xf>
    <xf numFmtId="38" fontId="3" fillId="0" borderId="9" xfId="1" applyFont="1" applyBorder="1" applyAlignment="1">
      <alignment horizontal="right" wrapText="1"/>
    </xf>
    <xf numFmtId="178" fontId="4" fillId="0" borderId="0" xfId="1" applyNumberFormat="1" applyFont="1" applyFill="1" applyAlignment="1">
      <alignment horizontal="left" vertical="center" wrapText="1"/>
    </xf>
    <xf numFmtId="178" fontId="3" fillId="0" borderId="0" xfId="1" applyNumberFormat="1" applyFont="1" applyFill="1" applyAlignment="1">
      <alignment wrapText="1"/>
    </xf>
    <xf numFmtId="178" fontId="4" fillId="0" borderId="0" xfId="1" applyNumberFormat="1" applyFont="1" applyAlignment="1">
      <alignment horizontal="center" vertical="center" wrapText="1"/>
    </xf>
    <xf numFmtId="178" fontId="3" fillId="0" borderId="0" xfId="1" applyNumberFormat="1" applyFont="1" applyAlignment="1">
      <alignment horizontal="right" wrapText="1"/>
    </xf>
    <xf numFmtId="178" fontId="23" fillId="10" borderId="57" xfId="1" applyNumberFormat="1" applyFont="1" applyFill="1" applyBorder="1" applyAlignment="1" applyProtection="1">
      <alignment horizontal="left" vertical="center" wrapText="1"/>
      <protection hidden="1"/>
    </xf>
    <xf numFmtId="178" fontId="4" fillId="10" borderId="1" xfId="1" applyNumberFormat="1" applyFont="1" applyFill="1" applyBorder="1" applyAlignment="1" applyProtection="1">
      <alignment horizontal="center" vertical="center" wrapText="1"/>
      <protection hidden="1"/>
    </xf>
    <xf numFmtId="178" fontId="3" fillId="10" borderId="1" xfId="1" applyNumberFormat="1" applyFont="1" applyFill="1" applyBorder="1" applyAlignment="1" applyProtection="1">
      <alignment horizontal="right" wrapText="1"/>
      <protection hidden="1"/>
    </xf>
    <xf numFmtId="178" fontId="4" fillId="0" borderId="1" xfId="1" quotePrefix="1" applyNumberFormat="1" applyFont="1" applyBorder="1" applyAlignment="1" applyProtection="1">
      <alignment horizontal="center" vertical="center" wrapText="1"/>
      <protection hidden="1"/>
    </xf>
    <xf numFmtId="178" fontId="4" fillId="0" borderId="1" xfId="1" applyNumberFormat="1" applyFont="1" applyBorder="1" applyAlignment="1" applyProtection="1">
      <alignment horizontal="center" vertical="center" wrapText="1"/>
      <protection hidden="1"/>
    </xf>
    <xf numFmtId="178" fontId="3" fillId="0" borderId="1" xfId="1" applyNumberFormat="1" applyFont="1" applyBorder="1" applyAlignment="1" applyProtection="1">
      <alignment horizontal="right" wrapText="1"/>
      <protection hidden="1"/>
    </xf>
    <xf numFmtId="178" fontId="23" fillId="10" borderId="56" xfId="1" applyNumberFormat="1" applyFont="1" applyFill="1" applyBorder="1" applyAlignment="1" applyProtection="1">
      <alignment horizontal="left" vertical="center" wrapText="1"/>
      <protection hidden="1"/>
    </xf>
    <xf numFmtId="178" fontId="3" fillId="10" borderId="7" xfId="1" applyNumberFormat="1" applyFont="1" applyFill="1" applyBorder="1" applyAlignment="1" applyProtection="1">
      <alignment horizontal="right" wrapText="1"/>
      <protection hidden="1"/>
    </xf>
    <xf numFmtId="178" fontId="3" fillId="0" borderId="7" xfId="1" applyNumberFormat="1" applyFont="1" applyBorder="1" applyAlignment="1" applyProtection="1">
      <alignment horizontal="right" wrapText="1"/>
      <protection hidden="1"/>
    </xf>
    <xf numFmtId="178" fontId="23" fillId="10" borderId="58" xfId="1" applyNumberFormat="1" applyFont="1" applyFill="1" applyBorder="1" applyAlignment="1" applyProtection="1">
      <alignment horizontal="left" vertical="center" wrapText="1"/>
      <protection hidden="1"/>
    </xf>
    <xf numFmtId="178" fontId="3" fillId="10" borderId="8" xfId="1" applyNumberFormat="1" applyFont="1" applyFill="1" applyBorder="1" applyAlignment="1" applyProtection="1">
      <alignment horizontal="right" wrapText="1"/>
      <protection hidden="1"/>
    </xf>
    <xf numFmtId="178" fontId="3" fillId="0" borderId="8" xfId="1" applyNumberFormat="1" applyFont="1" applyBorder="1" applyAlignment="1" applyProtection="1">
      <alignment horizontal="right" wrapText="1"/>
      <protection hidden="1"/>
    </xf>
    <xf numFmtId="38" fontId="14" fillId="5" borderId="15" xfId="1" applyFont="1" applyFill="1" applyBorder="1" applyAlignment="1" applyProtection="1">
      <alignment horizontal="right" vertical="center" wrapText="1"/>
      <protection locked="0"/>
    </xf>
    <xf numFmtId="38" fontId="14" fillId="5" borderId="12" xfId="1" applyFont="1" applyFill="1" applyBorder="1" applyAlignment="1" applyProtection="1">
      <alignment horizontal="right" vertical="center" wrapText="1"/>
      <protection locked="0"/>
    </xf>
    <xf numFmtId="38" fontId="14" fillId="5" borderId="7" xfId="1" applyFont="1" applyFill="1" applyBorder="1" applyAlignment="1" applyProtection="1">
      <alignment horizontal="right" vertical="center" wrapText="1"/>
      <protection locked="0"/>
    </xf>
    <xf numFmtId="38" fontId="14" fillId="5" borderId="1" xfId="1" applyFont="1" applyFill="1" applyBorder="1" applyAlignment="1" applyProtection="1">
      <alignment horizontal="right" vertical="center" wrapText="1"/>
      <protection locked="0"/>
    </xf>
    <xf numFmtId="38" fontId="14" fillId="5" borderId="6" xfId="1" applyFont="1" applyFill="1" applyBorder="1" applyAlignment="1" applyProtection="1">
      <alignment horizontal="right" vertical="center" wrapText="1"/>
      <protection locked="0"/>
    </xf>
    <xf numFmtId="38" fontId="14" fillId="5" borderId="25" xfId="1" applyFont="1" applyFill="1" applyBorder="1" applyAlignment="1" applyProtection="1">
      <alignment horizontal="right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38" fontId="10" fillId="5" borderId="12" xfId="1" applyFont="1" applyFill="1" applyBorder="1" applyAlignment="1" applyProtection="1">
      <alignment horizontal="right" vertical="center" wrapText="1"/>
      <protection locked="0"/>
    </xf>
    <xf numFmtId="176" fontId="10" fillId="5" borderId="12" xfId="1" applyNumberFormat="1" applyFont="1" applyFill="1" applyBorder="1" applyAlignment="1" applyProtection="1">
      <alignment horizontal="right" vertical="center" wrapText="1"/>
      <protection locked="0"/>
    </xf>
    <xf numFmtId="38" fontId="10" fillId="5" borderId="16" xfId="1" applyFont="1" applyFill="1" applyBorder="1" applyAlignment="1" applyProtection="1">
      <alignment horizontal="right" vertical="center" wrapText="1"/>
      <protection locked="0"/>
    </xf>
    <xf numFmtId="0" fontId="10" fillId="5" borderId="7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38" fontId="10" fillId="5" borderId="1" xfId="1" applyFont="1" applyFill="1" applyBorder="1" applyAlignment="1" applyProtection="1">
      <alignment horizontal="right" vertical="center" wrapText="1"/>
      <protection locked="0"/>
    </xf>
    <xf numFmtId="176" fontId="10" fillId="5" borderId="1" xfId="1" applyNumberFormat="1" applyFont="1" applyFill="1" applyBorder="1" applyAlignment="1" applyProtection="1">
      <alignment horizontal="right" vertical="center" wrapText="1"/>
      <protection locked="0"/>
    </xf>
    <xf numFmtId="38" fontId="10" fillId="5" borderId="8" xfId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Alignment="1">
      <alignment horizontal="left" vertical="top" wrapText="1"/>
    </xf>
    <xf numFmtId="0" fontId="12" fillId="0" borderId="0" xfId="7" applyFont="1" applyAlignment="1">
      <alignment horizontal="center" vertical="center"/>
    </xf>
  </cellXfs>
  <cellStyles count="9">
    <cellStyle name="パーセント 2" xfId="6" xr:uid="{4ACB0137-F6DE-442F-95DB-13E9490D4468}"/>
    <cellStyle name="パーセント 3" xfId="8" xr:uid="{E401C1E3-3C72-4FCF-B84F-C108D37CE693}"/>
    <cellStyle name="桁区切り" xfId="1" builtinId="6"/>
    <cellStyle name="桁区切り 2" xfId="3" xr:uid="{4EFF807E-0A4D-4BCE-988B-493E338B887B}"/>
    <cellStyle name="桁区切り 3" xfId="4" xr:uid="{B5338ED0-BF23-466E-A90E-7DF4BA67263B}"/>
    <cellStyle name="標準" xfId="0" builtinId="0"/>
    <cellStyle name="標準 2" xfId="7" xr:uid="{C20DA377-7326-4372-96C2-6D1709CC9089}"/>
    <cellStyle name="標準 3" xfId="2" xr:uid="{458755B5-15E6-43CB-A627-5CCED14ACA8B}"/>
    <cellStyle name="標準 3 2" xfId="5" xr:uid="{FD5CC98B-1442-4520-BA4F-508960512FD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e_space(1010000000)/21_&#22320;&#29699;&#28201;&#26262;&#21270;&#23550;&#31574;&#25285;&#24403;/104_&#29575;&#20808;&#23455;&#34892;&#25285;&#24403;/01_&#20140;&#37117;&#24066;&#24441;&#25152;CO2&#21066;&#28187;&#29575;&#20808;&#23455;&#34892;&#35336;&#30011;/01_&#24193;&#20869;&#23550;&#31574;/03_&#30465;&#12456;&#12493;&#23550;&#31574;/01_LED&#25913;&#20462;/22_&#20196;&#21644;4&#24180;&#24230;ESCO&#20107;&#26989;/1_&#20196;&#21644;&#65300;&#24180;&#24230;&#12503;&#12525;&#12509;&#12540;&#12470;&#12523;/2_&#12503;&#12525;&#12509;&#36215;&#26696;/&#27770;&#23450;/3-2_&#27096;&#24335;&#31532;17&#21495;&#65288;&#20107;&#26989;&#21177;&#26524;&#31639;&#20986;&#34920;&#65289;&#12304;&#27770;&#234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削減効果算定（施設別）"/>
      <sheetName val="施設リストA-1（直営）"/>
      <sheetName val="施設リストA-2（指定管理１）"/>
      <sheetName val="施設リストA-3（指定管理２）"/>
      <sheetName val="（新設）照明器具"/>
      <sheetName val="（既設）調査結果"/>
      <sheetName val="事業費（プロポ用）"/>
      <sheetName val="直営"/>
      <sheetName val="指定管理１"/>
      <sheetName val="指定管理2"/>
      <sheetName val="その他照明提案選定"/>
      <sheetName val="単価"/>
      <sheetName val="電力単価（直）"/>
      <sheetName val="電力単価（指１）"/>
      <sheetName val="電力単価（指２）"/>
      <sheetName val="照明台数（施設別）"/>
      <sheetName val="部屋別効果（直）"/>
      <sheetName val="部屋別効果（指１）"/>
      <sheetName val="部屋別効果（指２）"/>
      <sheetName val="隠し　照明器具まとめ"/>
      <sheetName val="3-2_様式第17号（事業効果算出表）【決定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新設</v>
          </cell>
          <cell r="D2" t="str">
            <v>撤去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BBF6-25EC-4882-9898-4711F9822F3C}">
  <sheetPr>
    <pageSetUpPr fitToPage="1"/>
  </sheetPr>
  <dimension ref="A1:J54"/>
  <sheetViews>
    <sheetView showGridLines="0" tabSelected="1" view="pageBreakPreview" zoomScale="85" zoomScaleNormal="100" zoomScaleSheetLayoutView="85" workbookViewId="0">
      <selection activeCell="B2" sqref="B2"/>
    </sheetView>
  </sheetViews>
  <sheetFormatPr defaultRowHeight="40.5" customHeight="1"/>
  <cols>
    <col min="1" max="1" width="3.875" style="8" customWidth="1"/>
    <col min="2" max="2" width="4.625" style="9" customWidth="1"/>
    <col min="3" max="3" width="13.875" style="9" bestFit="1" customWidth="1"/>
    <col min="4" max="4" width="49.5" style="8" bestFit="1" customWidth="1"/>
    <col min="5" max="5" width="5.875" style="10" bestFit="1" customWidth="1"/>
    <col min="6" max="7" width="12.5" style="8" customWidth="1"/>
    <col min="8" max="8" width="12.5" style="10" customWidth="1"/>
    <col min="9" max="9" width="12.5" style="169" customWidth="1"/>
    <col min="10" max="10" width="12.5" style="10" customWidth="1"/>
    <col min="11" max="16384" width="9" style="8"/>
  </cols>
  <sheetData>
    <row r="1" spans="1:10" ht="16.5" customHeight="1"/>
    <row r="2" spans="1:10" ht="22.5" customHeight="1">
      <c r="B2" s="222" t="s">
        <v>0</v>
      </c>
      <c r="C2" s="46"/>
    </row>
    <row r="3" spans="1:10" ht="21">
      <c r="B3" s="47" t="s">
        <v>217</v>
      </c>
      <c r="C3" s="47"/>
      <c r="D3" s="47"/>
      <c r="E3" s="47"/>
      <c r="F3" s="47"/>
      <c r="G3" s="47"/>
      <c r="H3" s="47"/>
      <c r="I3" s="170"/>
      <c r="J3" s="47"/>
    </row>
    <row r="4" spans="1:10" ht="12.75" thickBot="1">
      <c r="B4" s="56"/>
      <c r="C4" s="56"/>
      <c r="D4" s="56"/>
      <c r="E4" s="56"/>
      <c r="F4" s="56"/>
      <c r="G4" s="56"/>
      <c r="H4" s="56"/>
      <c r="I4" s="171"/>
      <c r="J4" s="56"/>
    </row>
    <row r="5" spans="1:10" s="11" customFormat="1" ht="17.25">
      <c r="A5" s="19"/>
      <c r="B5" s="29"/>
      <c r="C5" s="30"/>
      <c r="D5" s="30"/>
      <c r="E5" s="31"/>
      <c r="F5" s="22"/>
      <c r="G5" s="23"/>
      <c r="H5" s="213" t="s">
        <v>219</v>
      </c>
      <c r="I5" s="172"/>
      <c r="J5" s="24"/>
    </row>
    <row r="6" spans="1:10" s="11" customFormat="1" ht="24.75" thickBot="1">
      <c r="A6" s="13"/>
      <c r="B6" s="36" t="s">
        <v>240</v>
      </c>
      <c r="C6" s="37" t="s">
        <v>241</v>
      </c>
      <c r="D6" s="37" t="s">
        <v>282</v>
      </c>
      <c r="E6" s="38" t="s">
        <v>281</v>
      </c>
      <c r="F6" s="39" t="s">
        <v>220</v>
      </c>
      <c r="G6" s="40" t="s">
        <v>221</v>
      </c>
      <c r="H6" s="41" t="s">
        <v>363</v>
      </c>
      <c r="I6" s="173" t="s">
        <v>222</v>
      </c>
      <c r="J6" s="42" t="s">
        <v>223</v>
      </c>
    </row>
    <row r="7" spans="1:10" ht="36" customHeight="1">
      <c r="A7" s="12"/>
      <c r="B7" s="33" t="s">
        <v>130</v>
      </c>
      <c r="C7" s="34" t="s">
        <v>49</v>
      </c>
      <c r="D7" s="35" t="s">
        <v>244</v>
      </c>
      <c r="E7" s="53">
        <v>429</v>
      </c>
      <c r="F7" s="270"/>
      <c r="G7" s="271"/>
      <c r="H7" s="272"/>
      <c r="I7" s="273"/>
      <c r="J7" s="274"/>
    </row>
    <row r="8" spans="1:10" ht="36" customHeight="1">
      <c r="A8" s="12"/>
      <c r="B8" s="32" t="s">
        <v>133</v>
      </c>
      <c r="C8" s="20" t="s">
        <v>50</v>
      </c>
      <c r="D8" s="21" t="s">
        <v>245</v>
      </c>
      <c r="E8" s="54">
        <v>563</v>
      </c>
      <c r="F8" s="275"/>
      <c r="G8" s="276"/>
      <c r="H8" s="277"/>
      <c r="I8" s="278"/>
      <c r="J8" s="279"/>
    </row>
    <row r="9" spans="1:10" ht="36" customHeight="1">
      <c r="A9" s="12"/>
      <c r="B9" s="32" t="s">
        <v>134</v>
      </c>
      <c r="C9" s="20" t="s">
        <v>51</v>
      </c>
      <c r="D9" s="21" t="s">
        <v>246</v>
      </c>
      <c r="E9" s="54">
        <v>520</v>
      </c>
      <c r="F9" s="275"/>
      <c r="G9" s="276"/>
      <c r="H9" s="277"/>
      <c r="I9" s="278"/>
      <c r="J9" s="279"/>
    </row>
    <row r="10" spans="1:10" ht="36" customHeight="1">
      <c r="A10" s="12"/>
      <c r="B10" s="32" t="s">
        <v>135</v>
      </c>
      <c r="C10" s="20" t="s">
        <v>52</v>
      </c>
      <c r="D10" s="21" t="s">
        <v>247</v>
      </c>
      <c r="E10" s="54">
        <v>256</v>
      </c>
      <c r="F10" s="275"/>
      <c r="G10" s="276"/>
      <c r="H10" s="277"/>
      <c r="I10" s="278"/>
      <c r="J10" s="279"/>
    </row>
    <row r="11" spans="1:10" ht="36" customHeight="1">
      <c r="A11" s="12"/>
      <c r="B11" s="32" t="s">
        <v>138</v>
      </c>
      <c r="C11" s="20" t="s">
        <v>55</v>
      </c>
      <c r="D11" s="21" t="s">
        <v>248</v>
      </c>
      <c r="E11" s="54">
        <v>68</v>
      </c>
      <c r="F11" s="275"/>
      <c r="G11" s="276"/>
      <c r="H11" s="277"/>
      <c r="I11" s="278"/>
      <c r="J11" s="279"/>
    </row>
    <row r="12" spans="1:10" ht="36" customHeight="1">
      <c r="A12" s="12"/>
      <c r="B12" s="32" t="s">
        <v>139</v>
      </c>
      <c r="C12" s="20" t="s">
        <v>56</v>
      </c>
      <c r="D12" s="21" t="s">
        <v>249</v>
      </c>
      <c r="E12" s="54">
        <v>217</v>
      </c>
      <c r="F12" s="275"/>
      <c r="G12" s="276"/>
      <c r="H12" s="277"/>
      <c r="I12" s="278"/>
      <c r="J12" s="279"/>
    </row>
    <row r="13" spans="1:10" ht="36" customHeight="1">
      <c r="A13" s="12"/>
      <c r="B13" s="32" t="s">
        <v>140</v>
      </c>
      <c r="C13" s="20" t="s">
        <v>57</v>
      </c>
      <c r="D13" s="21" t="s">
        <v>250</v>
      </c>
      <c r="E13" s="54">
        <v>564</v>
      </c>
      <c r="F13" s="275"/>
      <c r="G13" s="276"/>
      <c r="H13" s="277"/>
      <c r="I13" s="278"/>
      <c r="J13" s="279"/>
    </row>
    <row r="14" spans="1:10" ht="36" customHeight="1">
      <c r="A14" s="12"/>
      <c r="B14" s="32" t="s">
        <v>141</v>
      </c>
      <c r="C14" s="20" t="s">
        <v>58</v>
      </c>
      <c r="D14" s="21" t="s">
        <v>251</v>
      </c>
      <c r="E14" s="54">
        <v>191</v>
      </c>
      <c r="F14" s="275"/>
      <c r="G14" s="276"/>
      <c r="H14" s="277"/>
      <c r="I14" s="278"/>
      <c r="J14" s="279"/>
    </row>
    <row r="15" spans="1:10" ht="36" customHeight="1">
      <c r="A15" s="12"/>
      <c r="B15" s="32" t="s">
        <v>142</v>
      </c>
      <c r="C15" s="20" t="s">
        <v>59</v>
      </c>
      <c r="D15" s="21" t="s">
        <v>252</v>
      </c>
      <c r="E15" s="54">
        <v>71</v>
      </c>
      <c r="F15" s="275"/>
      <c r="G15" s="276"/>
      <c r="H15" s="277"/>
      <c r="I15" s="278"/>
      <c r="J15" s="279"/>
    </row>
    <row r="16" spans="1:10" ht="36" customHeight="1">
      <c r="A16" s="12"/>
      <c r="B16" s="32" t="s">
        <v>143</v>
      </c>
      <c r="C16" s="20" t="s">
        <v>60</v>
      </c>
      <c r="D16" s="21" t="s">
        <v>253</v>
      </c>
      <c r="E16" s="54">
        <v>240</v>
      </c>
      <c r="F16" s="275"/>
      <c r="G16" s="276"/>
      <c r="H16" s="277"/>
      <c r="I16" s="278"/>
      <c r="J16" s="279"/>
    </row>
    <row r="17" spans="1:10" ht="36" customHeight="1">
      <c r="A17" s="12"/>
      <c r="B17" s="32" t="s">
        <v>144</v>
      </c>
      <c r="C17" s="20" t="s">
        <v>127</v>
      </c>
      <c r="D17" s="21" t="s">
        <v>254</v>
      </c>
      <c r="E17" s="54">
        <v>607</v>
      </c>
      <c r="F17" s="275"/>
      <c r="G17" s="276"/>
      <c r="H17" s="277"/>
      <c r="I17" s="278"/>
      <c r="J17" s="279"/>
    </row>
    <row r="18" spans="1:10" ht="36" customHeight="1">
      <c r="A18" s="12"/>
      <c r="B18" s="32" t="s">
        <v>145</v>
      </c>
      <c r="C18" s="20" t="s">
        <v>128</v>
      </c>
      <c r="D18" s="21" t="s">
        <v>255</v>
      </c>
      <c r="E18" s="54">
        <v>169</v>
      </c>
      <c r="F18" s="275"/>
      <c r="G18" s="276"/>
      <c r="H18" s="277"/>
      <c r="I18" s="278"/>
      <c r="J18" s="279"/>
    </row>
    <row r="19" spans="1:10" ht="36" customHeight="1">
      <c r="A19" s="12"/>
      <c r="B19" s="32" t="s">
        <v>146</v>
      </c>
      <c r="C19" s="20" t="s">
        <v>61</v>
      </c>
      <c r="D19" s="21" t="s">
        <v>256</v>
      </c>
      <c r="E19" s="54">
        <v>219</v>
      </c>
      <c r="F19" s="275"/>
      <c r="G19" s="276"/>
      <c r="H19" s="277"/>
      <c r="I19" s="278"/>
      <c r="J19" s="279"/>
    </row>
    <row r="20" spans="1:10" ht="36" customHeight="1">
      <c r="A20" s="12"/>
      <c r="B20" s="32" t="s">
        <v>147</v>
      </c>
      <c r="C20" s="20" t="s">
        <v>62</v>
      </c>
      <c r="D20" s="21" t="s">
        <v>256</v>
      </c>
      <c r="E20" s="54">
        <v>806</v>
      </c>
      <c r="F20" s="275"/>
      <c r="G20" s="276"/>
      <c r="H20" s="277"/>
      <c r="I20" s="278"/>
      <c r="J20" s="279"/>
    </row>
    <row r="21" spans="1:10" ht="36" customHeight="1">
      <c r="A21" s="12"/>
      <c r="B21" s="32" t="s">
        <v>148</v>
      </c>
      <c r="C21" s="20" t="s">
        <v>63</v>
      </c>
      <c r="D21" s="21" t="s">
        <v>257</v>
      </c>
      <c r="E21" s="54">
        <v>25</v>
      </c>
      <c r="F21" s="275"/>
      <c r="G21" s="276"/>
      <c r="H21" s="277"/>
      <c r="I21" s="278"/>
      <c r="J21" s="279"/>
    </row>
    <row r="22" spans="1:10" ht="36" customHeight="1">
      <c r="A22" s="12"/>
      <c r="B22" s="32" t="s">
        <v>149</v>
      </c>
      <c r="C22" s="20" t="s">
        <v>64</v>
      </c>
      <c r="D22" s="21" t="s">
        <v>258</v>
      </c>
      <c r="E22" s="54">
        <v>169</v>
      </c>
      <c r="F22" s="275"/>
      <c r="G22" s="276"/>
      <c r="H22" s="277"/>
      <c r="I22" s="278"/>
      <c r="J22" s="279"/>
    </row>
    <row r="23" spans="1:10" ht="36" customHeight="1">
      <c r="A23" s="12"/>
      <c r="B23" s="32" t="s">
        <v>150</v>
      </c>
      <c r="C23" s="20" t="s">
        <v>65</v>
      </c>
      <c r="D23" s="21" t="s">
        <v>259</v>
      </c>
      <c r="E23" s="54">
        <v>57</v>
      </c>
      <c r="F23" s="275"/>
      <c r="G23" s="276"/>
      <c r="H23" s="277"/>
      <c r="I23" s="278"/>
      <c r="J23" s="279"/>
    </row>
    <row r="24" spans="1:10" ht="36" customHeight="1">
      <c r="A24" s="12"/>
      <c r="B24" s="32" t="s">
        <v>151</v>
      </c>
      <c r="C24" s="20" t="s">
        <v>66</v>
      </c>
      <c r="D24" s="21" t="s">
        <v>260</v>
      </c>
      <c r="E24" s="54">
        <v>25</v>
      </c>
      <c r="F24" s="275"/>
      <c r="G24" s="276"/>
      <c r="H24" s="277"/>
      <c r="I24" s="278"/>
      <c r="J24" s="279"/>
    </row>
    <row r="25" spans="1:10" ht="36" customHeight="1">
      <c r="A25" s="12"/>
      <c r="B25" s="32" t="s">
        <v>152</v>
      </c>
      <c r="C25" s="20" t="s">
        <v>67</v>
      </c>
      <c r="D25" s="21" t="s">
        <v>261</v>
      </c>
      <c r="E25" s="54">
        <v>64</v>
      </c>
      <c r="F25" s="275"/>
      <c r="G25" s="276"/>
      <c r="H25" s="277"/>
      <c r="I25" s="278"/>
      <c r="J25" s="279"/>
    </row>
    <row r="26" spans="1:10" ht="36" customHeight="1">
      <c r="A26" s="12"/>
      <c r="B26" s="32" t="s">
        <v>153</v>
      </c>
      <c r="C26" s="20" t="s">
        <v>68</v>
      </c>
      <c r="D26" s="21" t="s">
        <v>262</v>
      </c>
      <c r="E26" s="54">
        <v>45</v>
      </c>
      <c r="F26" s="275"/>
      <c r="G26" s="276"/>
      <c r="H26" s="277"/>
      <c r="I26" s="278"/>
      <c r="J26" s="279"/>
    </row>
    <row r="27" spans="1:10" ht="36" customHeight="1">
      <c r="A27" s="12"/>
      <c r="B27" s="32" t="s">
        <v>154</v>
      </c>
      <c r="C27" s="20" t="s">
        <v>69</v>
      </c>
      <c r="D27" s="21" t="s">
        <v>263</v>
      </c>
      <c r="E27" s="54">
        <v>5</v>
      </c>
      <c r="F27" s="275"/>
      <c r="G27" s="276"/>
      <c r="H27" s="277"/>
      <c r="I27" s="278"/>
      <c r="J27" s="279"/>
    </row>
    <row r="28" spans="1:10" ht="36" customHeight="1">
      <c r="A28" s="12"/>
      <c r="B28" s="32" t="s">
        <v>155</v>
      </c>
      <c r="C28" s="20" t="s">
        <v>70</v>
      </c>
      <c r="D28" s="21" t="s">
        <v>264</v>
      </c>
      <c r="E28" s="54">
        <v>12</v>
      </c>
      <c r="F28" s="275"/>
      <c r="G28" s="276"/>
      <c r="H28" s="277"/>
      <c r="I28" s="278"/>
      <c r="J28" s="279"/>
    </row>
    <row r="29" spans="1:10" ht="36" customHeight="1">
      <c r="A29" s="12"/>
      <c r="B29" s="32" t="s">
        <v>156</v>
      </c>
      <c r="C29" s="20" t="s">
        <v>71</v>
      </c>
      <c r="D29" s="21" t="s">
        <v>265</v>
      </c>
      <c r="E29" s="54">
        <v>79</v>
      </c>
      <c r="F29" s="275"/>
      <c r="G29" s="276"/>
      <c r="H29" s="277"/>
      <c r="I29" s="278"/>
      <c r="J29" s="279"/>
    </row>
    <row r="30" spans="1:10" ht="36" customHeight="1">
      <c r="A30" s="12"/>
      <c r="B30" s="32" t="s">
        <v>157</v>
      </c>
      <c r="C30" s="20" t="s">
        <v>72</v>
      </c>
      <c r="D30" s="21" t="s">
        <v>266</v>
      </c>
      <c r="E30" s="54">
        <v>29</v>
      </c>
      <c r="F30" s="275"/>
      <c r="G30" s="276"/>
      <c r="H30" s="277"/>
      <c r="I30" s="278"/>
      <c r="J30" s="279"/>
    </row>
    <row r="31" spans="1:10" ht="36" customHeight="1">
      <c r="A31" s="12"/>
      <c r="B31" s="32" t="s">
        <v>158</v>
      </c>
      <c r="C31" s="20" t="s">
        <v>73</v>
      </c>
      <c r="D31" s="21" t="s">
        <v>267</v>
      </c>
      <c r="E31" s="54">
        <v>36</v>
      </c>
      <c r="F31" s="275"/>
      <c r="G31" s="276"/>
      <c r="H31" s="277"/>
      <c r="I31" s="278"/>
      <c r="J31" s="279"/>
    </row>
    <row r="32" spans="1:10" ht="36" customHeight="1">
      <c r="A32" s="12"/>
      <c r="B32" s="32" t="s">
        <v>160</v>
      </c>
      <c r="C32" s="20" t="s">
        <v>75</v>
      </c>
      <c r="D32" s="21" t="s">
        <v>268</v>
      </c>
      <c r="E32" s="54">
        <v>6</v>
      </c>
      <c r="F32" s="275"/>
      <c r="G32" s="276"/>
      <c r="H32" s="277"/>
      <c r="I32" s="278"/>
      <c r="J32" s="279"/>
    </row>
    <row r="33" spans="1:10" ht="36" customHeight="1">
      <c r="A33" s="12"/>
      <c r="B33" s="32" t="s">
        <v>165</v>
      </c>
      <c r="C33" s="20" t="s">
        <v>80</v>
      </c>
      <c r="D33" s="21" t="s">
        <v>269</v>
      </c>
      <c r="E33" s="54">
        <v>1</v>
      </c>
      <c r="F33" s="275"/>
      <c r="G33" s="276"/>
      <c r="H33" s="277"/>
      <c r="I33" s="278"/>
      <c r="J33" s="279"/>
    </row>
    <row r="34" spans="1:10" ht="36" customHeight="1">
      <c r="A34" s="12"/>
      <c r="B34" s="32" t="s">
        <v>166</v>
      </c>
      <c r="C34" s="20" t="s">
        <v>81</v>
      </c>
      <c r="D34" s="21" t="s">
        <v>270</v>
      </c>
      <c r="E34" s="54">
        <v>4</v>
      </c>
      <c r="F34" s="275"/>
      <c r="G34" s="276"/>
      <c r="H34" s="277"/>
      <c r="I34" s="278"/>
      <c r="J34" s="279"/>
    </row>
    <row r="35" spans="1:10" ht="36" customHeight="1">
      <c r="A35" s="12"/>
      <c r="B35" s="32" t="s">
        <v>170</v>
      </c>
      <c r="C35" s="20" t="s">
        <v>85</v>
      </c>
      <c r="D35" s="21" t="s">
        <v>271</v>
      </c>
      <c r="E35" s="54">
        <v>6</v>
      </c>
      <c r="F35" s="275"/>
      <c r="G35" s="276"/>
      <c r="H35" s="277"/>
      <c r="I35" s="278"/>
      <c r="J35" s="279"/>
    </row>
    <row r="36" spans="1:10" ht="36" customHeight="1">
      <c r="A36" s="12"/>
      <c r="B36" s="32" t="s">
        <v>181</v>
      </c>
      <c r="C36" s="20" t="s">
        <v>96</v>
      </c>
      <c r="D36" s="21" t="s">
        <v>272</v>
      </c>
      <c r="E36" s="54">
        <v>104</v>
      </c>
      <c r="F36" s="275"/>
      <c r="G36" s="276"/>
      <c r="H36" s="277"/>
      <c r="I36" s="278"/>
      <c r="J36" s="279"/>
    </row>
    <row r="37" spans="1:10" ht="36" customHeight="1">
      <c r="A37" s="12"/>
      <c r="B37" s="32" t="s">
        <v>182</v>
      </c>
      <c r="C37" s="20" t="s">
        <v>97</v>
      </c>
      <c r="D37" s="21" t="s">
        <v>273</v>
      </c>
      <c r="E37" s="54">
        <v>21</v>
      </c>
      <c r="F37" s="275"/>
      <c r="G37" s="276"/>
      <c r="H37" s="277"/>
      <c r="I37" s="278"/>
      <c r="J37" s="279"/>
    </row>
    <row r="38" spans="1:10" ht="36" customHeight="1">
      <c r="A38" s="12"/>
      <c r="B38" s="32" t="s">
        <v>183</v>
      </c>
      <c r="C38" s="20" t="s">
        <v>98</v>
      </c>
      <c r="D38" s="21" t="s">
        <v>274</v>
      </c>
      <c r="E38" s="54">
        <v>59</v>
      </c>
      <c r="F38" s="275"/>
      <c r="G38" s="276"/>
      <c r="H38" s="277"/>
      <c r="I38" s="278"/>
      <c r="J38" s="279"/>
    </row>
    <row r="39" spans="1:10" ht="36" customHeight="1">
      <c r="A39" s="15"/>
      <c r="B39" s="32" t="s">
        <v>185</v>
      </c>
      <c r="C39" s="20" t="s">
        <v>100</v>
      </c>
      <c r="D39" s="21" t="s">
        <v>378</v>
      </c>
      <c r="E39" s="54">
        <v>11</v>
      </c>
      <c r="F39" s="275"/>
      <c r="G39" s="276"/>
      <c r="H39" s="277"/>
      <c r="I39" s="278"/>
      <c r="J39" s="279"/>
    </row>
    <row r="40" spans="1:10" ht="36" customHeight="1">
      <c r="A40" s="15"/>
      <c r="B40" s="32" t="s">
        <v>186</v>
      </c>
      <c r="C40" s="20" t="s">
        <v>101</v>
      </c>
      <c r="D40" s="21" t="s">
        <v>379</v>
      </c>
      <c r="E40" s="54">
        <v>66</v>
      </c>
      <c r="F40" s="275"/>
      <c r="G40" s="276"/>
      <c r="H40" s="277"/>
      <c r="I40" s="278"/>
      <c r="J40" s="279"/>
    </row>
    <row r="41" spans="1:10" ht="36" customHeight="1">
      <c r="B41" s="32" t="s">
        <v>187</v>
      </c>
      <c r="C41" s="20" t="s">
        <v>102</v>
      </c>
      <c r="D41" s="21" t="s">
        <v>275</v>
      </c>
      <c r="E41" s="54">
        <v>10</v>
      </c>
      <c r="F41" s="275"/>
      <c r="G41" s="276"/>
      <c r="H41" s="277"/>
      <c r="I41" s="278"/>
      <c r="J41" s="279"/>
    </row>
    <row r="42" spans="1:10" ht="36" customHeight="1">
      <c r="B42" s="32" t="s">
        <v>189</v>
      </c>
      <c r="C42" s="20" t="s">
        <v>104</v>
      </c>
      <c r="D42" s="21" t="s">
        <v>242</v>
      </c>
      <c r="E42" s="54">
        <v>45</v>
      </c>
      <c r="F42" s="275"/>
      <c r="G42" s="276"/>
      <c r="H42" s="277"/>
      <c r="I42" s="278"/>
      <c r="J42" s="279"/>
    </row>
    <row r="43" spans="1:10" ht="36" customHeight="1">
      <c r="B43" s="32" t="s">
        <v>190</v>
      </c>
      <c r="C43" s="20" t="s">
        <v>105</v>
      </c>
      <c r="D43" s="21" t="s">
        <v>380</v>
      </c>
      <c r="E43" s="54">
        <v>83</v>
      </c>
      <c r="F43" s="275"/>
      <c r="G43" s="276"/>
      <c r="H43" s="277"/>
      <c r="I43" s="278"/>
      <c r="J43" s="279"/>
    </row>
    <row r="44" spans="1:10" ht="36" customHeight="1">
      <c r="A44" s="15"/>
      <c r="B44" s="32" t="s">
        <v>132</v>
      </c>
      <c r="C44" s="20" t="s">
        <v>107</v>
      </c>
      <c r="D44" s="21" t="s">
        <v>276</v>
      </c>
      <c r="E44" s="54">
        <v>72</v>
      </c>
      <c r="F44" s="275"/>
      <c r="G44" s="276"/>
      <c r="H44" s="277"/>
      <c r="I44" s="278"/>
      <c r="J44" s="279"/>
    </row>
    <row r="45" spans="1:10" ht="36" customHeight="1">
      <c r="A45" s="15"/>
      <c r="B45" s="32" t="s">
        <v>192</v>
      </c>
      <c r="C45" s="20" t="s">
        <v>108</v>
      </c>
      <c r="D45" s="21" t="s">
        <v>243</v>
      </c>
      <c r="E45" s="54">
        <v>34</v>
      </c>
      <c r="F45" s="275"/>
      <c r="G45" s="276"/>
      <c r="H45" s="277"/>
      <c r="I45" s="278"/>
      <c r="J45" s="279"/>
    </row>
    <row r="46" spans="1:10" ht="36" customHeight="1">
      <c r="B46" s="32" t="s">
        <v>193</v>
      </c>
      <c r="C46" s="20" t="s">
        <v>109</v>
      </c>
      <c r="D46" s="21" t="s">
        <v>277</v>
      </c>
      <c r="E46" s="54">
        <v>87</v>
      </c>
      <c r="F46" s="275"/>
      <c r="G46" s="276"/>
      <c r="H46" s="277"/>
      <c r="I46" s="278"/>
      <c r="J46" s="279"/>
    </row>
    <row r="47" spans="1:10" ht="36" customHeight="1" thickBot="1">
      <c r="B47" s="32" t="s">
        <v>196</v>
      </c>
      <c r="C47" s="20" t="s">
        <v>112</v>
      </c>
      <c r="D47" s="21" t="s">
        <v>381</v>
      </c>
      <c r="E47" s="54">
        <v>15</v>
      </c>
      <c r="F47" s="275"/>
      <c r="G47" s="276"/>
      <c r="H47" s="277"/>
      <c r="I47" s="278"/>
      <c r="J47" s="279"/>
    </row>
    <row r="48" spans="1:10" ht="28.5" customHeight="1" thickBot="1">
      <c r="A48" s="15"/>
      <c r="B48" s="49"/>
      <c r="C48" s="50" t="s">
        <v>238</v>
      </c>
      <c r="D48" s="50"/>
      <c r="E48" s="55">
        <f>SUM(E7:E47)</f>
        <v>6090</v>
      </c>
      <c r="F48" s="225"/>
      <c r="G48" s="226"/>
      <c r="H48" s="51"/>
      <c r="I48" s="227"/>
      <c r="J48" s="228"/>
    </row>
    <row r="49" spans="1:10" ht="14.25">
      <c r="A49" s="15"/>
      <c r="B49" s="229"/>
      <c r="C49" s="229"/>
      <c r="D49" s="229"/>
      <c r="E49" s="230"/>
      <c r="F49" s="229"/>
      <c r="G49" s="229"/>
      <c r="H49" s="231"/>
      <c r="I49" s="232"/>
      <c r="J49" s="231"/>
    </row>
    <row r="50" spans="1:10" ht="12">
      <c r="A50" s="15"/>
      <c r="B50" s="18"/>
      <c r="C50" s="220" t="s">
        <v>279</v>
      </c>
      <c r="D50" s="15"/>
      <c r="E50" s="17"/>
      <c r="F50" s="15"/>
      <c r="G50" s="15"/>
      <c r="H50" s="17"/>
      <c r="I50" s="174"/>
      <c r="J50" s="17"/>
    </row>
    <row r="51" spans="1:10" ht="12">
      <c r="A51" s="15"/>
      <c r="B51" s="18"/>
      <c r="C51" s="220" t="s">
        <v>278</v>
      </c>
      <c r="D51" s="15"/>
      <c r="E51" s="17"/>
      <c r="F51" s="15"/>
      <c r="G51" s="15"/>
      <c r="H51" s="17"/>
      <c r="I51" s="174"/>
      <c r="J51" s="17"/>
    </row>
    <row r="52" spans="1:10" ht="12">
      <c r="C52" s="220" t="s">
        <v>374</v>
      </c>
    </row>
    <row r="53" spans="1:10" ht="12"/>
    <row r="54" spans="1:10" ht="12"/>
  </sheetData>
  <sheetProtection algorithmName="SHA-512" hashValue="isCLpLrBoS5KrTYmbcDr7JPjf8CyI4d48/DCeojNgH/OuxJzyYPjLQ7BMfx9RSqlAfaZe7Hd3NghS21JApFEcg==" saltValue="wKUkPw5V/T+7LpSVAhGaCg==" spinCount="100000" sheet="1" objects="1" scenarios="1"/>
  <phoneticPr fontId="5"/>
  <printOptions horizontalCentered="1"/>
  <pageMargins left="0.43307086614173229" right="0.43307086614173229" top="0.35433070866141736" bottom="0.35433070866141736" header="0.31496062992125984" footer="0.19685039370078741"/>
  <pageSetup paperSize="9" scale="93" fitToHeight="0" orientation="landscape" r:id="rId1"/>
  <headerFooter>
    <oddFooter>&amp;C&amp;"ＭＳ 明朝,太字"&amp;P / &amp;N ページ</oddFooter>
  </headerFooter>
  <rowBreaks count="3" manualBreakCount="3">
    <brk id="18" min="1" max="9" man="1"/>
    <brk id="31" min="1" max="9" man="1"/>
    <brk id="43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674-B28A-4097-8B7F-AAB6D44FE245}">
  <sheetPr>
    <pageSetUpPr fitToPage="1"/>
  </sheetPr>
  <dimension ref="A1:E20"/>
  <sheetViews>
    <sheetView showGridLines="0" view="pageBreakPreview" zoomScale="85" zoomScaleNormal="100" zoomScaleSheetLayoutView="85" workbookViewId="0">
      <selection activeCell="B2" sqref="B2:E13"/>
    </sheetView>
  </sheetViews>
  <sheetFormatPr defaultRowHeight="40.5" customHeight="1"/>
  <cols>
    <col min="1" max="1" width="3.875" style="8" customWidth="1"/>
    <col min="2" max="2" width="4.625" style="9" customWidth="1"/>
    <col min="3" max="3" width="13.875" style="9" bestFit="1" customWidth="1"/>
    <col min="4" max="4" width="49.5" style="8" bestFit="1" customWidth="1"/>
    <col min="5" max="5" width="5.875" style="10" customWidth="1"/>
    <col min="6" max="16384" width="9" style="8"/>
  </cols>
  <sheetData>
    <row r="1" spans="1:5" ht="16.5" customHeight="1"/>
    <row r="2" spans="1:5" ht="22.5" customHeight="1">
      <c r="B2" s="222" t="s">
        <v>362</v>
      </c>
      <c r="C2" s="46"/>
    </row>
    <row r="3" spans="1:5" ht="21">
      <c r="B3" s="47" t="s">
        <v>289</v>
      </c>
      <c r="C3" s="47"/>
      <c r="D3" s="47"/>
      <c r="E3" s="47"/>
    </row>
    <row r="4" spans="1:5" ht="12.75" thickBot="1">
      <c r="A4" s="12"/>
      <c r="B4" s="13"/>
      <c r="C4" s="13"/>
      <c r="D4" s="12"/>
      <c r="E4" s="14"/>
    </row>
    <row r="5" spans="1:5" s="11" customFormat="1" ht="17.25" customHeight="1">
      <c r="A5" s="19"/>
      <c r="B5" s="29"/>
      <c r="C5" s="30"/>
      <c r="D5" s="30"/>
      <c r="E5" s="57"/>
    </row>
    <row r="6" spans="1:5" s="11" customFormat="1" ht="24.75" customHeight="1" thickBot="1">
      <c r="A6" s="13"/>
      <c r="B6" s="36" t="s">
        <v>240</v>
      </c>
      <c r="C6" s="37" t="s">
        <v>241</v>
      </c>
      <c r="D6" s="37" t="s">
        <v>282</v>
      </c>
      <c r="E6" s="58" t="s">
        <v>281</v>
      </c>
    </row>
    <row r="7" spans="1:5" ht="40.5" customHeight="1">
      <c r="A7" s="12"/>
      <c r="B7" s="32" t="s">
        <v>161</v>
      </c>
      <c r="C7" s="20" t="s">
        <v>76</v>
      </c>
      <c r="D7" s="21" t="s">
        <v>383</v>
      </c>
      <c r="E7" s="48">
        <v>5</v>
      </c>
    </row>
    <row r="8" spans="1:5" ht="40.5" customHeight="1">
      <c r="A8" s="12"/>
      <c r="B8" s="32" t="s">
        <v>195</v>
      </c>
      <c r="C8" s="20" t="s">
        <v>111</v>
      </c>
      <c r="D8" s="21" t="s">
        <v>382</v>
      </c>
      <c r="E8" s="48">
        <v>51</v>
      </c>
    </row>
    <row r="9" spans="1:5" ht="40.5" customHeight="1" thickBot="1">
      <c r="A9" s="12"/>
      <c r="B9" s="32" t="s">
        <v>197</v>
      </c>
      <c r="C9" s="20" t="s">
        <v>113</v>
      </c>
      <c r="D9" s="21" t="s">
        <v>218</v>
      </c>
      <c r="E9" s="48">
        <v>26</v>
      </c>
    </row>
    <row r="10" spans="1:5" ht="40.5" customHeight="1" thickBot="1">
      <c r="A10" s="15"/>
      <c r="B10" s="49"/>
      <c r="C10" s="50" t="s">
        <v>238</v>
      </c>
      <c r="D10" s="80"/>
      <c r="E10" s="81">
        <f>SUM(E7:E9)</f>
        <v>82</v>
      </c>
    </row>
    <row r="11" spans="1:5" ht="8.25" customHeight="1">
      <c r="A11" s="15"/>
      <c r="B11" s="69"/>
      <c r="C11" s="69"/>
      <c r="D11" s="70"/>
      <c r="E11" s="71"/>
    </row>
    <row r="12" spans="1:5" ht="63" customHeight="1">
      <c r="A12" s="15"/>
      <c r="B12" s="280" t="s">
        <v>384</v>
      </c>
      <c r="C12" s="280"/>
      <c r="D12" s="280"/>
      <c r="E12" s="280"/>
    </row>
    <row r="13" spans="1:5" ht="5.25" customHeight="1">
      <c r="A13" s="15"/>
      <c r="B13" s="18"/>
      <c r="C13" s="18"/>
      <c r="D13" s="15"/>
      <c r="E13" s="17"/>
    </row>
    <row r="14" spans="1:5" ht="40.5" customHeight="1">
      <c r="A14" s="15"/>
      <c r="B14" s="18"/>
      <c r="C14" s="16"/>
      <c r="D14" s="15"/>
      <c r="E14" s="17"/>
    </row>
    <row r="15" spans="1:5" ht="40.5" customHeight="1">
      <c r="A15" s="15"/>
      <c r="B15" s="18"/>
      <c r="C15" s="16"/>
      <c r="D15" s="15"/>
      <c r="E15" s="17"/>
    </row>
    <row r="16" spans="1:5" ht="40.5" customHeight="1">
      <c r="B16" s="18"/>
      <c r="C16" s="16"/>
      <c r="D16" s="15"/>
      <c r="E16" s="17"/>
    </row>
    <row r="17" spans="1:5" ht="40.5" customHeight="1">
      <c r="B17" s="18"/>
      <c r="C17" s="16"/>
      <c r="D17" s="15"/>
      <c r="E17" s="17"/>
    </row>
    <row r="18" spans="1:5" ht="40.5" customHeight="1">
      <c r="A18" s="15"/>
      <c r="B18" s="18"/>
      <c r="C18" s="18"/>
      <c r="D18" s="15"/>
      <c r="E18" s="17"/>
    </row>
    <row r="19" spans="1:5" ht="40.5" customHeight="1">
      <c r="A19" s="15"/>
      <c r="B19" s="18"/>
      <c r="C19" s="18"/>
      <c r="D19" s="15"/>
      <c r="E19" s="17"/>
    </row>
    <row r="20" spans="1:5" ht="40.5" customHeight="1">
      <c r="A20" s="15"/>
      <c r="B20" s="18"/>
      <c r="C20" s="18"/>
      <c r="D20" s="15"/>
      <c r="E20" s="17"/>
    </row>
  </sheetData>
  <sheetProtection algorithmName="SHA-512" hashValue="w2ODSoBI1qJttwyDxXD0KJyepKqigUNaBMxKVO8/xbv2WsLVBkZXoTnSRxRf4//5R6q4du3OmYPKLvUuMn9Rdw==" saltValue="TWnjjH0mAiwaJisJITEYsg==" spinCount="100000" sheet="1" objects="1" scenarios="1" selectLockedCells="1" selectUnlockedCells="1"/>
  <mergeCells count="1">
    <mergeCell ref="B12:E12"/>
  </mergeCells>
  <phoneticPr fontId="5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11C9-9956-4138-9AA8-5D532C895DFC}">
  <dimension ref="A1:I57"/>
  <sheetViews>
    <sheetView showGridLines="0" view="pageBreakPreview" zoomScale="85" zoomScaleNormal="100" zoomScaleSheetLayoutView="85" workbookViewId="0">
      <selection activeCell="B2" sqref="B2"/>
    </sheetView>
  </sheetViews>
  <sheetFormatPr defaultRowHeight="40.5" customHeight="1"/>
  <cols>
    <col min="1" max="1" width="3.875" style="8" customWidth="1"/>
    <col min="2" max="2" width="5.75" style="9" customWidth="1"/>
    <col min="3" max="3" width="36.375" style="9" customWidth="1"/>
    <col min="4" max="4" width="5.875" style="10" bestFit="1" customWidth="1"/>
    <col min="5" max="7" width="14.5" style="10" customWidth="1"/>
    <col min="8" max="9" width="15.75" style="10" customWidth="1"/>
    <col min="10" max="11" width="9" style="8"/>
    <col min="12" max="12" width="11.25" style="8" bestFit="1" customWidth="1"/>
    <col min="13" max="16384" width="9" style="8"/>
  </cols>
  <sheetData>
    <row r="1" spans="1:9" ht="16.5" customHeight="1"/>
    <row r="2" spans="1:9" ht="22.5" customHeight="1">
      <c r="B2" s="222" t="s">
        <v>358</v>
      </c>
      <c r="C2" s="46"/>
    </row>
    <row r="3" spans="1:9" ht="21">
      <c r="B3" s="47" t="s">
        <v>283</v>
      </c>
      <c r="C3" s="47"/>
      <c r="D3" s="47"/>
      <c r="E3" s="47"/>
      <c r="F3" s="47"/>
      <c r="G3" s="47"/>
      <c r="H3" s="47"/>
      <c r="I3" s="47"/>
    </row>
    <row r="4" spans="1:9" ht="12.75" thickBot="1">
      <c r="A4" s="12"/>
      <c r="B4" s="13"/>
      <c r="C4" s="13"/>
      <c r="D4" s="14"/>
      <c r="E4" s="17"/>
      <c r="F4" s="8"/>
      <c r="G4" s="17"/>
      <c r="H4" s="17"/>
      <c r="I4" s="59" t="s">
        <v>284</v>
      </c>
    </row>
    <row r="5" spans="1:9" s="11" customFormat="1" ht="17.25">
      <c r="A5" s="19"/>
      <c r="B5" s="29"/>
      <c r="C5" s="30" t="s">
        <v>287</v>
      </c>
      <c r="D5" s="31"/>
      <c r="E5" s="25"/>
      <c r="F5" s="26"/>
      <c r="G5" s="27" t="s">
        <v>239</v>
      </c>
      <c r="H5" s="27"/>
      <c r="I5" s="28"/>
    </row>
    <row r="6" spans="1:9" s="11" customFormat="1" ht="24.75" customHeight="1" thickBot="1">
      <c r="A6" s="13"/>
      <c r="B6" s="36" t="s">
        <v>240</v>
      </c>
      <c r="C6" s="37" t="s">
        <v>241</v>
      </c>
      <c r="D6" s="38" t="s">
        <v>281</v>
      </c>
      <c r="E6" s="43" t="s">
        <v>225</v>
      </c>
      <c r="F6" s="44" t="s">
        <v>226</v>
      </c>
      <c r="G6" s="44" t="s">
        <v>227</v>
      </c>
      <c r="H6" s="44" t="s">
        <v>228</v>
      </c>
      <c r="I6" s="45" t="s">
        <v>224</v>
      </c>
    </row>
    <row r="7" spans="1:9" ht="24" customHeight="1">
      <c r="A7" s="12"/>
      <c r="B7" s="33" t="s">
        <v>130</v>
      </c>
      <c r="C7" s="219" t="s">
        <v>286</v>
      </c>
      <c r="D7" s="53">
        <v>429</v>
      </c>
      <c r="E7" s="264"/>
      <c r="F7" s="265"/>
      <c r="G7" s="265"/>
      <c r="H7" s="72">
        <f>SUM(E7:G7)</f>
        <v>0</v>
      </c>
      <c r="I7" s="73">
        <f>D7*H7</f>
        <v>0</v>
      </c>
    </row>
    <row r="8" spans="1:9" ht="24" customHeight="1">
      <c r="A8" s="12"/>
      <c r="B8" s="32" t="s">
        <v>133</v>
      </c>
      <c r="C8" s="218" t="s">
        <v>50</v>
      </c>
      <c r="D8" s="54">
        <v>563</v>
      </c>
      <c r="E8" s="266"/>
      <c r="F8" s="267"/>
      <c r="G8" s="267"/>
      <c r="H8" s="74">
        <f t="shared" ref="H8:H47" si="0">SUM(E8:G8)</f>
        <v>0</v>
      </c>
      <c r="I8" s="75">
        <f t="shared" ref="I8:I47" si="1">D8*H8</f>
        <v>0</v>
      </c>
    </row>
    <row r="9" spans="1:9" ht="24" customHeight="1">
      <c r="A9" s="12"/>
      <c r="B9" s="32" t="s">
        <v>134</v>
      </c>
      <c r="C9" s="218" t="s">
        <v>51</v>
      </c>
      <c r="D9" s="54">
        <v>520</v>
      </c>
      <c r="E9" s="266"/>
      <c r="F9" s="267"/>
      <c r="G9" s="267"/>
      <c r="H9" s="74">
        <f t="shared" si="0"/>
        <v>0</v>
      </c>
      <c r="I9" s="75">
        <f t="shared" si="1"/>
        <v>0</v>
      </c>
    </row>
    <row r="10" spans="1:9" ht="24" customHeight="1">
      <c r="A10" s="12"/>
      <c r="B10" s="32" t="s">
        <v>135</v>
      </c>
      <c r="C10" s="218" t="s">
        <v>52</v>
      </c>
      <c r="D10" s="54">
        <v>256</v>
      </c>
      <c r="E10" s="266"/>
      <c r="F10" s="267"/>
      <c r="G10" s="267"/>
      <c r="H10" s="74">
        <f t="shared" si="0"/>
        <v>0</v>
      </c>
      <c r="I10" s="75">
        <f t="shared" si="1"/>
        <v>0</v>
      </c>
    </row>
    <row r="11" spans="1:9" ht="24" customHeight="1">
      <c r="A11" s="12"/>
      <c r="B11" s="32" t="s">
        <v>138</v>
      </c>
      <c r="C11" s="218" t="s">
        <v>55</v>
      </c>
      <c r="D11" s="54">
        <v>68</v>
      </c>
      <c r="E11" s="266"/>
      <c r="F11" s="267"/>
      <c r="G11" s="267"/>
      <c r="H11" s="74">
        <f t="shared" si="0"/>
        <v>0</v>
      </c>
      <c r="I11" s="75">
        <f t="shared" si="1"/>
        <v>0</v>
      </c>
    </row>
    <row r="12" spans="1:9" ht="24" customHeight="1">
      <c r="A12" s="12"/>
      <c r="B12" s="32" t="s">
        <v>139</v>
      </c>
      <c r="C12" s="218" t="s">
        <v>56</v>
      </c>
      <c r="D12" s="54">
        <v>217</v>
      </c>
      <c r="E12" s="266"/>
      <c r="F12" s="267"/>
      <c r="G12" s="267"/>
      <c r="H12" s="74">
        <f t="shared" si="0"/>
        <v>0</v>
      </c>
      <c r="I12" s="75">
        <f t="shared" si="1"/>
        <v>0</v>
      </c>
    </row>
    <row r="13" spans="1:9" ht="24" customHeight="1">
      <c r="A13" s="12"/>
      <c r="B13" s="32" t="s">
        <v>140</v>
      </c>
      <c r="C13" s="218" t="s">
        <v>57</v>
      </c>
      <c r="D13" s="54">
        <v>564</v>
      </c>
      <c r="E13" s="266"/>
      <c r="F13" s="267"/>
      <c r="G13" s="267"/>
      <c r="H13" s="74">
        <f t="shared" si="0"/>
        <v>0</v>
      </c>
      <c r="I13" s="75">
        <f t="shared" si="1"/>
        <v>0</v>
      </c>
    </row>
    <row r="14" spans="1:9" ht="24" customHeight="1">
      <c r="A14" s="12"/>
      <c r="B14" s="32" t="s">
        <v>141</v>
      </c>
      <c r="C14" s="218" t="s">
        <v>58</v>
      </c>
      <c r="D14" s="54">
        <v>191</v>
      </c>
      <c r="E14" s="266"/>
      <c r="F14" s="267"/>
      <c r="G14" s="267"/>
      <c r="H14" s="74">
        <f t="shared" si="0"/>
        <v>0</v>
      </c>
      <c r="I14" s="75">
        <f t="shared" si="1"/>
        <v>0</v>
      </c>
    </row>
    <row r="15" spans="1:9" ht="24" customHeight="1">
      <c r="A15" s="12"/>
      <c r="B15" s="32" t="s">
        <v>142</v>
      </c>
      <c r="C15" s="218" t="s">
        <v>59</v>
      </c>
      <c r="D15" s="54">
        <v>71</v>
      </c>
      <c r="E15" s="266"/>
      <c r="F15" s="267"/>
      <c r="G15" s="267"/>
      <c r="H15" s="74">
        <f t="shared" si="0"/>
        <v>0</v>
      </c>
      <c r="I15" s="75">
        <f t="shared" si="1"/>
        <v>0</v>
      </c>
    </row>
    <row r="16" spans="1:9" ht="24" customHeight="1">
      <c r="A16" s="12"/>
      <c r="B16" s="32" t="s">
        <v>143</v>
      </c>
      <c r="C16" s="218" t="s">
        <v>60</v>
      </c>
      <c r="D16" s="54">
        <v>240</v>
      </c>
      <c r="E16" s="266"/>
      <c r="F16" s="267"/>
      <c r="G16" s="267"/>
      <c r="H16" s="74">
        <f t="shared" si="0"/>
        <v>0</v>
      </c>
      <c r="I16" s="75">
        <f t="shared" si="1"/>
        <v>0</v>
      </c>
    </row>
    <row r="17" spans="1:9" ht="24" customHeight="1">
      <c r="A17" s="12"/>
      <c r="B17" s="32" t="s">
        <v>144</v>
      </c>
      <c r="C17" s="218" t="s">
        <v>127</v>
      </c>
      <c r="D17" s="54">
        <v>607</v>
      </c>
      <c r="E17" s="266"/>
      <c r="F17" s="267"/>
      <c r="G17" s="267"/>
      <c r="H17" s="74">
        <f t="shared" si="0"/>
        <v>0</v>
      </c>
      <c r="I17" s="75">
        <f t="shared" si="1"/>
        <v>0</v>
      </c>
    </row>
    <row r="18" spans="1:9" ht="24" customHeight="1">
      <c r="A18" s="12"/>
      <c r="B18" s="32" t="s">
        <v>145</v>
      </c>
      <c r="C18" s="218" t="s">
        <v>128</v>
      </c>
      <c r="D18" s="54">
        <v>169</v>
      </c>
      <c r="E18" s="266"/>
      <c r="F18" s="267"/>
      <c r="G18" s="267"/>
      <c r="H18" s="74">
        <f t="shared" si="0"/>
        <v>0</v>
      </c>
      <c r="I18" s="75">
        <f t="shared" si="1"/>
        <v>0</v>
      </c>
    </row>
    <row r="19" spans="1:9" ht="24" customHeight="1">
      <c r="A19" s="12"/>
      <c r="B19" s="32" t="s">
        <v>146</v>
      </c>
      <c r="C19" s="218" t="s">
        <v>61</v>
      </c>
      <c r="D19" s="54">
        <v>219</v>
      </c>
      <c r="E19" s="266"/>
      <c r="F19" s="267"/>
      <c r="G19" s="267"/>
      <c r="H19" s="74">
        <f t="shared" si="0"/>
        <v>0</v>
      </c>
      <c r="I19" s="75">
        <f t="shared" si="1"/>
        <v>0</v>
      </c>
    </row>
    <row r="20" spans="1:9" ht="24" customHeight="1">
      <c r="A20" s="12"/>
      <c r="B20" s="32" t="s">
        <v>147</v>
      </c>
      <c r="C20" s="218" t="s">
        <v>62</v>
      </c>
      <c r="D20" s="54">
        <v>806</v>
      </c>
      <c r="E20" s="266"/>
      <c r="F20" s="267"/>
      <c r="G20" s="267"/>
      <c r="H20" s="74">
        <f t="shared" si="0"/>
        <v>0</v>
      </c>
      <c r="I20" s="75">
        <f t="shared" si="1"/>
        <v>0</v>
      </c>
    </row>
    <row r="21" spans="1:9" ht="24" customHeight="1">
      <c r="A21" s="12"/>
      <c r="B21" s="32" t="s">
        <v>148</v>
      </c>
      <c r="C21" s="218" t="s">
        <v>63</v>
      </c>
      <c r="D21" s="54">
        <v>25</v>
      </c>
      <c r="E21" s="266"/>
      <c r="F21" s="267"/>
      <c r="G21" s="267"/>
      <c r="H21" s="74">
        <f t="shared" si="0"/>
        <v>0</v>
      </c>
      <c r="I21" s="75">
        <f t="shared" si="1"/>
        <v>0</v>
      </c>
    </row>
    <row r="22" spans="1:9" ht="24" customHeight="1">
      <c r="A22" s="12"/>
      <c r="B22" s="32" t="s">
        <v>149</v>
      </c>
      <c r="C22" s="218" t="s">
        <v>64</v>
      </c>
      <c r="D22" s="54">
        <v>169</v>
      </c>
      <c r="E22" s="266"/>
      <c r="F22" s="267"/>
      <c r="G22" s="267"/>
      <c r="H22" s="74">
        <f t="shared" si="0"/>
        <v>0</v>
      </c>
      <c r="I22" s="75">
        <f t="shared" si="1"/>
        <v>0</v>
      </c>
    </row>
    <row r="23" spans="1:9" ht="24" customHeight="1">
      <c r="A23" s="12"/>
      <c r="B23" s="32" t="s">
        <v>150</v>
      </c>
      <c r="C23" s="218" t="s">
        <v>65</v>
      </c>
      <c r="D23" s="54">
        <v>57</v>
      </c>
      <c r="E23" s="266"/>
      <c r="F23" s="267"/>
      <c r="G23" s="267"/>
      <c r="H23" s="74">
        <f t="shared" si="0"/>
        <v>0</v>
      </c>
      <c r="I23" s="75">
        <f t="shared" si="1"/>
        <v>0</v>
      </c>
    </row>
    <row r="24" spans="1:9" ht="24" customHeight="1">
      <c r="A24" s="12"/>
      <c r="B24" s="32" t="s">
        <v>151</v>
      </c>
      <c r="C24" s="218" t="s">
        <v>66</v>
      </c>
      <c r="D24" s="54">
        <v>25</v>
      </c>
      <c r="E24" s="266"/>
      <c r="F24" s="267"/>
      <c r="G24" s="267"/>
      <c r="H24" s="74">
        <f t="shared" si="0"/>
        <v>0</v>
      </c>
      <c r="I24" s="75">
        <f t="shared" si="1"/>
        <v>0</v>
      </c>
    </row>
    <row r="25" spans="1:9" ht="24" customHeight="1">
      <c r="A25" s="12"/>
      <c r="B25" s="32" t="s">
        <v>152</v>
      </c>
      <c r="C25" s="218" t="s">
        <v>67</v>
      </c>
      <c r="D25" s="54">
        <v>64</v>
      </c>
      <c r="E25" s="266"/>
      <c r="F25" s="267"/>
      <c r="G25" s="267"/>
      <c r="H25" s="74">
        <f t="shared" si="0"/>
        <v>0</v>
      </c>
      <c r="I25" s="75">
        <f t="shared" si="1"/>
        <v>0</v>
      </c>
    </row>
    <row r="26" spans="1:9" ht="24" customHeight="1">
      <c r="A26" s="12"/>
      <c r="B26" s="32" t="s">
        <v>153</v>
      </c>
      <c r="C26" s="218" t="s">
        <v>68</v>
      </c>
      <c r="D26" s="54">
        <v>45</v>
      </c>
      <c r="E26" s="266"/>
      <c r="F26" s="267"/>
      <c r="G26" s="267"/>
      <c r="H26" s="74">
        <f t="shared" si="0"/>
        <v>0</v>
      </c>
      <c r="I26" s="75">
        <f t="shared" si="1"/>
        <v>0</v>
      </c>
    </row>
    <row r="27" spans="1:9" ht="24" customHeight="1">
      <c r="A27" s="12"/>
      <c r="B27" s="32" t="s">
        <v>154</v>
      </c>
      <c r="C27" s="218" t="s">
        <v>69</v>
      </c>
      <c r="D27" s="54">
        <v>5</v>
      </c>
      <c r="E27" s="266"/>
      <c r="F27" s="267"/>
      <c r="G27" s="267"/>
      <c r="H27" s="74">
        <f t="shared" si="0"/>
        <v>0</v>
      </c>
      <c r="I27" s="75">
        <f t="shared" si="1"/>
        <v>0</v>
      </c>
    </row>
    <row r="28" spans="1:9" ht="24" customHeight="1">
      <c r="A28" s="12"/>
      <c r="B28" s="32" t="s">
        <v>155</v>
      </c>
      <c r="C28" s="218" t="s">
        <v>70</v>
      </c>
      <c r="D28" s="54">
        <v>12</v>
      </c>
      <c r="E28" s="266"/>
      <c r="F28" s="267"/>
      <c r="G28" s="267"/>
      <c r="H28" s="74">
        <f t="shared" si="0"/>
        <v>0</v>
      </c>
      <c r="I28" s="75">
        <f t="shared" si="1"/>
        <v>0</v>
      </c>
    </row>
    <row r="29" spans="1:9" ht="24" customHeight="1">
      <c r="A29" s="12"/>
      <c r="B29" s="32" t="s">
        <v>156</v>
      </c>
      <c r="C29" s="218" t="s">
        <v>71</v>
      </c>
      <c r="D29" s="54">
        <v>79</v>
      </c>
      <c r="E29" s="266"/>
      <c r="F29" s="267"/>
      <c r="G29" s="267"/>
      <c r="H29" s="74">
        <f t="shared" si="0"/>
        <v>0</v>
      </c>
      <c r="I29" s="75">
        <f t="shared" si="1"/>
        <v>0</v>
      </c>
    </row>
    <row r="30" spans="1:9" ht="24" customHeight="1">
      <c r="A30" s="12"/>
      <c r="B30" s="32" t="s">
        <v>157</v>
      </c>
      <c r="C30" s="218" t="s">
        <v>72</v>
      </c>
      <c r="D30" s="54">
        <v>29</v>
      </c>
      <c r="E30" s="266"/>
      <c r="F30" s="267"/>
      <c r="G30" s="267"/>
      <c r="H30" s="74">
        <f t="shared" si="0"/>
        <v>0</v>
      </c>
      <c r="I30" s="75">
        <f t="shared" si="1"/>
        <v>0</v>
      </c>
    </row>
    <row r="31" spans="1:9" ht="24" customHeight="1">
      <c r="A31" s="12"/>
      <c r="B31" s="32" t="s">
        <v>158</v>
      </c>
      <c r="C31" s="218" t="s">
        <v>73</v>
      </c>
      <c r="D31" s="54">
        <v>36</v>
      </c>
      <c r="E31" s="266"/>
      <c r="F31" s="267"/>
      <c r="G31" s="267"/>
      <c r="H31" s="74">
        <f t="shared" si="0"/>
        <v>0</v>
      </c>
      <c r="I31" s="75">
        <f t="shared" si="1"/>
        <v>0</v>
      </c>
    </row>
    <row r="32" spans="1:9" ht="24" customHeight="1">
      <c r="A32" s="12"/>
      <c r="B32" s="32" t="s">
        <v>160</v>
      </c>
      <c r="C32" s="218" t="s">
        <v>75</v>
      </c>
      <c r="D32" s="54">
        <v>6</v>
      </c>
      <c r="E32" s="266"/>
      <c r="F32" s="267"/>
      <c r="G32" s="267"/>
      <c r="H32" s="74">
        <f t="shared" si="0"/>
        <v>0</v>
      </c>
      <c r="I32" s="75">
        <f t="shared" si="1"/>
        <v>0</v>
      </c>
    </row>
    <row r="33" spans="1:9" ht="24" customHeight="1">
      <c r="A33" s="12"/>
      <c r="B33" s="32" t="s">
        <v>165</v>
      </c>
      <c r="C33" s="218" t="s">
        <v>80</v>
      </c>
      <c r="D33" s="54">
        <v>1</v>
      </c>
      <c r="E33" s="266"/>
      <c r="F33" s="267"/>
      <c r="G33" s="267"/>
      <c r="H33" s="74">
        <f t="shared" si="0"/>
        <v>0</v>
      </c>
      <c r="I33" s="75">
        <f t="shared" si="1"/>
        <v>0</v>
      </c>
    </row>
    <row r="34" spans="1:9" ht="24" customHeight="1">
      <c r="A34" s="12"/>
      <c r="B34" s="32" t="s">
        <v>166</v>
      </c>
      <c r="C34" s="218" t="s">
        <v>81</v>
      </c>
      <c r="D34" s="54">
        <v>4</v>
      </c>
      <c r="E34" s="266"/>
      <c r="F34" s="267"/>
      <c r="G34" s="267"/>
      <c r="H34" s="74">
        <f t="shared" si="0"/>
        <v>0</v>
      </c>
      <c r="I34" s="75">
        <f t="shared" si="1"/>
        <v>0</v>
      </c>
    </row>
    <row r="35" spans="1:9" ht="24" customHeight="1">
      <c r="A35" s="12"/>
      <c r="B35" s="32" t="s">
        <v>170</v>
      </c>
      <c r="C35" s="218" t="s">
        <v>85</v>
      </c>
      <c r="D35" s="54">
        <v>6</v>
      </c>
      <c r="E35" s="266"/>
      <c r="F35" s="267"/>
      <c r="G35" s="267"/>
      <c r="H35" s="74">
        <f t="shared" si="0"/>
        <v>0</v>
      </c>
      <c r="I35" s="75">
        <f t="shared" si="1"/>
        <v>0</v>
      </c>
    </row>
    <row r="36" spans="1:9" ht="24" customHeight="1">
      <c r="A36" s="12"/>
      <c r="B36" s="32" t="s">
        <v>181</v>
      </c>
      <c r="C36" s="218" t="s">
        <v>96</v>
      </c>
      <c r="D36" s="54">
        <v>104</v>
      </c>
      <c r="E36" s="266"/>
      <c r="F36" s="267"/>
      <c r="G36" s="267"/>
      <c r="H36" s="74">
        <f t="shared" si="0"/>
        <v>0</v>
      </c>
      <c r="I36" s="75">
        <f t="shared" si="1"/>
        <v>0</v>
      </c>
    </row>
    <row r="37" spans="1:9" ht="24" customHeight="1">
      <c r="A37" s="12"/>
      <c r="B37" s="32" t="s">
        <v>182</v>
      </c>
      <c r="C37" s="218" t="s">
        <v>97</v>
      </c>
      <c r="D37" s="54">
        <v>21</v>
      </c>
      <c r="E37" s="266"/>
      <c r="F37" s="267"/>
      <c r="G37" s="267"/>
      <c r="H37" s="74">
        <f t="shared" si="0"/>
        <v>0</v>
      </c>
      <c r="I37" s="75">
        <f t="shared" si="1"/>
        <v>0</v>
      </c>
    </row>
    <row r="38" spans="1:9" ht="24" customHeight="1">
      <c r="A38" s="12"/>
      <c r="B38" s="32" t="s">
        <v>183</v>
      </c>
      <c r="C38" s="218" t="s">
        <v>98</v>
      </c>
      <c r="D38" s="54">
        <v>59</v>
      </c>
      <c r="E38" s="266"/>
      <c r="F38" s="267"/>
      <c r="G38" s="267"/>
      <c r="H38" s="74">
        <f t="shared" si="0"/>
        <v>0</v>
      </c>
      <c r="I38" s="75">
        <f t="shared" si="1"/>
        <v>0</v>
      </c>
    </row>
    <row r="39" spans="1:9" ht="24" customHeight="1">
      <c r="A39" s="12"/>
      <c r="B39" s="32" t="s">
        <v>185</v>
      </c>
      <c r="C39" s="218" t="s">
        <v>100</v>
      </c>
      <c r="D39" s="54">
        <v>11</v>
      </c>
      <c r="E39" s="266"/>
      <c r="F39" s="267"/>
      <c r="G39" s="267"/>
      <c r="H39" s="74">
        <f t="shared" si="0"/>
        <v>0</v>
      </c>
      <c r="I39" s="75">
        <f t="shared" si="1"/>
        <v>0</v>
      </c>
    </row>
    <row r="40" spans="1:9" ht="24" customHeight="1">
      <c r="A40" s="12"/>
      <c r="B40" s="32" t="s">
        <v>186</v>
      </c>
      <c r="C40" s="218" t="s">
        <v>101</v>
      </c>
      <c r="D40" s="54">
        <v>66</v>
      </c>
      <c r="E40" s="266"/>
      <c r="F40" s="267"/>
      <c r="G40" s="267"/>
      <c r="H40" s="74">
        <f t="shared" si="0"/>
        <v>0</v>
      </c>
      <c r="I40" s="75">
        <f t="shared" si="1"/>
        <v>0</v>
      </c>
    </row>
    <row r="41" spans="1:9" ht="24" customHeight="1">
      <c r="A41" s="12"/>
      <c r="B41" s="32" t="s">
        <v>187</v>
      </c>
      <c r="C41" s="218" t="s">
        <v>102</v>
      </c>
      <c r="D41" s="54">
        <v>10</v>
      </c>
      <c r="E41" s="266"/>
      <c r="F41" s="267"/>
      <c r="G41" s="267"/>
      <c r="H41" s="74">
        <f t="shared" si="0"/>
        <v>0</v>
      </c>
      <c r="I41" s="75">
        <f t="shared" si="1"/>
        <v>0</v>
      </c>
    </row>
    <row r="42" spans="1:9" ht="24" customHeight="1">
      <c r="A42" s="12"/>
      <c r="B42" s="32" t="s">
        <v>189</v>
      </c>
      <c r="C42" s="218" t="s">
        <v>104</v>
      </c>
      <c r="D42" s="54">
        <v>45</v>
      </c>
      <c r="E42" s="266"/>
      <c r="F42" s="267"/>
      <c r="G42" s="267"/>
      <c r="H42" s="74">
        <f t="shared" si="0"/>
        <v>0</v>
      </c>
      <c r="I42" s="75">
        <f t="shared" si="1"/>
        <v>0</v>
      </c>
    </row>
    <row r="43" spans="1:9" ht="24" customHeight="1">
      <c r="A43" s="12"/>
      <c r="B43" s="32" t="s">
        <v>190</v>
      </c>
      <c r="C43" s="218" t="s">
        <v>105</v>
      </c>
      <c r="D43" s="54">
        <v>83</v>
      </c>
      <c r="E43" s="266"/>
      <c r="F43" s="267"/>
      <c r="G43" s="267"/>
      <c r="H43" s="74">
        <f t="shared" si="0"/>
        <v>0</v>
      </c>
      <c r="I43" s="75">
        <f t="shared" si="1"/>
        <v>0</v>
      </c>
    </row>
    <row r="44" spans="1:9" ht="24" customHeight="1">
      <c r="A44" s="12"/>
      <c r="B44" s="32" t="s">
        <v>132</v>
      </c>
      <c r="C44" s="218" t="s">
        <v>107</v>
      </c>
      <c r="D44" s="54">
        <v>72</v>
      </c>
      <c r="E44" s="266"/>
      <c r="F44" s="267"/>
      <c r="G44" s="267"/>
      <c r="H44" s="74">
        <f t="shared" si="0"/>
        <v>0</v>
      </c>
      <c r="I44" s="75">
        <f t="shared" si="1"/>
        <v>0</v>
      </c>
    </row>
    <row r="45" spans="1:9" ht="24" customHeight="1">
      <c r="A45" s="12"/>
      <c r="B45" s="32" t="s">
        <v>192</v>
      </c>
      <c r="C45" s="218" t="s">
        <v>108</v>
      </c>
      <c r="D45" s="54">
        <v>34</v>
      </c>
      <c r="E45" s="266"/>
      <c r="F45" s="267"/>
      <c r="G45" s="267"/>
      <c r="H45" s="74">
        <f t="shared" si="0"/>
        <v>0</v>
      </c>
      <c r="I45" s="75">
        <f t="shared" si="1"/>
        <v>0</v>
      </c>
    </row>
    <row r="46" spans="1:9" ht="24" customHeight="1">
      <c r="A46" s="12"/>
      <c r="B46" s="32" t="s">
        <v>193</v>
      </c>
      <c r="C46" s="218" t="s">
        <v>109</v>
      </c>
      <c r="D46" s="54">
        <v>87</v>
      </c>
      <c r="E46" s="266"/>
      <c r="F46" s="267"/>
      <c r="G46" s="267"/>
      <c r="H46" s="74">
        <f t="shared" si="0"/>
        <v>0</v>
      </c>
      <c r="I46" s="75">
        <f t="shared" si="1"/>
        <v>0</v>
      </c>
    </row>
    <row r="47" spans="1:9" ht="24" customHeight="1" thickBot="1">
      <c r="A47" s="12"/>
      <c r="B47" s="32" t="s">
        <v>196</v>
      </c>
      <c r="C47" s="218" t="s">
        <v>112</v>
      </c>
      <c r="D47" s="54">
        <v>15</v>
      </c>
      <c r="E47" s="266"/>
      <c r="F47" s="267"/>
      <c r="G47" s="267"/>
      <c r="H47" s="74">
        <f t="shared" si="0"/>
        <v>0</v>
      </c>
      <c r="I47" s="75">
        <f t="shared" si="1"/>
        <v>0</v>
      </c>
    </row>
    <row r="48" spans="1:9" ht="24" customHeight="1" thickBot="1">
      <c r="A48" s="15"/>
      <c r="B48" s="49"/>
      <c r="C48" s="50" t="s">
        <v>238</v>
      </c>
      <c r="D48" s="55">
        <f>SUM(D7:D47)</f>
        <v>6090</v>
      </c>
      <c r="E48" s="52"/>
      <c r="F48" s="51"/>
      <c r="G48" s="61"/>
      <c r="H48" s="65" t="s">
        <v>280</v>
      </c>
      <c r="I48" s="76">
        <f>SUM(I7:I47)</f>
        <v>0</v>
      </c>
    </row>
    <row r="49" spans="1:9" ht="24" customHeight="1">
      <c r="A49" s="15"/>
      <c r="B49" s="60" t="s">
        <v>288</v>
      </c>
      <c r="C49" s="18"/>
      <c r="D49" s="17"/>
      <c r="E49" s="17"/>
      <c r="F49" s="17"/>
      <c r="G49" s="62"/>
      <c r="H49" s="66" t="s">
        <v>231</v>
      </c>
      <c r="I49" s="268"/>
    </row>
    <row r="50" spans="1:9" ht="24" customHeight="1">
      <c r="A50" s="15"/>
      <c r="B50" s="60" t="s">
        <v>285</v>
      </c>
      <c r="C50" s="60"/>
      <c r="D50" s="17"/>
      <c r="E50" s="17"/>
      <c r="F50" s="17"/>
      <c r="G50" s="63"/>
      <c r="H50" s="67" t="s">
        <v>229</v>
      </c>
      <c r="I50" s="269"/>
    </row>
    <row r="51" spans="1:9" ht="24" customHeight="1">
      <c r="A51" s="15"/>
      <c r="B51" s="60" t="s">
        <v>375</v>
      </c>
      <c r="C51" s="16"/>
      <c r="D51" s="17"/>
      <c r="E51" s="17"/>
      <c r="F51" s="17"/>
      <c r="G51" s="63"/>
      <c r="H51" s="67" t="s">
        <v>230</v>
      </c>
      <c r="I51" s="269"/>
    </row>
    <row r="52" spans="1:9" ht="24" customHeight="1">
      <c r="A52" s="15"/>
      <c r="B52" s="79" t="s">
        <v>372</v>
      </c>
      <c r="C52" s="16"/>
      <c r="D52" s="17"/>
      <c r="E52" s="17"/>
      <c r="F52" s="17"/>
      <c r="G52" s="63"/>
      <c r="H52" s="67" t="s">
        <v>232</v>
      </c>
      <c r="I52" s="269"/>
    </row>
    <row r="53" spans="1:9" ht="24" customHeight="1">
      <c r="B53" s="18"/>
      <c r="C53" s="16"/>
      <c r="D53" s="17"/>
      <c r="E53" s="17"/>
      <c r="F53" s="17"/>
      <c r="G53" s="63"/>
      <c r="H53" s="67" t="s">
        <v>233</v>
      </c>
      <c r="I53" s="77">
        <f>SUM(I48:I52)</f>
        <v>0</v>
      </c>
    </row>
    <row r="54" spans="1:9" ht="24" customHeight="1">
      <c r="B54" s="18"/>
      <c r="C54" s="16"/>
      <c r="D54" s="17"/>
      <c r="E54" s="17"/>
      <c r="F54" s="17"/>
      <c r="G54" s="63"/>
      <c r="H54" s="67" t="s">
        <v>234</v>
      </c>
      <c r="I54" s="269"/>
    </row>
    <row r="55" spans="1:9" ht="24" customHeight="1">
      <c r="A55" s="15"/>
      <c r="B55" s="18"/>
      <c r="C55" s="18"/>
      <c r="D55" s="17"/>
      <c r="E55" s="17"/>
      <c r="F55" s="17"/>
      <c r="G55" s="63"/>
      <c r="H55" s="67" t="s">
        <v>235</v>
      </c>
      <c r="I55" s="77">
        <f>I53+I54</f>
        <v>0</v>
      </c>
    </row>
    <row r="56" spans="1:9" ht="24" customHeight="1">
      <c r="A56" s="15"/>
      <c r="B56" s="18"/>
      <c r="C56" s="18"/>
      <c r="D56" s="17"/>
      <c r="E56" s="17"/>
      <c r="F56" s="17"/>
      <c r="G56" s="63"/>
      <c r="H56" s="67" t="s">
        <v>236</v>
      </c>
      <c r="I56" s="77">
        <f>ROUNDDOWN(I55*0.1,0)</f>
        <v>0</v>
      </c>
    </row>
    <row r="57" spans="1:9" ht="24" customHeight="1" thickBot="1">
      <c r="A57" s="15"/>
      <c r="B57" s="18"/>
      <c r="C57" s="18"/>
      <c r="D57" s="17"/>
      <c r="E57" s="17"/>
      <c r="F57" s="17"/>
      <c r="G57" s="64"/>
      <c r="H57" s="68" t="s">
        <v>237</v>
      </c>
      <c r="I57" s="78">
        <f>I55+I56</f>
        <v>0</v>
      </c>
    </row>
  </sheetData>
  <sheetProtection algorithmName="SHA-512" hashValue="OPgTY7TEArm986JVhWRlK4xhQdJPxy86XiAxTvG4kBljr97uSeRwhYhIGwHjRUvgs1hi++vyoVCkeh28na1Y0g==" saltValue="s6Bs4j7YSxvItubf3N4VlQ==" spinCount="100000" sheet="1" objects="1" scenarios="1"/>
  <phoneticPr fontId="5"/>
  <printOptions horizontalCentered="1"/>
  <pageMargins left="0.70866141732283472" right="0.70866141732283472" top="0.35433070866141736" bottom="0.35433070866141736" header="0.31496062992125984" footer="0.31496062992125984"/>
  <pageSetup paperSize="9" scale="6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8A15-DF77-4787-9E18-40636EDA7081}">
  <dimension ref="B1:H26"/>
  <sheetViews>
    <sheetView showGridLines="0" view="pageBreakPreview" zoomScale="85" zoomScaleNormal="100" zoomScaleSheetLayoutView="85" workbookViewId="0">
      <selection activeCell="B2" sqref="B2:H26"/>
    </sheetView>
  </sheetViews>
  <sheetFormatPr defaultColWidth="10.625" defaultRowHeight="29.25" customHeight="1"/>
  <cols>
    <col min="1" max="1" width="3.875" style="182" customWidth="1"/>
    <col min="2" max="2" width="21.25" style="182" customWidth="1"/>
    <col min="3" max="3" width="11.25" style="182" customWidth="1"/>
    <col min="4" max="4" width="6.5" style="182" customWidth="1"/>
    <col min="5" max="5" width="1" style="182" customWidth="1"/>
    <col min="6" max="6" width="21.25" style="182" customWidth="1"/>
    <col min="7" max="7" width="11.25" style="182" customWidth="1"/>
    <col min="8" max="8" width="8.75" style="182" customWidth="1"/>
    <col min="9" max="16384" width="10.625" style="182"/>
  </cols>
  <sheetData>
    <row r="1" spans="2:8" ht="16.5" customHeight="1"/>
    <row r="2" spans="2:8" ht="22.5" customHeight="1">
      <c r="B2" s="223" t="s">
        <v>335</v>
      </c>
    </row>
    <row r="3" spans="2:8" ht="21">
      <c r="B3" s="281" t="s">
        <v>347</v>
      </c>
      <c r="C3" s="281"/>
      <c r="D3" s="281"/>
      <c r="E3" s="281"/>
      <c r="F3" s="281"/>
      <c r="G3" s="281"/>
      <c r="H3" s="281"/>
    </row>
    <row r="4" spans="2:8" ht="12.75" customHeight="1"/>
    <row r="5" spans="2:8" ht="14.25">
      <c r="B5" s="206" t="s">
        <v>355</v>
      </c>
    </row>
    <row r="6" spans="2:8" ht="36.75" customHeight="1">
      <c r="B6" s="183" t="s">
        <v>336</v>
      </c>
      <c r="C6" s="184">
        <f>'施設別事業効果（計算用２）（非表示）'!D3</f>
        <v>14561947.746987952</v>
      </c>
      <c r="D6" s="196" t="s">
        <v>337</v>
      </c>
      <c r="E6" s="198"/>
      <c r="F6" s="183" t="s">
        <v>338</v>
      </c>
      <c r="G6" s="185">
        <f>'施設別事業効果（計算用２）（非表示）'!D4/1000</f>
        <v>267916.641</v>
      </c>
      <c r="H6" s="196" t="s">
        <v>339</v>
      </c>
    </row>
    <row r="7" spans="2:8" ht="36.75" customHeight="1">
      <c r="B7" s="183" t="s">
        <v>348</v>
      </c>
      <c r="C7" s="185">
        <f>'施設別事業効果（計算用２）（非表示）'!D8</f>
        <v>665604.72699999984</v>
      </c>
      <c r="D7" s="196" t="s">
        <v>337</v>
      </c>
      <c r="E7" s="198"/>
      <c r="F7" s="183" t="s">
        <v>349</v>
      </c>
      <c r="G7" s="185">
        <f>ROUND((SUMPRODUCT('施設別事業効果（計算用２）（非表示）'!E5:BA5,'施設別事業効果（計算用２）（非表示）'!E8:BA8)+'施設別事業効果（計算用２）（非表示）'!A14)/1000,0)</f>
        <v>12106</v>
      </c>
      <c r="H7" s="196" t="s">
        <v>339</v>
      </c>
    </row>
    <row r="8" spans="2:8" ht="36.75" customHeight="1">
      <c r="B8" s="183" t="s">
        <v>350</v>
      </c>
      <c r="C8" s="185">
        <f>ROUND('施設別事業効果（計算用２）（非表示）'!D11,0)</f>
        <v>0</v>
      </c>
      <c r="D8" s="196" t="s">
        <v>337</v>
      </c>
      <c r="E8" s="198"/>
      <c r="F8" s="183" t="s">
        <v>351</v>
      </c>
      <c r="G8" s="185">
        <f>ROUND(G7-G9,0)</f>
        <v>91</v>
      </c>
      <c r="H8" s="196" t="s">
        <v>339</v>
      </c>
    </row>
    <row r="9" spans="2:8" ht="36.75" customHeight="1">
      <c r="B9" s="183" t="s">
        <v>357</v>
      </c>
      <c r="C9" s="185">
        <f>ROUND(C7-C8,0)</f>
        <v>665605</v>
      </c>
      <c r="D9" s="196" t="s">
        <v>337</v>
      </c>
      <c r="E9" s="198"/>
      <c r="F9" s="183" t="s">
        <v>356</v>
      </c>
      <c r="G9" s="185">
        <f>ROUND('施設別事業効果（計算用２）（非表示）'!D15/1000,0)</f>
        <v>12015</v>
      </c>
      <c r="H9" s="196" t="s">
        <v>339</v>
      </c>
    </row>
    <row r="10" spans="2:8" ht="36.75" customHeight="1">
      <c r="B10" s="183" t="s">
        <v>352</v>
      </c>
      <c r="C10" s="202">
        <f>(C9-'施設別事業効果（計算用２）（非表示）'!J14-'施設別事業効果（計算用２）（非表示）'!BA14)*100/C6</f>
        <v>4.2548883759602782</v>
      </c>
      <c r="D10" s="197" t="s">
        <v>346</v>
      </c>
      <c r="E10" s="198"/>
      <c r="F10" s="183" t="s">
        <v>353</v>
      </c>
      <c r="G10" s="202">
        <f>(G9-('施設別事業効果（計算用２）（非表示）'!J15-'施設別事業効果（計算用２）（非表示）'!BA15)/1000)*100/G6</f>
        <v>4.2566046642843656</v>
      </c>
      <c r="H10" s="197" t="s">
        <v>346</v>
      </c>
    </row>
    <row r="11" spans="2:8" ht="36.75" customHeight="1">
      <c r="B11" s="183" t="s">
        <v>367</v>
      </c>
      <c r="C11" s="202">
        <f>C9*100/C7</f>
        <v>100.00004101533374</v>
      </c>
      <c r="D11" s="197" t="s">
        <v>365</v>
      </c>
      <c r="E11" s="198"/>
      <c r="F11" s="183" t="s">
        <v>366</v>
      </c>
      <c r="G11" s="202">
        <f>G9*100/G7</f>
        <v>99.248306624814148</v>
      </c>
      <c r="H11" s="197" t="s">
        <v>365</v>
      </c>
    </row>
    <row r="12" spans="2:8" ht="12"/>
    <row r="13" spans="2:8" ht="14.25">
      <c r="B13" s="206" t="s">
        <v>354</v>
      </c>
    </row>
    <row r="14" spans="2:8" ht="36.75" customHeight="1">
      <c r="B14" s="189" t="s">
        <v>343</v>
      </c>
      <c r="C14" s="193">
        <f>G9</f>
        <v>12015</v>
      </c>
      <c r="D14" s="198" t="s">
        <v>340</v>
      </c>
      <c r="E14" s="198"/>
      <c r="F14" s="203" t="s">
        <v>364</v>
      </c>
      <c r="G14" s="199"/>
      <c r="H14" s="186"/>
    </row>
    <row r="15" spans="2:8" ht="36.75" customHeight="1">
      <c r="B15" s="190" t="s">
        <v>342</v>
      </c>
      <c r="C15" s="194">
        <f>C14*15</f>
        <v>180225</v>
      </c>
      <c r="D15" s="198" t="s">
        <v>340</v>
      </c>
      <c r="E15" s="198"/>
      <c r="F15" s="204" t="s">
        <v>370</v>
      </c>
      <c r="G15" s="201"/>
      <c r="H15" s="188"/>
    </row>
    <row r="16" spans="2:8" ht="36.75" customHeight="1">
      <c r="B16" s="191" t="s">
        <v>341</v>
      </c>
      <c r="C16" s="195">
        <f>'第16号（事業費算出表）'!I57/1000</f>
        <v>0</v>
      </c>
      <c r="D16" s="198" t="s">
        <v>340</v>
      </c>
      <c r="E16" s="198"/>
      <c r="F16" s="205" t="s">
        <v>345</v>
      </c>
      <c r="G16" s="200"/>
      <c r="H16" s="187"/>
    </row>
    <row r="17" spans="2:8" ht="36.75" customHeight="1">
      <c r="B17" s="192" t="s">
        <v>344</v>
      </c>
      <c r="C17" s="195">
        <f>C15-C16</f>
        <v>180225</v>
      </c>
      <c r="D17" s="198" t="s">
        <v>340</v>
      </c>
      <c r="E17" s="198"/>
      <c r="F17" s="205" t="s">
        <v>371</v>
      </c>
      <c r="G17" s="200"/>
      <c r="H17" s="187"/>
    </row>
    <row r="18" spans="2:8" ht="22.5" customHeight="1"/>
    <row r="19" spans="2:8" ht="12">
      <c r="B19" s="224" t="s">
        <v>386</v>
      </c>
      <c r="C19" s="224"/>
      <c r="D19" s="224"/>
      <c r="E19" s="224"/>
      <c r="F19" s="224"/>
      <c r="G19" s="224"/>
      <c r="H19" s="224"/>
    </row>
    <row r="20" spans="2:8" ht="12">
      <c r="B20" s="224" t="s">
        <v>387</v>
      </c>
      <c r="C20" s="224"/>
      <c r="D20" s="224"/>
      <c r="E20" s="224"/>
      <c r="F20" s="224"/>
      <c r="G20" s="224"/>
      <c r="H20" s="224"/>
    </row>
    <row r="21" spans="2:8" ht="12">
      <c r="B21" s="224" t="s">
        <v>368</v>
      </c>
      <c r="C21" s="224"/>
      <c r="D21" s="224"/>
      <c r="E21" s="224"/>
      <c r="F21" s="224"/>
      <c r="G21" s="224"/>
      <c r="H21" s="224"/>
    </row>
    <row r="22" spans="2:8" ht="12">
      <c r="B22" s="224" t="s">
        <v>369</v>
      </c>
      <c r="C22" s="224"/>
      <c r="D22" s="224"/>
      <c r="E22" s="224"/>
      <c r="F22" s="224"/>
      <c r="G22" s="224"/>
      <c r="H22" s="224"/>
    </row>
    <row r="23" spans="2:8" ht="12">
      <c r="B23" s="224" t="s">
        <v>376</v>
      </c>
      <c r="C23" s="224"/>
      <c r="D23" s="224"/>
      <c r="E23" s="224"/>
      <c r="F23" s="224"/>
      <c r="G23" s="224"/>
      <c r="H23" s="224"/>
    </row>
    <row r="24" spans="2:8" ht="12">
      <c r="B24" s="224" t="s">
        <v>373</v>
      </c>
      <c r="C24" s="224"/>
      <c r="D24" s="224"/>
      <c r="E24" s="224"/>
      <c r="F24" s="224"/>
      <c r="G24" s="224"/>
      <c r="H24" s="224"/>
    </row>
    <row r="25" spans="2:8" ht="12"/>
    <row r="26" spans="2:8" ht="12"/>
  </sheetData>
  <sheetProtection algorithmName="SHA-512" hashValue="gN8b2/USzFn56/7xbg/rWS7Ca/AXPxBcRnl7SdR6k29ZKC337EJ9j2S7t72K5lgIwSWsxv/cTiOr1rFR/B48Zg==" saltValue="jDKFX6kflULcMH2fMiy1sA==" spinCount="100000" sheet="1" objects="1" scenarios="1" selectLockedCells="1" selectUnlockedCells="1"/>
  <mergeCells count="1">
    <mergeCell ref="B3:H3"/>
  </mergeCells>
  <phoneticPr fontId="5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D8E-3CE0-4B91-9976-CDEB7A789D15}">
  <sheetPr>
    <pageSetUpPr fitToPage="1"/>
  </sheetPr>
  <dimension ref="A1:BA20"/>
  <sheetViews>
    <sheetView zoomScale="85" zoomScaleNormal="85" zoomScaleSheetLayoutView="55" workbookViewId="0">
      <selection activeCell="I15" sqref="I15"/>
    </sheetView>
  </sheetViews>
  <sheetFormatPr defaultRowHeight="36" customHeight="1"/>
  <cols>
    <col min="1" max="2" width="9" style="105" customWidth="1"/>
    <col min="3" max="3" width="14.375" style="105" customWidth="1"/>
    <col min="4" max="4" width="9" style="105" customWidth="1"/>
    <col min="5" max="14" width="9" style="105"/>
    <col min="15" max="15" width="9" style="105" customWidth="1"/>
    <col min="16" max="17" width="9" style="105"/>
    <col min="18" max="18" width="9" style="105" customWidth="1"/>
    <col min="19" max="16384" width="9" style="105"/>
  </cols>
  <sheetData>
    <row r="1" spans="1:53" ht="16.5" customHeight="1" thickBot="1">
      <c r="D1" s="106"/>
    </row>
    <row r="2" spans="1:53" ht="34.5" thickBot="1">
      <c r="B2" s="207"/>
      <c r="C2" s="107"/>
      <c r="D2" s="108" t="s">
        <v>306</v>
      </c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1" t="s">
        <v>7</v>
      </c>
      <c r="L2" s="109" t="s">
        <v>8</v>
      </c>
      <c r="M2" s="110" t="s">
        <v>9</v>
      </c>
      <c r="N2" s="110" t="s">
        <v>10</v>
      </c>
      <c r="O2" s="110" t="s">
        <v>11</v>
      </c>
      <c r="P2" s="110" t="s">
        <v>12</v>
      </c>
      <c r="Q2" s="110" t="s">
        <v>305</v>
      </c>
      <c r="R2" s="110" t="s">
        <v>13</v>
      </c>
      <c r="S2" s="110" t="s">
        <v>14</v>
      </c>
      <c r="T2" s="110" t="s">
        <v>15</v>
      </c>
      <c r="U2" s="110" t="s">
        <v>16</v>
      </c>
      <c r="V2" s="110" t="s">
        <v>17</v>
      </c>
      <c r="W2" s="110" t="s">
        <v>18</v>
      </c>
      <c r="X2" s="110" t="s">
        <v>19</v>
      </c>
      <c r="Y2" s="110" t="s">
        <v>20</v>
      </c>
      <c r="Z2" s="110" t="s">
        <v>21</v>
      </c>
      <c r="AA2" s="110" t="s">
        <v>22</v>
      </c>
      <c r="AB2" s="110" t="s">
        <v>23</v>
      </c>
      <c r="AC2" s="110" t="s">
        <v>24</v>
      </c>
      <c r="AD2" s="110" t="s">
        <v>25</v>
      </c>
      <c r="AE2" s="110" t="s">
        <v>26</v>
      </c>
      <c r="AF2" s="110" t="s">
        <v>27</v>
      </c>
      <c r="AG2" s="110" t="s">
        <v>28</v>
      </c>
      <c r="AH2" s="110" t="s">
        <v>29</v>
      </c>
      <c r="AI2" s="110" t="s">
        <v>30</v>
      </c>
      <c r="AJ2" s="110" t="s">
        <v>31</v>
      </c>
      <c r="AK2" s="110" t="s">
        <v>32</v>
      </c>
      <c r="AL2" s="110" t="s">
        <v>33</v>
      </c>
      <c r="AM2" s="110" t="s">
        <v>34</v>
      </c>
      <c r="AN2" s="110" t="s">
        <v>35</v>
      </c>
      <c r="AO2" s="110" t="s">
        <v>36</v>
      </c>
      <c r="AP2" s="110" t="s">
        <v>37</v>
      </c>
      <c r="AQ2" s="110" t="s">
        <v>38</v>
      </c>
      <c r="AR2" s="110" t="s">
        <v>39</v>
      </c>
      <c r="AS2" s="111" t="s">
        <v>40</v>
      </c>
      <c r="AT2" s="109" t="s">
        <v>41</v>
      </c>
      <c r="AU2" s="110" t="s">
        <v>42</v>
      </c>
      <c r="AV2" s="110" t="s">
        <v>43</v>
      </c>
      <c r="AW2" s="110" t="s">
        <v>44</v>
      </c>
      <c r="AX2" s="110" t="s">
        <v>45</v>
      </c>
      <c r="AY2" s="112" t="s">
        <v>46</v>
      </c>
      <c r="AZ2" s="109" t="s">
        <v>47</v>
      </c>
      <c r="BA2" s="111" t="s">
        <v>48</v>
      </c>
    </row>
    <row r="3" spans="1:53" ht="36" customHeight="1">
      <c r="A3" s="106"/>
      <c r="B3" s="212"/>
      <c r="C3" s="113" t="s">
        <v>319</v>
      </c>
      <c r="D3" s="114">
        <f>SUM(E3:BA3)</f>
        <v>14561947.746987952</v>
      </c>
      <c r="E3" s="116">
        <v>236739</v>
      </c>
      <c r="F3" s="116">
        <v>202761</v>
      </c>
      <c r="G3" s="116">
        <v>217346</v>
      </c>
      <c r="H3" s="116">
        <v>255536.74698795177</v>
      </c>
      <c r="I3" s="116">
        <v>243788</v>
      </c>
      <c r="J3" s="116">
        <v>0</v>
      </c>
      <c r="K3" s="117">
        <v>149203</v>
      </c>
      <c r="L3" s="115">
        <v>0</v>
      </c>
      <c r="M3" s="116">
        <v>1219</v>
      </c>
      <c r="N3" s="116">
        <v>4596</v>
      </c>
      <c r="O3" s="116">
        <v>0</v>
      </c>
      <c r="P3" s="118">
        <v>0</v>
      </c>
      <c r="Q3" s="118">
        <v>8247</v>
      </c>
      <c r="R3" s="118">
        <v>0</v>
      </c>
      <c r="S3" s="118">
        <v>0</v>
      </c>
      <c r="T3" s="118">
        <v>4329</v>
      </c>
      <c r="U3" s="118">
        <v>0</v>
      </c>
      <c r="V3" s="118">
        <v>623</v>
      </c>
      <c r="W3" s="118">
        <v>0</v>
      </c>
      <c r="X3" s="118">
        <v>2906</v>
      </c>
      <c r="Y3" s="118">
        <v>1752</v>
      </c>
      <c r="Z3" s="118">
        <v>0</v>
      </c>
      <c r="AA3" s="118">
        <v>3130</v>
      </c>
      <c r="AB3" s="118">
        <v>0</v>
      </c>
      <c r="AC3" s="118">
        <v>0</v>
      </c>
      <c r="AD3" s="118">
        <v>4043</v>
      </c>
      <c r="AE3" s="118">
        <v>4069</v>
      </c>
      <c r="AF3" s="118">
        <v>0</v>
      </c>
      <c r="AG3" s="118">
        <v>3523</v>
      </c>
      <c r="AH3" s="118">
        <v>1894</v>
      </c>
      <c r="AI3" s="118">
        <v>0</v>
      </c>
      <c r="AJ3" s="118">
        <v>0</v>
      </c>
      <c r="AK3" s="118">
        <v>4034</v>
      </c>
      <c r="AL3" s="118">
        <v>2390</v>
      </c>
      <c r="AM3" s="118">
        <v>3019</v>
      </c>
      <c r="AN3" s="118"/>
      <c r="AO3" s="118">
        <v>4462</v>
      </c>
      <c r="AP3" s="118">
        <v>3448</v>
      </c>
      <c r="AQ3" s="118">
        <v>3951</v>
      </c>
      <c r="AR3" s="118">
        <v>6351</v>
      </c>
      <c r="AS3" s="119">
        <v>3055</v>
      </c>
      <c r="AT3" s="120">
        <v>9204170</v>
      </c>
      <c r="AU3" s="118">
        <v>1785880</v>
      </c>
      <c r="AV3" s="118">
        <v>315848</v>
      </c>
      <c r="AW3" s="118">
        <v>881050</v>
      </c>
      <c r="AX3" s="118">
        <v>67989</v>
      </c>
      <c r="AY3" s="121">
        <v>921099</v>
      </c>
      <c r="AZ3" s="120">
        <v>9497</v>
      </c>
      <c r="BA3" s="119">
        <v>0</v>
      </c>
    </row>
    <row r="4" spans="1:53" ht="36" customHeight="1">
      <c r="B4" s="208"/>
      <c r="C4" s="122" t="s">
        <v>320</v>
      </c>
      <c r="D4" s="123">
        <f>SUM(E4:BA4)</f>
        <v>267916641</v>
      </c>
      <c r="E4" s="125">
        <v>4183145</v>
      </c>
      <c r="F4" s="125">
        <v>3564876</v>
      </c>
      <c r="G4" s="125">
        <v>3889321</v>
      </c>
      <c r="H4" s="125">
        <v>4241910</v>
      </c>
      <c r="I4" s="125">
        <v>4241239</v>
      </c>
      <c r="J4" s="125">
        <v>0</v>
      </c>
      <c r="K4" s="126">
        <v>2447413</v>
      </c>
      <c r="L4" s="124">
        <v>25794</v>
      </c>
      <c r="M4" s="125">
        <v>27891</v>
      </c>
      <c r="N4" s="125">
        <v>123778</v>
      </c>
      <c r="O4" s="125">
        <v>11227</v>
      </c>
      <c r="P4" s="125">
        <v>19709</v>
      </c>
      <c r="Q4" s="125">
        <v>177376</v>
      </c>
      <c r="R4" s="125">
        <v>6068</v>
      </c>
      <c r="S4" s="125">
        <v>13350</v>
      </c>
      <c r="T4" s="125">
        <v>116052</v>
      </c>
      <c r="U4" s="125">
        <v>30061</v>
      </c>
      <c r="V4" s="125">
        <v>14442</v>
      </c>
      <c r="W4" s="125">
        <v>0</v>
      </c>
      <c r="X4" s="125">
        <v>73855</v>
      </c>
      <c r="Y4" s="125">
        <v>41620</v>
      </c>
      <c r="Z4" s="125">
        <v>31839</v>
      </c>
      <c r="AA4" s="125">
        <v>80081</v>
      </c>
      <c r="AB4" s="125">
        <v>21534</v>
      </c>
      <c r="AC4" s="125">
        <v>28628</v>
      </c>
      <c r="AD4" s="125">
        <v>107094</v>
      </c>
      <c r="AE4" s="125">
        <v>107673</v>
      </c>
      <c r="AF4" s="125">
        <v>29145</v>
      </c>
      <c r="AG4" s="125">
        <v>91462</v>
      </c>
      <c r="AH4" s="125">
        <v>45528</v>
      </c>
      <c r="AI4" s="125">
        <v>14247</v>
      </c>
      <c r="AJ4" s="125">
        <v>6158</v>
      </c>
      <c r="AK4" s="125">
        <v>106741</v>
      </c>
      <c r="AL4" s="125">
        <v>59302</v>
      </c>
      <c r="AM4" s="125">
        <v>76951</v>
      </c>
      <c r="AN4" s="125"/>
      <c r="AO4" s="125">
        <v>120385</v>
      </c>
      <c r="AP4" s="125">
        <v>89214</v>
      </c>
      <c r="AQ4" s="125">
        <v>104297</v>
      </c>
      <c r="AR4" s="125">
        <v>178738</v>
      </c>
      <c r="AS4" s="126">
        <v>77914</v>
      </c>
      <c r="AT4" s="124">
        <v>153530594</v>
      </c>
      <c r="AU4" s="125">
        <v>36778903</v>
      </c>
      <c r="AV4" s="125">
        <v>4805555</v>
      </c>
      <c r="AW4" s="125">
        <v>29273402</v>
      </c>
      <c r="AX4" s="125">
        <v>2736121</v>
      </c>
      <c r="AY4" s="127">
        <v>15879919</v>
      </c>
      <c r="AZ4" s="124">
        <v>286089</v>
      </c>
      <c r="BA4" s="126">
        <v>0</v>
      </c>
    </row>
    <row r="5" spans="1:53" ht="36" customHeight="1" thickBot="1">
      <c r="B5" s="211"/>
      <c r="C5" s="128" t="s">
        <v>321</v>
      </c>
      <c r="D5" s="129">
        <f>D4/D3</f>
        <v>18.398406975153229</v>
      </c>
      <c r="E5" s="131">
        <v>17.670000000000002</v>
      </c>
      <c r="F5" s="131">
        <v>17.579999999999998</v>
      </c>
      <c r="G5" s="131">
        <v>17.89</v>
      </c>
      <c r="H5" s="131">
        <v>16.600000000000001</v>
      </c>
      <c r="I5" s="131">
        <v>17.399999999999999</v>
      </c>
      <c r="J5" s="131">
        <v>16.600000000000001</v>
      </c>
      <c r="K5" s="132">
        <v>16.399999999999999</v>
      </c>
      <c r="L5" s="130"/>
      <c r="M5" s="131">
        <v>22.88</v>
      </c>
      <c r="N5" s="131">
        <v>26.93</v>
      </c>
      <c r="O5" s="131"/>
      <c r="P5" s="131"/>
      <c r="Q5" s="131">
        <v>21.51</v>
      </c>
      <c r="R5" s="131"/>
      <c r="S5" s="131"/>
      <c r="T5" s="131">
        <v>26.81</v>
      </c>
      <c r="U5" s="131"/>
      <c r="V5" s="131">
        <v>23.18</v>
      </c>
      <c r="W5" s="181">
        <v>25</v>
      </c>
      <c r="X5" s="131">
        <v>25.41</v>
      </c>
      <c r="Y5" s="131">
        <v>23.76</v>
      </c>
      <c r="Z5" s="131"/>
      <c r="AA5" s="131">
        <v>25.58</v>
      </c>
      <c r="AB5" s="131"/>
      <c r="AC5" s="131"/>
      <c r="AD5" s="131">
        <v>26.49</v>
      </c>
      <c r="AE5" s="131">
        <v>26.46</v>
      </c>
      <c r="AF5" s="131"/>
      <c r="AG5" s="131">
        <v>25.96</v>
      </c>
      <c r="AH5" s="131">
        <v>24.04</v>
      </c>
      <c r="AI5" s="131"/>
      <c r="AJ5" s="131"/>
      <c r="AK5" s="131">
        <v>26.46</v>
      </c>
      <c r="AL5" s="131">
        <v>24.81</v>
      </c>
      <c r="AM5" s="131">
        <v>25.49</v>
      </c>
      <c r="AN5" s="131"/>
      <c r="AO5" s="131">
        <v>26.98</v>
      </c>
      <c r="AP5" s="131">
        <v>25.87</v>
      </c>
      <c r="AQ5" s="131">
        <v>26.4</v>
      </c>
      <c r="AR5" s="131">
        <v>28.14</v>
      </c>
      <c r="AS5" s="132">
        <v>25.5</v>
      </c>
      <c r="AT5" s="130">
        <v>16.68</v>
      </c>
      <c r="AU5" s="131">
        <v>20.59</v>
      </c>
      <c r="AV5" s="131">
        <v>15.21</v>
      </c>
      <c r="AW5" s="131">
        <v>16.600000000000001</v>
      </c>
      <c r="AX5" s="131">
        <v>20.59</v>
      </c>
      <c r="AY5" s="133">
        <v>17.239999999999998</v>
      </c>
      <c r="AZ5" s="130">
        <v>30.12</v>
      </c>
      <c r="BA5" s="132">
        <v>16.600000000000001</v>
      </c>
    </row>
    <row r="6" spans="1:53" ht="36" customHeight="1">
      <c r="B6" s="207"/>
      <c r="C6" s="113" t="s">
        <v>307</v>
      </c>
      <c r="D6" s="114">
        <f>SUM(E6:BA6)</f>
        <v>538581.59649999999</v>
      </c>
      <c r="E6" s="118">
        <f>SUMPRODUCT('施設別点灯時間内訳（計算用１）（非表示）'!$F$4:$F$87,'施設別点灯時間内訳（計算用１）（非表示）'!I$4:I$87)/1000</f>
        <v>28580.200499999999</v>
      </c>
      <c r="F6" s="118">
        <f>SUMPRODUCT('施設別点灯時間内訳（計算用１）（非表示）'!$F$4:$F$87,'施設別点灯時間内訳（計算用１）（非表示）'!J$4:J$87)/1000</f>
        <v>18330.148000000001</v>
      </c>
      <c r="G6" s="118">
        <f>SUMPRODUCT('施設別点灯時間内訳（計算用１）（非表示）'!$F$4:$F$87,'施設別点灯時間内訳（計算用１）（非表示）'!K$4:K$87)/1000</f>
        <v>31158.575000000001</v>
      </c>
      <c r="H6" s="118">
        <f>SUMPRODUCT('施設別点灯時間内訳（計算用１）（非表示）'!$F$4:$F$87,'施設別点灯時間内訳（計算用１）（非表示）'!L$4:L$87)/1000</f>
        <v>33731.690999999999</v>
      </c>
      <c r="I6" s="118">
        <f>SUMPRODUCT('施設別点灯時間内訳（計算用１）（非表示）'!$F$4:$F$87,'施設別点灯時間内訳（計算用１）（非表示）'!M$4:M$87)/1000</f>
        <v>20876.362000000001</v>
      </c>
      <c r="J6" s="118">
        <f>SUMPRODUCT('施設別点灯時間内訳（計算用１）（非表示）'!$F$4:$F$87,'施設別点灯時間内訳（計算用１）（非表示）'!N$4:N$87)/1000</f>
        <v>24110.016</v>
      </c>
      <c r="K6" s="119">
        <f>SUMPRODUCT('施設別点灯時間内訳（計算用１）（非表示）'!$F$4:$F$87,'施設別点灯時間内訳（計算用１）（非表示）'!O$4:O$87)/1000</f>
        <v>10047.664000000001</v>
      </c>
      <c r="L6" s="120">
        <f>SUMPRODUCT('施設別点灯時間内訳（計算用１）（非表示）'!$F$4:$F$87,'施設別点灯時間内訳（計算用１）（非表示）'!P$4:P$87)/1000</f>
        <v>2417.7600000000002</v>
      </c>
      <c r="M6" s="118">
        <f>SUMPRODUCT('施設別点灯時間内訳（計算用１）（非表示）'!$F$4:$F$87,'施設別点灯時間内訳（計算用１）（非表示）'!Q$4:Q$87)/1000</f>
        <v>805.92</v>
      </c>
      <c r="N6" s="118">
        <f>SUMPRODUCT('施設別点灯時間内訳（計算用１）（非表示）'!$F$4:$F$87,'施設別点灯時間内訳（計算用１）（非表示）'!R$4:R$87)/1000</f>
        <v>1716.96</v>
      </c>
      <c r="O6" s="118">
        <f>SUMPRODUCT('施設別点灯時間内訳（計算用１）（非表示）'!$F$4:$F$87,'施設別点灯時間内訳（計算用１）（非表示）'!S$4:S$87)/1000</f>
        <v>805.92</v>
      </c>
      <c r="P6" s="118">
        <f>SUMPRODUCT('施設別点灯時間内訳（計算用１）（非表示）'!$F$4:$F$87,'施設別点灯時間内訳（計算用１）（非表示）'!T$4:T$87)/1000</f>
        <v>3153.6</v>
      </c>
      <c r="Q6" s="118">
        <f>SUMPRODUCT('施設別点灯時間内訳（計算用１）（非表示）'!$F$4:$F$87,'施設別点灯時間内訳（計算用１）（非表示）'!U$4:U$87)/1000</f>
        <v>1208.8800000000001</v>
      </c>
      <c r="R6" s="118">
        <f>SUMPRODUCT('施設別点灯時間内訳（計算用１）（非表示）'!$F$4:$F$87,'施設別点灯時間内訳（計算用１）（非表示）'!V$4:V$87)/1000</f>
        <v>1664.4</v>
      </c>
      <c r="S6" s="118">
        <f>SUMPRODUCT('施設別点灯時間内訳（計算用１）（非表示）'!$F$4:$F$87,'施設別点灯時間内訳（計算用１）（非表示）'!W$4:W$87)/1000</f>
        <v>1830.84</v>
      </c>
      <c r="T6" s="118">
        <f>SUMPRODUCT('施設別点灯時間内訳（計算用１）（非表示）'!$F$4:$F$87,'施設別点灯時間内訳（計算用１）（非表示）'!X$4:X$87)/1000</f>
        <v>2435.2800000000002</v>
      </c>
      <c r="U6" s="118">
        <f>SUMPRODUCT('施設別点灯時間内訳（計算用１）（非表示）'!$F$4:$F$87,'施設別点灯時間内訳（計算用１）（非表示）'!Y$4:Y$87)/1000</f>
        <v>1927.2</v>
      </c>
      <c r="V6" s="118">
        <f>SUMPRODUCT('施設別点灯時間内訳（計算用１）（非表示）'!$F$4:$F$87,'施設別点灯時間内訳（計算用１）（非表示）'!Z$4:Z$87)/1000</f>
        <v>805.92</v>
      </c>
      <c r="W6" s="118">
        <f>SUMPRODUCT('施設別点灯時間内訳（計算用１）（非表示）'!$F$4:$F$87,'施設別点灯時間内訳（計算用１）（非表示）'!AA$4:AA$87)/1000</f>
        <v>1795.8</v>
      </c>
      <c r="X6" s="118">
        <f>SUMPRODUCT('施設別点灯時間内訳（計算用１）（非表示）'!$F$4:$F$87,'施設別点灯時間内訳（計算用１）（非表示）'!AB$4:AB$87)/1000</f>
        <v>0</v>
      </c>
      <c r="Y6" s="118">
        <f>SUMPRODUCT('施設別点灯時間内訳（計算用１）（非表示）'!$F$4:$F$87,'施設別点灯時間内訳（計算用１）（非表示）'!AC$4:AC$87)/1000</f>
        <v>1208.8800000000001</v>
      </c>
      <c r="Z6" s="118">
        <f>SUMPRODUCT('施設別点灯時間内訳（計算用１）（非表示）'!$F$4:$F$87,'施設別点灯時間内訳（計算用１）（非表示）'!AD$4:AD$87)/1000</f>
        <v>0</v>
      </c>
      <c r="AA6" s="118">
        <f>SUMPRODUCT('施設別点灯時間内訳（計算用１）（非表示）'!$F$4:$F$87,'施設別点灯時間内訳（計算用１）（非表示）'!AE$4:AE$87)/1000</f>
        <v>2803.2</v>
      </c>
      <c r="AB6" s="118">
        <f>SUMPRODUCT('施設別点灯時間内訳（計算用１）（非表示）'!$F$4:$F$87,'施設別点灯時間内訳（計算用１）（非表示）'!AF$4:AF$87)/1000</f>
        <v>1208.8800000000001</v>
      </c>
      <c r="AC6" s="118">
        <f>SUMPRODUCT('施設別点灯時間内訳（計算用１）（非表示）'!$F$4:$F$87,'施設別点灯時間内訳（計算用１）（非表示）'!AG$4:AG$87)/1000</f>
        <v>1410.36</v>
      </c>
      <c r="AD6" s="118">
        <f>SUMPRODUCT('施設別点灯時間内訳（計算用１）（非表示）'!$F$4:$F$87,'施設別点灯時間内訳（計算用１）（非表示）'!AH$4:AH$87)/1000</f>
        <v>805.92</v>
      </c>
      <c r="AE6" s="118">
        <f>SUMPRODUCT('施設別点灯時間内訳（計算用１）（非表示）'!$F$4:$F$87,'施設別点灯時間内訳（計算用１）（非表示）'!AI$4:AI$87)/1000</f>
        <v>402.96</v>
      </c>
      <c r="AF6" s="118">
        <f>SUMPRODUCT('施設別点灯時間内訳（計算用１）（非表示）'!$F$4:$F$87,'施設別点灯時間内訳（計算用１）（非表示）'!AJ$4:AJ$87)/1000</f>
        <v>3416.4</v>
      </c>
      <c r="AG6" s="118">
        <f>SUMPRODUCT('施設別点灯時間内訳（計算用１）（非表示）'!$F$4:$F$87,'施設別点灯時間内訳（計算用１）（非表示）'!AK$4:AK$87)/1000</f>
        <v>3320.04</v>
      </c>
      <c r="AH6" s="118">
        <f>SUMPRODUCT('施設別点灯時間内訳（計算用１）（非表示）'!$F$4:$F$87,'施設別点灯時間内訳（計算用１）（非表示）'!AL$4:AL$87)/1000</f>
        <v>1208.8800000000001</v>
      </c>
      <c r="AI6" s="118">
        <f>SUMPRODUCT('施設別点灯時間内訳（計算用１）（非表示）'!$F$4:$F$87,'施設別点灯時間内訳（計算用１）（非表示）'!AM$4:AM$87)/1000</f>
        <v>805.92</v>
      </c>
      <c r="AJ6" s="118">
        <f>SUMPRODUCT('施設別点灯時間内訳（計算用１）（非表示）'!$F$4:$F$87,'施設別点灯時間内訳（計算用１）（非表示）'!AN$4:AN$87)/1000</f>
        <v>201.48</v>
      </c>
      <c r="AK6" s="118">
        <f>SUMPRODUCT('施設別点灯時間内訳（計算用１）（非表示）'!$F$4:$F$87,'施設別点灯時間内訳（計算用１）（非表示）'!AO$4:AO$87)/1000</f>
        <v>3381.36</v>
      </c>
      <c r="AL6" s="118">
        <f>SUMPRODUCT('施設別点灯時間内訳（計算用１）（非表示）'!$F$4:$F$87,'施設別点灯時間内訳（計算用１）（非表示）'!AP$4:AP$87)/1000</f>
        <v>0</v>
      </c>
      <c r="AM6" s="118">
        <f>SUMPRODUCT('施設別点灯時間内訳（計算用１）（非表示）'!$F$4:$F$87,'施設別点灯時間内訳（計算用１）（非表示）'!AQ$4:AQ$87)/1000</f>
        <v>508.08</v>
      </c>
      <c r="AN6" s="118"/>
      <c r="AO6" s="118">
        <f>SUMPRODUCT('施設別点灯時間内訳（計算用１）（非表示）'!$F$4:$F$87,'施設別点灯時間内訳（計算用１）（非表示）'!AS$4:AS$87)/1000</f>
        <v>919.8</v>
      </c>
      <c r="AP6" s="118">
        <f>SUMPRODUCT('施設別点灯時間内訳（計算用１）（非表示）'!$F$4:$F$87,'施設別点灯時間内訳（計算用１）（非表示）'!AT$4:AT$87)/1000</f>
        <v>919.8</v>
      </c>
      <c r="AQ6" s="118">
        <f>SUMPRODUCT('施設別点灯時間内訳（計算用１）（非表示）'!$F$4:$F$87,'施設別点灯時間内訳（計算用１）（非表示）'!AU$4:AU$87)/1000</f>
        <v>2943.36</v>
      </c>
      <c r="AR6" s="118">
        <f>SUMPRODUCT('施設別点灯時間内訳（計算用１）（非表示）'!$F$4:$F$87,'施設別点灯時間内訳（計算用１）（非表示）'!AV$4:AV$87)/1000</f>
        <v>2943.36</v>
      </c>
      <c r="AS6" s="119">
        <f>SUMPRODUCT('施設別点灯時間内訳（計算用１）（非表示）'!$F$4:$F$87,'施設別点灯時間内訳（計算用１）（非表示）'!AW$4:AW$87)/1000</f>
        <v>1445.4</v>
      </c>
      <c r="AT6" s="120">
        <f>SUMPRODUCT('施設別点灯時間内訳（計算用１）（非表示）'!$F$4:$F$87,'施設別点灯時間内訳（計算用１）（非表示）'!AX$4:AX$87)/1000</f>
        <v>188948.01</v>
      </c>
      <c r="AU6" s="118">
        <f>SUMPRODUCT('施設別点灯時間内訳（計算用１）（非表示）'!$F$4:$F$87,'施設別点灯時間内訳（計算用１）（非表示）'!AY$4:AY$87)/1000</f>
        <v>73288.092000000004</v>
      </c>
      <c r="AV6" s="118">
        <f>SUMPRODUCT('施設別点灯時間内訳（計算用１）（非表示）'!$F$4:$F$87,'施設別点灯時間内訳（計算用１）（非表示）'!AZ$4:AZ$87)/1000</f>
        <v>2874.9050000000002</v>
      </c>
      <c r="AW6" s="118">
        <f>SUMPRODUCT('施設別点灯時間内訳（計算用１）（非表示）'!$F$4:$F$87,'施設別点灯時間内訳（計算用１）（非表示）'!BA$4:BA$87)/1000</f>
        <v>21532.32</v>
      </c>
      <c r="AX6" s="118">
        <f>SUMPRODUCT('施設別点灯時間内訳（計算用１）（非表示）'!$F$4:$F$87,'施設別点灯時間内訳（計算用１）（非表示）'!BB$4:BB$87)/1000</f>
        <v>23942.325000000001</v>
      </c>
      <c r="AY6" s="121">
        <f>SUMPRODUCT('施設別点灯時間内訳（計算用１）（非表示）'!$F$4:$F$87,'施設別点灯時間内訳（計算用１）（非表示）'!BC$4:BC$87)/1000</f>
        <v>4812.2879999999996</v>
      </c>
      <c r="AZ6" s="120">
        <f>SUMPRODUCT('施設別点灯時間内訳（計算用１）（非表示）'!$F$4:$F$87,'施設別点灯時間内訳（計算用１）（非表示）'!BD$4:BD$87)/1000</f>
        <v>1790.88</v>
      </c>
      <c r="BA6" s="119">
        <f>SUMPRODUCT('施設別点灯時間内訳（計算用１）（非表示）'!$F$4:$F$87,'施設別点灯時間内訳（計算用１）（非表示）'!BE$4:BE$87)/1000</f>
        <v>4135.5600000000004</v>
      </c>
    </row>
    <row r="7" spans="1:53" ht="36" customHeight="1">
      <c r="B7" s="208"/>
      <c r="C7" s="134" t="s">
        <v>330</v>
      </c>
      <c r="D7" s="123">
        <f>SUM(E7:BA7)-SUM(L7:AS7)</f>
        <v>127023.1305</v>
      </c>
      <c r="E7" s="136">
        <f>SUMPRODUCT('施設別点灯時間内訳（計算用１）（非表示）'!$F$4:$F$87,'施設別点灯時間内訳（計算用１）（非表示）'!BG$4:BG$87)/1000</f>
        <v>0</v>
      </c>
      <c r="F7" s="136">
        <f>SUMPRODUCT('施設別点灯時間内訳（計算用１）（非表示）'!$F$4:$F$87,'施設別点灯時間内訳（計算用１）（非表示）'!BH$4:BH$87)/1000</f>
        <v>3779.0880000000002</v>
      </c>
      <c r="G7" s="136">
        <f>SUMPRODUCT('施設別点灯時間内訳（計算用１）（非表示）'!$F$4:$F$87,'施設別点灯時間内訳（計算用１）（非表示）'!BI$4:BI$87)/1000</f>
        <v>1815.1695</v>
      </c>
      <c r="H7" s="136">
        <f>SUMPRODUCT('施設別点灯時間内訳（計算用１）（非表示）'!$F$4:$F$87,'施設別点灯時間内訳（計算用１）（非表示）'!BJ$4:BJ$87)/1000</f>
        <v>5919.509</v>
      </c>
      <c r="I7" s="136">
        <f>SUMPRODUCT('施設別点灯時間内訳（計算用１）（非表示）'!$F$4:$F$87,'施設別点灯時間内訳（計算用１）（非表示）'!BK$4:BK$87)/1000</f>
        <v>2090.712</v>
      </c>
      <c r="J7" s="136">
        <f>SUMPRODUCT('施設別点灯時間内訳（計算用１）（非表示）'!$F$4:$F$87,'施設別点灯時間内訳（計算用１）（非表示）'!BL$4:BL$87)/1000</f>
        <v>17294.202000000001</v>
      </c>
      <c r="K7" s="137">
        <f>SUMPRODUCT('施設別点灯時間内訳（計算用１）（非表示）'!$F$4:$F$87,'施設別点灯時間内訳（計算用１）（非表示）'!BM$4:BM$87)/1000</f>
        <v>3832.7</v>
      </c>
      <c r="L7" s="138">
        <f>SUMPRODUCT('施設別点灯時間内訳（計算用１）（非表示）'!$F$4:$F$87,'施設別点灯時間内訳（計算用１）（非表示）'!BN$4:BN$87)/1000</f>
        <v>0</v>
      </c>
      <c r="M7" s="139">
        <f>SUMPRODUCT('施設別点灯時間内訳（計算用１）（非表示）'!$F$4:$F$87,'施設別点灯時間内訳（計算用１）（非表示）'!BO$4:BO$87)/1000</f>
        <v>1576.8</v>
      </c>
      <c r="N7" s="139">
        <f>SUMPRODUCT('施設別点灯時間内訳（計算用１）（非表示）'!$F$4:$F$87,'施設別点灯時間内訳（計算用１）（非表示）'!BP$4:BP$87)/1000</f>
        <v>1997.28</v>
      </c>
      <c r="O7" s="139">
        <f>SUMPRODUCT('施設別点灯時間内訳（計算用１）（非表示）'!$F$4:$F$87,'施設別点灯時間内訳（計算用１）（非表示）'!BQ$4:BQ$87)/1000</f>
        <v>473.04</v>
      </c>
      <c r="P7" s="139">
        <f>SUMPRODUCT('施設別点灯時間内訳（計算用１）（非表示）'!$F$4:$F$87,'施設別点灯時間内訳（計算用１）（非表示）'!BR$4:BR$87)/1000</f>
        <v>0</v>
      </c>
      <c r="Q7" s="139">
        <f>SUMPRODUCT('施設別点灯時間内訳（計算用１）（非表示）'!$F$4:$F$87,'施設別点灯時間内訳（計算用１）（非表示）'!BS$4:BS$87)/1000</f>
        <v>7989.12</v>
      </c>
      <c r="R7" s="139">
        <f>SUMPRODUCT('施設別点灯時間内訳（計算用１）（非表示）'!$F$4:$F$87,'施設別点灯時間内訳（計算用１）（非表示）'!BT$4:BT$87)/1000</f>
        <v>0</v>
      </c>
      <c r="S7" s="139">
        <f>SUMPRODUCT('施設別点灯時間内訳（計算用１）（非表示）'!$F$4:$F$87,'施設別点灯時間内訳（計算用１）（非表示）'!BU$4:BU$87)/1000</f>
        <v>402.96</v>
      </c>
      <c r="T7" s="139">
        <f>SUMPRODUCT('施設別点灯時間内訳（計算用１）（非表示）'!$F$4:$F$87,'施設別点灯時間内訳（計算用１）（非表示）'!BV$4:BV$87)/1000</f>
        <v>1051.2</v>
      </c>
      <c r="U7" s="139">
        <f>SUMPRODUCT('施設別点灯時間内訳（計算用１）（非表示）'!$F$4:$F$87,'施設別点灯時間内訳（計算用１）（非表示）'!BW$4:BW$87)/1000</f>
        <v>0</v>
      </c>
      <c r="V7" s="139">
        <f>SUMPRODUCT('施設別点灯時間内訳（計算用１）（非表示）'!$F$4:$F$87,'施設別点灯時間内訳（計算用１）（非表示）'!BX$4:BX$87)/1000</f>
        <v>201.48</v>
      </c>
      <c r="W7" s="139">
        <f>SUMPRODUCT('施設別点灯時間内訳（計算用１）（非表示）'!$F$4:$F$87,'施設別点灯時間内訳（計算用１）（非表示）'!BY$4:BY$87)/1000</f>
        <v>0</v>
      </c>
      <c r="X7" s="139">
        <f>SUMPRODUCT('施設別点灯時間内訳（計算用１）（非表示）'!$F$4:$F$87,'施設別点灯時間内訳（計算用１）（非表示）'!BZ$4:BZ$87)/1000</f>
        <v>12316.56</v>
      </c>
      <c r="Y7" s="139">
        <f>SUMPRODUCT('施設別点灯時間内訳（計算用１）（非表示）'!$F$4:$F$87,'施設別点灯時間内訳（計算用１）（非表示）'!CA$4:CA$87)/1000</f>
        <v>4730.3999999999996</v>
      </c>
      <c r="Z7" s="139">
        <f>SUMPRODUCT('施設別点灯時間内訳（計算用１）（非表示）'!$F$4:$F$87,'施設別点灯時間内訳（計算用１）（非表示）'!CB$4:CB$87)/1000</f>
        <v>9513.36</v>
      </c>
      <c r="AA7" s="139">
        <f>SUMPRODUCT('施設別点灯時間内訳（計算用１）（非表示）'!$F$4:$F$87,'施設別点灯時間内訳（計算用１）（非表示）'!CC$4:CC$87)/1000</f>
        <v>998.64</v>
      </c>
      <c r="AB7" s="139">
        <f>SUMPRODUCT('施設別点灯時間内訳（計算用１）（非表示）'!$F$4:$F$87,'施設別点灯時間内訳（計算用１）（非表示）'!CD$4:CD$87)/1000</f>
        <v>1997.28</v>
      </c>
      <c r="AC7" s="139">
        <f>SUMPRODUCT('施設別点灯時間内訳（計算用１）（非表示）'!$F$4:$F$87,'施設別点灯時間内訳（計算用１）（非表示）'!CE$4:CE$87)/1000</f>
        <v>1997.28</v>
      </c>
      <c r="AD7" s="139">
        <f>SUMPRODUCT('施設別点灯時間内訳（計算用１）（非表示）'!$F$4:$F$87,'施設別点灯時間内訳（計算用１）（非表示）'!CF$4:CF$87)/1000</f>
        <v>16398.72</v>
      </c>
      <c r="AE7" s="139">
        <f>SUMPRODUCT('施設別点灯時間内訳（計算用１）（非表示）'!$F$4:$F$87,'施設別点灯時間内訳（計算用１）（非表示）'!CG$4:CG$87)/1000</f>
        <v>3994.56</v>
      </c>
      <c r="AF7" s="139">
        <f>SUMPRODUCT('施設別点灯時間内訳（計算用１）（非表示）'!$F$4:$F$87,'施設別点灯時間内訳（計算用１）（非表示）'!CH$4:CH$87)/1000</f>
        <v>0</v>
      </c>
      <c r="AG7" s="139">
        <f>SUMPRODUCT('施設別点灯時間内訳（計算用１）（非表示）'!$F$4:$F$87,'施設別点灯時間内訳（計算用１）（非表示）'!CI$4:CI$87)/1000</f>
        <v>998.64</v>
      </c>
      <c r="AH7" s="139">
        <f>SUMPRODUCT('施設別点灯時間内訳（計算用１）（非表示）'!$F$4:$F$87,'施設別点灯時間内訳（計算用１）（非表示）'!CJ$4:CJ$87)/1000</f>
        <v>4993.2</v>
      </c>
      <c r="AI7" s="139">
        <f>SUMPRODUCT('施設別点灯時間内訳（計算用１）（非表示）'!$F$4:$F$87,'施設別点灯時間内訳（計算用１）（非表示）'!CK$4:CK$87)/1000</f>
        <v>0</v>
      </c>
      <c r="AJ7" s="139">
        <f>SUMPRODUCT('施設別点灯時間内訳（計算用１）（非表示）'!$F$4:$F$87,'施設別点灯時間内訳（計算用１）（非表示）'!CL$4:CL$87)/1000</f>
        <v>0</v>
      </c>
      <c r="AK7" s="139">
        <f>SUMPRODUCT('施設別点灯時間内訳（計算用１）（非表示）'!$F$4:$F$87,'施設別点灯時間内訳（計算用１）（非表示）'!CM$4:CM$87)/1000</f>
        <v>8987.76</v>
      </c>
      <c r="AL7" s="139">
        <f>SUMPRODUCT('施設別点灯時間内訳（計算用１）（非表示）'!$F$4:$F$87,'施設別点灯時間内訳（計算用１）（非表示）'!CN$4:CN$87)/1000</f>
        <v>10932.48</v>
      </c>
      <c r="AM7" s="139">
        <f>SUMPRODUCT('施設別点灯時間内訳（計算用１）（非表示）'!$F$4:$F$87,'施設別点灯時間内訳（計算用１）（非表示）'!CO$4:CO$87)/1000</f>
        <v>6237.12</v>
      </c>
      <c r="AN7" s="139"/>
      <c r="AO7" s="139">
        <f>SUMPRODUCT('施設別点灯時間内訳（計算用１）（非表示）'!$F$4:$F$87,'施設別点灯時間内訳（計算用１）（非表示）'!CQ$4:CQ$87)/1000</f>
        <v>18448.560000000001</v>
      </c>
      <c r="AP7" s="139">
        <f>SUMPRODUCT('施設別点灯時間内訳（計算用１）（非表示）'!$F$4:$F$87,'施設別点灯時間内訳（計算用１）（非表示）'!CR$4:CR$87)/1000</f>
        <v>13665.6</v>
      </c>
      <c r="AQ7" s="139">
        <f>SUMPRODUCT('施設別点灯時間内訳（計算用１）（非表示）'!$F$4:$F$87,'施設別点灯時間内訳（計算用１）（非表示）'!CS$4:CS$87)/1000</f>
        <v>3942</v>
      </c>
      <c r="AR7" s="139">
        <f>SUMPRODUCT('施設別点灯時間内訳（計算用１）（非表示）'!$F$4:$F$87,'施設別点灯時間内訳（計算用１）（非表示）'!CT$4:CT$87)/1000</f>
        <v>2995.92</v>
      </c>
      <c r="AS7" s="140">
        <f>SUMPRODUCT('施設別点灯時間内訳（計算用１）（非表示）'!$F$4:$F$87,'施設別点灯時間内訳（計算用１）（非表示）'!CU$4:CU$87)/1000</f>
        <v>10249.200000000001</v>
      </c>
      <c r="AT7" s="135">
        <f>SUMPRODUCT('施設別点灯時間内訳（計算用１）（非表示）'!$F$4:$F$87,'施設別点灯時間内訳（計算用１）（非表示）'!CV$4:CV$87)/1000</f>
        <v>19162.5</v>
      </c>
      <c r="AU7" s="136">
        <f>SUMPRODUCT('施設別点灯時間内訳（計算用１）（非表示）'!$F$4:$F$87,'施設別点灯時間内訳（計算用１）（非表示）'!CW$4:CW$87)/1000</f>
        <v>42402.05</v>
      </c>
      <c r="AV7" s="136">
        <f>SUMPRODUCT('施設別点灯時間内訳（計算用１）（非表示）'!$F$4:$F$87,'施設別点灯時間内訳（計算用１）（非表示）'!CX$4:CX$87)/1000</f>
        <v>0</v>
      </c>
      <c r="AW7" s="136">
        <f>SUMPRODUCT('施設別点灯時間内訳（計算用１）（非表示）'!$F$4:$F$87,'施設別点灯時間内訳（計算用１）（非表示）'!CY$4:CY$87)/1000</f>
        <v>3960</v>
      </c>
      <c r="AX7" s="136">
        <f>SUMPRODUCT('施設別点灯時間内訳（計算用１）（非表示）'!$F$4:$F$87,'施設別点灯時間内訳（計算用１）（非表示）'!CZ$4:CZ$87)/1000</f>
        <v>19651.13</v>
      </c>
      <c r="AY7" s="141">
        <f>SUMPRODUCT('施設別点灯時間内訳（計算用１）（非表示）'!$F$4:$F$87,'施設別点灯時間内訳（計算用１）（非表示）'!DA$4:DA$87)/1000</f>
        <v>0</v>
      </c>
      <c r="AZ7" s="135">
        <f>SUMPRODUCT('施設別点灯時間内訳（計算用１）（非表示）'!$F$4:$F$87,'施設別点灯時間内訳（計算用１）（非表示）'!DB$4:DB$87)/1000</f>
        <v>6645.47</v>
      </c>
      <c r="BA7" s="137">
        <f>SUMPRODUCT('施設別点灯時間内訳（計算用１）（非表示）'!$F$4:$F$87,'施設別点灯時間内訳（計算用１）（非表示）'!DC$4:DC$87)/1000</f>
        <v>470.6</v>
      </c>
    </row>
    <row r="8" spans="1:53" ht="36" customHeight="1" thickBot="1">
      <c r="B8" s="211" t="s">
        <v>326</v>
      </c>
      <c r="C8" s="142" t="s">
        <v>331</v>
      </c>
      <c r="D8" s="143">
        <f t="shared" ref="D8" si="0">SUM(E8:BA8)</f>
        <v>665604.72699999984</v>
      </c>
      <c r="E8" s="131">
        <f>E6+E7</f>
        <v>28580.200499999999</v>
      </c>
      <c r="F8" s="131">
        <f t="shared" ref="F8:K8" si="1">F6+F7</f>
        <v>22109.236000000001</v>
      </c>
      <c r="G8" s="131">
        <f t="shared" si="1"/>
        <v>32973.744500000001</v>
      </c>
      <c r="H8" s="131">
        <f t="shared" si="1"/>
        <v>39651.199999999997</v>
      </c>
      <c r="I8" s="131">
        <f t="shared" si="1"/>
        <v>22967.074000000001</v>
      </c>
      <c r="J8" s="131">
        <f t="shared" si="1"/>
        <v>41404.218000000001</v>
      </c>
      <c r="K8" s="132">
        <f t="shared" si="1"/>
        <v>13880.364000000001</v>
      </c>
      <c r="L8" s="130">
        <f>L6</f>
        <v>2417.7600000000002</v>
      </c>
      <c r="M8" s="131">
        <f t="shared" ref="M8:AS8" si="2">M6</f>
        <v>805.92</v>
      </c>
      <c r="N8" s="131">
        <f t="shared" si="2"/>
        <v>1716.96</v>
      </c>
      <c r="O8" s="131">
        <f t="shared" si="2"/>
        <v>805.92</v>
      </c>
      <c r="P8" s="131">
        <f t="shared" si="2"/>
        <v>3153.6</v>
      </c>
      <c r="Q8" s="131">
        <f t="shared" si="2"/>
        <v>1208.8800000000001</v>
      </c>
      <c r="R8" s="131">
        <f t="shared" si="2"/>
        <v>1664.4</v>
      </c>
      <c r="S8" s="131">
        <f t="shared" si="2"/>
        <v>1830.84</v>
      </c>
      <c r="T8" s="131">
        <f t="shared" si="2"/>
        <v>2435.2800000000002</v>
      </c>
      <c r="U8" s="131">
        <f t="shared" si="2"/>
        <v>1927.2</v>
      </c>
      <c r="V8" s="131">
        <f t="shared" si="2"/>
        <v>805.92</v>
      </c>
      <c r="W8" s="131">
        <f t="shared" si="2"/>
        <v>1795.8</v>
      </c>
      <c r="X8" s="131">
        <f t="shared" si="2"/>
        <v>0</v>
      </c>
      <c r="Y8" s="131">
        <f t="shared" si="2"/>
        <v>1208.8800000000001</v>
      </c>
      <c r="Z8" s="131">
        <f t="shared" si="2"/>
        <v>0</v>
      </c>
      <c r="AA8" s="131">
        <f t="shared" si="2"/>
        <v>2803.2</v>
      </c>
      <c r="AB8" s="131">
        <f t="shared" si="2"/>
        <v>1208.8800000000001</v>
      </c>
      <c r="AC8" s="131">
        <f t="shared" si="2"/>
        <v>1410.36</v>
      </c>
      <c r="AD8" s="131">
        <f t="shared" si="2"/>
        <v>805.92</v>
      </c>
      <c r="AE8" s="131">
        <f t="shared" si="2"/>
        <v>402.96</v>
      </c>
      <c r="AF8" s="131">
        <f t="shared" si="2"/>
        <v>3416.4</v>
      </c>
      <c r="AG8" s="131">
        <f t="shared" si="2"/>
        <v>3320.04</v>
      </c>
      <c r="AH8" s="131">
        <f t="shared" si="2"/>
        <v>1208.8800000000001</v>
      </c>
      <c r="AI8" s="131">
        <f t="shared" si="2"/>
        <v>805.92</v>
      </c>
      <c r="AJ8" s="131">
        <f t="shared" si="2"/>
        <v>201.48</v>
      </c>
      <c r="AK8" s="131">
        <f t="shared" si="2"/>
        <v>3381.36</v>
      </c>
      <c r="AL8" s="131">
        <f t="shared" si="2"/>
        <v>0</v>
      </c>
      <c r="AM8" s="131">
        <f t="shared" si="2"/>
        <v>508.08</v>
      </c>
      <c r="AN8" s="131"/>
      <c r="AO8" s="131">
        <f t="shared" si="2"/>
        <v>919.8</v>
      </c>
      <c r="AP8" s="131">
        <f t="shared" si="2"/>
        <v>919.8</v>
      </c>
      <c r="AQ8" s="131">
        <f t="shared" si="2"/>
        <v>2943.36</v>
      </c>
      <c r="AR8" s="131">
        <f t="shared" si="2"/>
        <v>2943.36</v>
      </c>
      <c r="AS8" s="132">
        <f t="shared" si="2"/>
        <v>1445.4</v>
      </c>
      <c r="AT8" s="130">
        <f>AT6+AT7</f>
        <v>208110.51</v>
      </c>
      <c r="AU8" s="131">
        <f t="shared" ref="AU8:BA8" si="3">AU6+AU7</f>
        <v>115690.14200000001</v>
      </c>
      <c r="AV8" s="131">
        <f t="shared" si="3"/>
        <v>2874.9050000000002</v>
      </c>
      <c r="AW8" s="131">
        <f t="shared" si="3"/>
        <v>25492.32</v>
      </c>
      <c r="AX8" s="131">
        <f t="shared" si="3"/>
        <v>43593.455000000002</v>
      </c>
      <c r="AY8" s="133">
        <f t="shared" si="3"/>
        <v>4812.2879999999996</v>
      </c>
      <c r="AZ8" s="130">
        <f t="shared" si="3"/>
        <v>8436.35</v>
      </c>
      <c r="BA8" s="132">
        <f t="shared" si="3"/>
        <v>4606.1600000000008</v>
      </c>
    </row>
    <row r="9" spans="1:53" ht="36" customHeight="1">
      <c r="B9" s="207"/>
      <c r="C9" s="134" t="s">
        <v>329</v>
      </c>
      <c r="D9" s="123">
        <f>SUM(E9:BA9)</f>
        <v>0</v>
      </c>
      <c r="E9" s="136">
        <f>SUMPRODUCT('施設別点灯時間内訳（計算用１）（非表示）'!$G$4:$G$87,'施設別点灯時間内訳（計算用１）（非表示）'!DE4:DE87)/1000</f>
        <v>0</v>
      </c>
      <c r="F9" s="136">
        <f>SUMPRODUCT('施設別点灯時間内訳（計算用１）（非表示）'!$G$4:$G$87,'施設別点灯時間内訳（計算用１）（非表示）'!DF4:DF87)/1000</f>
        <v>0</v>
      </c>
      <c r="G9" s="136">
        <f>SUMPRODUCT('施設別点灯時間内訳（計算用１）（非表示）'!$G$4:$G$87,'施設別点灯時間内訳（計算用１）（非表示）'!DG4:DG87)/1000</f>
        <v>0</v>
      </c>
      <c r="H9" s="136">
        <f>SUMPRODUCT('施設別点灯時間内訳（計算用１）（非表示）'!$G$4:$G$87,'施設別点灯時間内訳（計算用１）（非表示）'!DH4:DH87)/1000</f>
        <v>0</v>
      </c>
      <c r="I9" s="136">
        <f>SUMPRODUCT('施設別点灯時間内訳（計算用１）（非表示）'!$G$4:$G$87,'施設別点灯時間内訳（計算用１）（非表示）'!DI4:DI87)/1000</f>
        <v>0</v>
      </c>
      <c r="J9" s="136">
        <f>SUMPRODUCT('施設別点灯時間内訳（計算用１）（非表示）'!$G$4:$G$87,'施設別点灯時間内訳（計算用１）（非表示）'!DJ4:DJ87)/1000</f>
        <v>0</v>
      </c>
      <c r="K9" s="137">
        <f>SUMPRODUCT('施設別点灯時間内訳（計算用１）（非表示）'!$G$4:$G$87,'施設別点灯時間内訳（計算用１）（非表示）'!DK4:DK87)/1000</f>
        <v>0</v>
      </c>
      <c r="L9" s="135">
        <f>SUMPRODUCT('施設別点灯時間内訳（計算用１）（非表示）'!$G$4:$G$87,'施設別点灯時間内訳（計算用１）（非表示）'!DL4:DL87)/1000</f>
        <v>0</v>
      </c>
      <c r="M9" s="136">
        <f>SUMPRODUCT('施設別点灯時間内訳（計算用１）（非表示）'!$G$4:$G$87,'施設別点灯時間内訳（計算用１）（非表示）'!DM4:DM87)/1000</f>
        <v>0</v>
      </c>
      <c r="N9" s="136">
        <f>SUMPRODUCT('施設別点灯時間内訳（計算用１）（非表示）'!$G$4:$G$87,'施設別点灯時間内訳（計算用１）（非表示）'!DN4:DN87)/1000</f>
        <v>0</v>
      </c>
      <c r="O9" s="136">
        <f>SUMPRODUCT('施設別点灯時間内訳（計算用１）（非表示）'!$G$4:$G$87,'施設別点灯時間内訳（計算用１）（非表示）'!DO4:DO87)/1000</f>
        <v>0</v>
      </c>
      <c r="P9" s="136">
        <f>SUMPRODUCT('施設別点灯時間内訳（計算用１）（非表示）'!$G$4:$G$87,'施設別点灯時間内訳（計算用１）（非表示）'!DP4:DP87)/1000</f>
        <v>0</v>
      </c>
      <c r="Q9" s="136">
        <f>SUMPRODUCT('施設別点灯時間内訳（計算用１）（非表示）'!$G$4:$G$87,'施設別点灯時間内訳（計算用１）（非表示）'!DQ4:DQ87)/1000</f>
        <v>0</v>
      </c>
      <c r="R9" s="136">
        <f>SUMPRODUCT('施設別点灯時間内訳（計算用１）（非表示）'!$G$4:$G$87,'施設別点灯時間内訳（計算用１）（非表示）'!DR4:DR87)/1000</f>
        <v>0</v>
      </c>
      <c r="S9" s="136">
        <f>SUMPRODUCT('施設別点灯時間内訳（計算用１）（非表示）'!$G$4:$G$87,'施設別点灯時間内訳（計算用１）（非表示）'!DS4:DS87)/1000</f>
        <v>0</v>
      </c>
      <c r="T9" s="136">
        <f>SUMPRODUCT('施設別点灯時間内訳（計算用１）（非表示）'!$G$4:$G$87,'施設別点灯時間内訳（計算用１）（非表示）'!DT4:DT87)/1000</f>
        <v>0</v>
      </c>
      <c r="U9" s="136">
        <f>SUMPRODUCT('施設別点灯時間内訳（計算用１）（非表示）'!$G$4:$G$87,'施設別点灯時間内訳（計算用１）（非表示）'!DU4:DU87)/1000</f>
        <v>0</v>
      </c>
      <c r="V9" s="136">
        <f>SUMPRODUCT('施設別点灯時間内訳（計算用１）（非表示）'!$G$4:$G$87,'施設別点灯時間内訳（計算用１）（非表示）'!DV4:DV87)/1000</f>
        <v>0</v>
      </c>
      <c r="W9" s="136">
        <f>SUMPRODUCT('施設別点灯時間内訳（計算用１）（非表示）'!$G$4:$G$87,'施設別点灯時間内訳（計算用１）（非表示）'!DW4:DW87)/1000</f>
        <v>0</v>
      </c>
      <c r="X9" s="136">
        <f>SUMPRODUCT('施設別点灯時間内訳（計算用１）（非表示）'!$G$4:$G$87,'施設別点灯時間内訳（計算用１）（非表示）'!DX4:DX87)/1000</f>
        <v>0</v>
      </c>
      <c r="Y9" s="136">
        <f>SUMPRODUCT('施設別点灯時間内訳（計算用１）（非表示）'!$G$4:$G$87,'施設別点灯時間内訳（計算用１）（非表示）'!DY4:DY87)/1000</f>
        <v>0</v>
      </c>
      <c r="Z9" s="136">
        <f>SUMPRODUCT('施設別点灯時間内訳（計算用１）（非表示）'!$G$4:$G$87,'施設別点灯時間内訳（計算用１）（非表示）'!DZ4:DZ87)/1000</f>
        <v>0</v>
      </c>
      <c r="AA9" s="136">
        <f>SUMPRODUCT('施設別点灯時間内訳（計算用１）（非表示）'!$G$4:$G$87,'施設別点灯時間内訳（計算用１）（非表示）'!EA4:EA87)/1000</f>
        <v>0</v>
      </c>
      <c r="AB9" s="136">
        <f>SUMPRODUCT('施設別点灯時間内訳（計算用１）（非表示）'!$G$4:$G$87,'施設別点灯時間内訳（計算用１）（非表示）'!EB4:EB87)/1000</f>
        <v>0</v>
      </c>
      <c r="AC9" s="136">
        <f>SUMPRODUCT('施設別点灯時間内訳（計算用１）（非表示）'!$G$4:$G$87,'施設別点灯時間内訳（計算用１）（非表示）'!EC4:EC87)/1000</f>
        <v>0</v>
      </c>
      <c r="AD9" s="136">
        <f>SUMPRODUCT('施設別点灯時間内訳（計算用１）（非表示）'!$G$4:$G$87,'施設別点灯時間内訳（計算用１）（非表示）'!ED4:ED87)/1000</f>
        <v>0</v>
      </c>
      <c r="AE9" s="136">
        <f>SUMPRODUCT('施設別点灯時間内訳（計算用１）（非表示）'!$G$4:$G$87,'施設別点灯時間内訳（計算用１）（非表示）'!EE4:EE87)/1000</f>
        <v>0</v>
      </c>
      <c r="AF9" s="136">
        <f>SUMPRODUCT('施設別点灯時間内訳（計算用１）（非表示）'!$G$4:$G$87,'施設別点灯時間内訳（計算用１）（非表示）'!EF4:EF87)/1000</f>
        <v>0</v>
      </c>
      <c r="AG9" s="136">
        <f>SUMPRODUCT('施設別点灯時間内訳（計算用１）（非表示）'!$G$4:$G$87,'施設別点灯時間内訳（計算用１）（非表示）'!EG4:EG87)/1000</f>
        <v>0</v>
      </c>
      <c r="AH9" s="136">
        <f>SUMPRODUCT('施設別点灯時間内訳（計算用１）（非表示）'!$G$4:$G$87,'施設別点灯時間内訳（計算用１）（非表示）'!EH4:EH87)/1000</f>
        <v>0</v>
      </c>
      <c r="AI9" s="136">
        <f>SUMPRODUCT('施設別点灯時間内訳（計算用１）（非表示）'!$G$4:$G$87,'施設別点灯時間内訳（計算用１）（非表示）'!EI4:EI87)/1000</f>
        <v>0</v>
      </c>
      <c r="AJ9" s="136">
        <f>SUMPRODUCT('施設別点灯時間内訳（計算用１）（非表示）'!$G$4:$G$87,'施設別点灯時間内訳（計算用１）（非表示）'!EJ4:EJ87)/1000</f>
        <v>0</v>
      </c>
      <c r="AK9" s="136">
        <f>SUMPRODUCT('施設別点灯時間内訳（計算用１）（非表示）'!$G$4:$G$87,'施設別点灯時間内訳（計算用１）（非表示）'!EK4:EK87)/1000</f>
        <v>0</v>
      </c>
      <c r="AL9" s="136">
        <f>SUMPRODUCT('施設別点灯時間内訳（計算用１）（非表示）'!$G$4:$G$87,'施設別点灯時間内訳（計算用１）（非表示）'!EL4:EL87)/1000</f>
        <v>0</v>
      </c>
      <c r="AM9" s="136">
        <f>SUMPRODUCT('施設別点灯時間内訳（計算用１）（非表示）'!$G$4:$G$87,'施設別点灯時間内訳（計算用１）（非表示）'!EM4:EM87)/1000</f>
        <v>0</v>
      </c>
      <c r="AN9" s="136"/>
      <c r="AO9" s="136">
        <f>SUMPRODUCT('施設別点灯時間内訳（計算用１）（非表示）'!$G$4:$G$87,'施設別点灯時間内訳（計算用１）（非表示）'!EO4:EO87)/1000</f>
        <v>0</v>
      </c>
      <c r="AP9" s="136">
        <f>SUMPRODUCT('施設別点灯時間内訳（計算用１）（非表示）'!$G$4:$G$87,'施設別点灯時間内訳（計算用１）（非表示）'!EP4:EP87)/1000</f>
        <v>0</v>
      </c>
      <c r="AQ9" s="136">
        <f>SUMPRODUCT('施設別点灯時間内訳（計算用１）（非表示）'!$G$4:$G$87,'施設別点灯時間内訳（計算用１）（非表示）'!EQ4:EQ87)/1000</f>
        <v>0</v>
      </c>
      <c r="AR9" s="136">
        <f>SUMPRODUCT('施設別点灯時間内訳（計算用１）（非表示）'!$G$4:$G$87,'施設別点灯時間内訳（計算用１）（非表示）'!ER4:ER87)/1000</f>
        <v>0</v>
      </c>
      <c r="AS9" s="137">
        <f>SUMPRODUCT('施設別点灯時間内訳（計算用１）（非表示）'!$G$4:$G$87,'施設別点灯時間内訳（計算用１）（非表示）'!ES4:ES87)/1000</f>
        <v>0</v>
      </c>
      <c r="AT9" s="135">
        <f>SUMPRODUCT('施設別点灯時間内訳（計算用１）（非表示）'!$G$4:$G$87,'施設別点灯時間内訳（計算用１）（非表示）'!ET4:ET87)/1000</f>
        <v>0</v>
      </c>
      <c r="AU9" s="136">
        <f>SUMPRODUCT('施設別点灯時間内訳（計算用１）（非表示）'!$G$4:$G$87,'施設別点灯時間内訳（計算用１）（非表示）'!EU4:EU87)/1000</f>
        <v>0</v>
      </c>
      <c r="AV9" s="136">
        <f>SUMPRODUCT('施設別点灯時間内訳（計算用１）（非表示）'!$G$4:$G$87,'施設別点灯時間内訳（計算用１）（非表示）'!EV4:EV87)/1000</f>
        <v>0</v>
      </c>
      <c r="AW9" s="136">
        <f>SUMPRODUCT('施設別点灯時間内訳（計算用１）（非表示）'!$G$4:$G$87,'施設別点灯時間内訳（計算用１）（非表示）'!EW4:EW87)/1000</f>
        <v>0</v>
      </c>
      <c r="AX9" s="136">
        <f>SUMPRODUCT('施設別点灯時間内訳（計算用１）（非表示）'!$G$4:$G$87,'施設別点灯時間内訳（計算用１）（非表示）'!EX4:EX87)/1000</f>
        <v>0</v>
      </c>
      <c r="AY9" s="141">
        <f>SUMPRODUCT('施設別点灯時間内訳（計算用１）（非表示）'!$G$4:$G$87,'施設別点灯時間内訳（計算用１）（非表示）'!EY4:EY87)/1000</f>
        <v>0</v>
      </c>
      <c r="AZ9" s="135">
        <f>SUMPRODUCT('施設別点灯時間内訳（計算用１）（非表示）'!$G$4:$G$87,'施設別点灯時間内訳（計算用１）（非表示）'!EZ4:EZ87)/1000</f>
        <v>0</v>
      </c>
      <c r="BA9" s="137">
        <f>SUMPRODUCT('施設別点灯時間内訳（計算用１）（非表示）'!$G$4:$G$87,'施設別点灯時間内訳（計算用１）（非表示）'!FA4:FA87)/1000</f>
        <v>0</v>
      </c>
    </row>
    <row r="10" spans="1:53" ht="36" customHeight="1">
      <c r="B10" s="208"/>
      <c r="C10" s="134" t="s">
        <v>308</v>
      </c>
      <c r="D10" s="123">
        <f>SUM(E10:BA10)-SUM(L10:AS10)</f>
        <v>0</v>
      </c>
      <c r="E10" s="136">
        <f>SUMPRODUCT('施設別点灯時間内訳（計算用１）（非表示）'!$G$4:$G$87,'施設別点灯時間内訳（計算用１）（非表示）'!BG$4:BG$87)/1000</f>
        <v>0</v>
      </c>
      <c r="F10" s="136">
        <f>SUMPRODUCT('施設別点灯時間内訳（計算用１）（非表示）'!$G$4:$G$87,'施設別点灯時間内訳（計算用１）（非表示）'!BH$4:BH$87)/1000</f>
        <v>0</v>
      </c>
      <c r="G10" s="136">
        <f>SUMPRODUCT('施設別点灯時間内訳（計算用１）（非表示）'!$G$4:$G$87,'施設別点灯時間内訳（計算用１）（非表示）'!BI$4:BI$87)/1000</f>
        <v>0</v>
      </c>
      <c r="H10" s="136">
        <f>SUMPRODUCT('施設別点灯時間内訳（計算用１）（非表示）'!$G$4:$G$87,'施設別点灯時間内訳（計算用１）（非表示）'!BJ$4:BJ$87)/1000</f>
        <v>0</v>
      </c>
      <c r="I10" s="136">
        <f>SUMPRODUCT('施設別点灯時間内訳（計算用１）（非表示）'!$G$4:$G$87,'施設別点灯時間内訳（計算用１）（非表示）'!BK$4:BK$87)/1000</f>
        <v>0</v>
      </c>
      <c r="J10" s="136">
        <f>SUMPRODUCT('施設別点灯時間内訳（計算用１）（非表示）'!$G$4:$G$87,'施設別点灯時間内訳（計算用１）（非表示）'!BL$4:BL$87)/1000</f>
        <v>0</v>
      </c>
      <c r="K10" s="137">
        <f>SUMPRODUCT('施設別点灯時間内訳（計算用１）（非表示）'!$G$4:$G$87,'施設別点灯時間内訳（計算用１）（非表示）'!BM$4:BM$87)/1000</f>
        <v>0</v>
      </c>
      <c r="L10" s="135">
        <f>SUMPRODUCT('施設別点灯時間内訳（計算用１）（非表示）'!$G$4:$G$87,'施設別点灯時間内訳（計算用１）（非表示）'!BN$4:BN$87)/1000</f>
        <v>0</v>
      </c>
      <c r="M10" s="136">
        <f>SUMPRODUCT('施設別点灯時間内訳（計算用１）（非表示）'!$G$4:$G$87,'施設別点灯時間内訳（計算用１）（非表示）'!BO$4:BO$87)/1000</f>
        <v>0</v>
      </c>
      <c r="N10" s="136">
        <f>SUMPRODUCT('施設別点灯時間内訳（計算用１）（非表示）'!$G$4:$G$87,'施設別点灯時間内訳（計算用１）（非表示）'!BP$4:BP$87)/1000</f>
        <v>0</v>
      </c>
      <c r="O10" s="136">
        <f>SUMPRODUCT('施設別点灯時間内訳（計算用１）（非表示）'!$G$4:$G$87,'施設別点灯時間内訳（計算用１）（非表示）'!BQ$4:BQ$87)/1000</f>
        <v>0</v>
      </c>
      <c r="P10" s="136">
        <f>SUMPRODUCT('施設別点灯時間内訳（計算用１）（非表示）'!$G$4:$G$87,'施設別点灯時間内訳（計算用１）（非表示）'!BR$4:BR$87)/1000</f>
        <v>0</v>
      </c>
      <c r="Q10" s="136">
        <f>SUMPRODUCT('施設別点灯時間内訳（計算用１）（非表示）'!$G$4:$G$87,'施設別点灯時間内訳（計算用１）（非表示）'!BS$4:BS$87)/1000</f>
        <v>0</v>
      </c>
      <c r="R10" s="136">
        <f>SUMPRODUCT('施設別点灯時間内訳（計算用１）（非表示）'!$G$4:$G$87,'施設別点灯時間内訳（計算用１）（非表示）'!BT$4:BT$87)/1000</f>
        <v>0</v>
      </c>
      <c r="S10" s="136">
        <f>SUMPRODUCT('施設別点灯時間内訳（計算用１）（非表示）'!$G$4:$G$87,'施設別点灯時間内訳（計算用１）（非表示）'!BU$4:BU$87)/1000</f>
        <v>0</v>
      </c>
      <c r="T10" s="136">
        <f>SUMPRODUCT('施設別点灯時間内訳（計算用１）（非表示）'!$G$4:$G$87,'施設別点灯時間内訳（計算用１）（非表示）'!BV$4:BV$87)/1000</f>
        <v>0</v>
      </c>
      <c r="U10" s="136">
        <f>SUMPRODUCT('施設別点灯時間内訳（計算用１）（非表示）'!$G$4:$G$87,'施設別点灯時間内訳（計算用１）（非表示）'!BW$4:BW$87)/1000</f>
        <v>0</v>
      </c>
      <c r="V10" s="136">
        <f>SUMPRODUCT('施設別点灯時間内訳（計算用１）（非表示）'!$G$4:$G$87,'施設別点灯時間内訳（計算用１）（非表示）'!BX$4:BX$87)/1000</f>
        <v>0</v>
      </c>
      <c r="W10" s="136">
        <f>SUMPRODUCT('施設別点灯時間内訳（計算用１）（非表示）'!$G$4:$G$87,'施設別点灯時間内訳（計算用１）（非表示）'!BY$4:BY$87)/1000</f>
        <v>0</v>
      </c>
      <c r="X10" s="136">
        <f>SUMPRODUCT('施設別点灯時間内訳（計算用１）（非表示）'!$G$4:$G$87,'施設別点灯時間内訳（計算用１）（非表示）'!BZ$4:BZ$87)/1000</f>
        <v>0</v>
      </c>
      <c r="Y10" s="136">
        <f>SUMPRODUCT('施設別点灯時間内訳（計算用１）（非表示）'!$G$4:$G$87,'施設別点灯時間内訳（計算用１）（非表示）'!CA$4:CA$87)/1000</f>
        <v>0</v>
      </c>
      <c r="Z10" s="136">
        <f>SUMPRODUCT('施設別点灯時間内訳（計算用１）（非表示）'!$G$4:$G$87,'施設別点灯時間内訳（計算用１）（非表示）'!CB$4:CB$87)/1000</f>
        <v>0</v>
      </c>
      <c r="AA10" s="136">
        <f>SUMPRODUCT('施設別点灯時間内訳（計算用１）（非表示）'!$G$4:$G$87,'施設別点灯時間内訳（計算用１）（非表示）'!CC$4:CC$87)/1000</f>
        <v>0</v>
      </c>
      <c r="AB10" s="136">
        <f>SUMPRODUCT('施設別点灯時間内訳（計算用１）（非表示）'!$G$4:$G$87,'施設別点灯時間内訳（計算用１）（非表示）'!CD$4:CD$87)/1000</f>
        <v>0</v>
      </c>
      <c r="AC10" s="136">
        <f>SUMPRODUCT('施設別点灯時間内訳（計算用１）（非表示）'!$G$4:$G$87,'施設別点灯時間内訳（計算用１）（非表示）'!CE$4:CE$87)/1000</f>
        <v>0</v>
      </c>
      <c r="AD10" s="136">
        <f>SUMPRODUCT('施設別点灯時間内訳（計算用１）（非表示）'!$G$4:$G$87,'施設別点灯時間内訳（計算用１）（非表示）'!CF$4:CF$87)/1000</f>
        <v>0</v>
      </c>
      <c r="AE10" s="136">
        <f>SUMPRODUCT('施設別点灯時間内訳（計算用１）（非表示）'!$G$4:$G$87,'施設別点灯時間内訳（計算用１）（非表示）'!CG$4:CG$87)/1000</f>
        <v>0</v>
      </c>
      <c r="AF10" s="136">
        <f>SUMPRODUCT('施設別点灯時間内訳（計算用１）（非表示）'!$G$4:$G$87,'施設別点灯時間内訳（計算用１）（非表示）'!CH$4:CH$87)/1000</f>
        <v>0</v>
      </c>
      <c r="AG10" s="136">
        <f>SUMPRODUCT('施設別点灯時間内訳（計算用１）（非表示）'!$G$4:$G$87,'施設別点灯時間内訳（計算用１）（非表示）'!CI$4:CI$87)/1000</f>
        <v>0</v>
      </c>
      <c r="AH10" s="136">
        <f>SUMPRODUCT('施設別点灯時間内訳（計算用１）（非表示）'!$G$4:$G$87,'施設別点灯時間内訳（計算用１）（非表示）'!CJ$4:CJ$87)/1000</f>
        <v>0</v>
      </c>
      <c r="AI10" s="136">
        <f>SUMPRODUCT('施設別点灯時間内訳（計算用１）（非表示）'!$G$4:$G$87,'施設別点灯時間内訳（計算用１）（非表示）'!CK$4:CK$87)/1000</f>
        <v>0</v>
      </c>
      <c r="AJ10" s="136">
        <f>SUMPRODUCT('施設別点灯時間内訳（計算用１）（非表示）'!$G$4:$G$87,'施設別点灯時間内訳（計算用１）（非表示）'!CL$4:CL$87)/1000</f>
        <v>0</v>
      </c>
      <c r="AK10" s="136">
        <f>SUMPRODUCT('施設別点灯時間内訳（計算用１）（非表示）'!$G$4:$G$87,'施設別点灯時間内訳（計算用１）（非表示）'!CM$4:CM$87)/1000</f>
        <v>0</v>
      </c>
      <c r="AL10" s="136">
        <f>SUMPRODUCT('施設別点灯時間内訳（計算用１）（非表示）'!$G$4:$G$87,'施設別点灯時間内訳（計算用１）（非表示）'!CN$4:CN$87)/1000</f>
        <v>0</v>
      </c>
      <c r="AM10" s="136">
        <f>SUMPRODUCT('施設別点灯時間内訳（計算用１）（非表示）'!$G$4:$G$87,'施設別点灯時間内訳（計算用１）（非表示）'!CO$4:CO$87)/1000</f>
        <v>0</v>
      </c>
      <c r="AN10" s="136"/>
      <c r="AO10" s="136">
        <f>SUMPRODUCT('施設別点灯時間内訳（計算用１）（非表示）'!$G$4:$G$87,'施設別点灯時間内訳（計算用１）（非表示）'!CQ$4:CQ$87)/1000</f>
        <v>0</v>
      </c>
      <c r="AP10" s="136">
        <f>SUMPRODUCT('施設別点灯時間内訳（計算用１）（非表示）'!$G$4:$G$87,'施設別点灯時間内訳（計算用１）（非表示）'!CR$4:CR$87)/1000</f>
        <v>0</v>
      </c>
      <c r="AQ10" s="136">
        <f>SUMPRODUCT('施設別点灯時間内訳（計算用１）（非表示）'!$G$4:$G$87,'施設別点灯時間内訳（計算用１）（非表示）'!CS$4:CS$87)/1000</f>
        <v>0</v>
      </c>
      <c r="AR10" s="136">
        <f>SUMPRODUCT('施設別点灯時間内訳（計算用１）（非表示）'!$G$4:$G$87,'施設別点灯時間内訳（計算用１）（非表示）'!CT$4:CT$87)/1000</f>
        <v>0</v>
      </c>
      <c r="AS10" s="137">
        <f>SUMPRODUCT('施設別点灯時間内訳（計算用１）（非表示）'!$G$4:$G$87,'施設別点灯時間内訳（計算用１）（非表示）'!CU$4:CU$87)/1000</f>
        <v>0</v>
      </c>
      <c r="AT10" s="135">
        <f>SUMPRODUCT('施設別点灯時間内訳（計算用１）（非表示）'!$G$4:$G$87,'施設別点灯時間内訳（計算用１）（非表示）'!CV$4:CV$87)/1000</f>
        <v>0</v>
      </c>
      <c r="AU10" s="136">
        <f>SUMPRODUCT('施設別点灯時間内訳（計算用１）（非表示）'!$G$4:$G$87,'施設別点灯時間内訳（計算用１）（非表示）'!CW$4:CW$87)/1000</f>
        <v>0</v>
      </c>
      <c r="AV10" s="136">
        <f>SUMPRODUCT('施設別点灯時間内訳（計算用１）（非表示）'!$G$4:$G$87,'施設別点灯時間内訳（計算用１）（非表示）'!CX$4:CX$87)/1000</f>
        <v>0</v>
      </c>
      <c r="AW10" s="136">
        <f>SUMPRODUCT('施設別点灯時間内訳（計算用１）（非表示）'!$G$4:$G$87,'施設別点灯時間内訳（計算用１）（非表示）'!CY$4:CY$87)/1000</f>
        <v>0</v>
      </c>
      <c r="AX10" s="136">
        <f>SUMPRODUCT('施設別点灯時間内訳（計算用１）（非表示）'!$G$4:$G$87,'施設別点灯時間内訳（計算用１）（非表示）'!CZ$4:CZ$87)/1000</f>
        <v>0</v>
      </c>
      <c r="AY10" s="141">
        <f>SUMPRODUCT('施設別点灯時間内訳（計算用１）（非表示）'!$G$4:$G$87,'施設別点灯時間内訳（計算用１）（非表示）'!DA$4:DA$87)/1000</f>
        <v>0</v>
      </c>
      <c r="AZ10" s="135">
        <f>SUMPRODUCT('施設別点灯時間内訳（計算用１）（非表示）'!$G$4:$G$87,'施設別点灯時間内訳（計算用１）（非表示）'!DB$4:DB$87)/1000</f>
        <v>0</v>
      </c>
      <c r="BA10" s="137">
        <f>SUMPRODUCT('施設別点灯時間内訳（計算用１）（非表示）'!$G$4:$G$87,'施設別点灯時間内訳（計算用１）（非表示）'!DC$4:DC$87)/1000</f>
        <v>0</v>
      </c>
    </row>
    <row r="11" spans="1:53" ht="36" customHeight="1" thickBot="1">
      <c r="B11" s="211" t="s">
        <v>327</v>
      </c>
      <c r="C11" s="134" t="s">
        <v>309</v>
      </c>
      <c r="D11" s="123">
        <f>SUM(E11:BA11)</f>
        <v>0</v>
      </c>
      <c r="E11" s="136">
        <f>E9+E10</f>
        <v>0</v>
      </c>
      <c r="F11" s="136">
        <f t="shared" ref="F11:BA11" si="4">F9+F10</f>
        <v>0</v>
      </c>
      <c r="G11" s="136">
        <f t="shared" si="4"/>
        <v>0</v>
      </c>
      <c r="H11" s="136">
        <f t="shared" si="4"/>
        <v>0</v>
      </c>
      <c r="I11" s="136">
        <f t="shared" si="4"/>
        <v>0</v>
      </c>
      <c r="J11" s="136">
        <f t="shared" si="4"/>
        <v>0</v>
      </c>
      <c r="K11" s="137">
        <f t="shared" si="4"/>
        <v>0</v>
      </c>
      <c r="L11" s="135">
        <f>L9</f>
        <v>0</v>
      </c>
      <c r="M11" s="136">
        <f t="shared" ref="M11:AS11" si="5">M9</f>
        <v>0</v>
      </c>
      <c r="N11" s="136">
        <f t="shared" si="5"/>
        <v>0</v>
      </c>
      <c r="O11" s="136">
        <f t="shared" si="5"/>
        <v>0</v>
      </c>
      <c r="P11" s="136">
        <f t="shared" si="5"/>
        <v>0</v>
      </c>
      <c r="Q11" s="136">
        <f t="shared" si="5"/>
        <v>0</v>
      </c>
      <c r="R11" s="136">
        <f t="shared" si="5"/>
        <v>0</v>
      </c>
      <c r="S11" s="136">
        <f t="shared" si="5"/>
        <v>0</v>
      </c>
      <c r="T11" s="136">
        <f t="shared" si="5"/>
        <v>0</v>
      </c>
      <c r="U11" s="136">
        <f t="shared" si="5"/>
        <v>0</v>
      </c>
      <c r="V11" s="136">
        <f t="shared" si="5"/>
        <v>0</v>
      </c>
      <c r="W11" s="136">
        <f t="shared" si="5"/>
        <v>0</v>
      </c>
      <c r="X11" s="136">
        <f t="shared" si="5"/>
        <v>0</v>
      </c>
      <c r="Y11" s="136">
        <f t="shared" si="5"/>
        <v>0</v>
      </c>
      <c r="Z11" s="136">
        <f t="shared" si="5"/>
        <v>0</v>
      </c>
      <c r="AA11" s="136">
        <f t="shared" si="5"/>
        <v>0</v>
      </c>
      <c r="AB11" s="136">
        <f t="shared" si="5"/>
        <v>0</v>
      </c>
      <c r="AC11" s="136">
        <f t="shared" si="5"/>
        <v>0</v>
      </c>
      <c r="AD11" s="136">
        <f t="shared" si="5"/>
        <v>0</v>
      </c>
      <c r="AE11" s="136">
        <f t="shared" si="5"/>
        <v>0</v>
      </c>
      <c r="AF11" s="136">
        <f t="shared" si="5"/>
        <v>0</v>
      </c>
      <c r="AG11" s="136">
        <f t="shared" si="5"/>
        <v>0</v>
      </c>
      <c r="AH11" s="136">
        <f t="shared" si="5"/>
        <v>0</v>
      </c>
      <c r="AI11" s="136">
        <f t="shared" si="5"/>
        <v>0</v>
      </c>
      <c r="AJ11" s="136">
        <f t="shared" si="5"/>
        <v>0</v>
      </c>
      <c r="AK11" s="136">
        <f t="shared" si="5"/>
        <v>0</v>
      </c>
      <c r="AL11" s="136">
        <f t="shared" si="5"/>
        <v>0</v>
      </c>
      <c r="AM11" s="136">
        <f t="shared" si="5"/>
        <v>0</v>
      </c>
      <c r="AN11" s="136"/>
      <c r="AO11" s="136">
        <f t="shared" si="5"/>
        <v>0</v>
      </c>
      <c r="AP11" s="136">
        <f t="shared" si="5"/>
        <v>0</v>
      </c>
      <c r="AQ11" s="136">
        <f t="shared" si="5"/>
        <v>0</v>
      </c>
      <c r="AR11" s="136">
        <f t="shared" si="5"/>
        <v>0</v>
      </c>
      <c r="AS11" s="137">
        <f t="shared" si="5"/>
        <v>0</v>
      </c>
      <c r="AT11" s="135">
        <f t="shared" si="4"/>
        <v>0</v>
      </c>
      <c r="AU11" s="136">
        <f t="shared" si="4"/>
        <v>0</v>
      </c>
      <c r="AV11" s="136">
        <f t="shared" si="4"/>
        <v>0</v>
      </c>
      <c r="AW11" s="136">
        <f t="shared" si="4"/>
        <v>0</v>
      </c>
      <c r="AX11" s="136">
        <f t="shared" si="4"/>
        <v>0</v>
      </c>
      <c r="AY11" s="141">
        <f t="shared" si="4"/>
        <v>0</v>
      </c>
      <c r="AZ11" s="135">
        <f t="shared" si="4"/>
        <v>0</v>
      </c>
      <c r="BA11" s="137">
        <f t="shared" si="4"/>
        <v>0</v>
      </c>
    </row>
    <row r="12" spans="1:53" ht="36" customHeight="1">
      <c r="B12" s="208"/>
      <c r="C12" s="144" t="s">
        <v>310</v>
      </c>
      <c r="D12" s="114">
        <f>SUM(E12:BA12)</f>
        <v>538581.59649999999</v>
      </c>
      <c r="E12" s="118">
        <f>E6-E9</f>
        <v>28580.200499999999</v>
      </c>
      <c r="F12" s="118">
        <f t="shared" ref="F12:BA12" si="6">F6-F9</f>
        <v>18330.148000000001</v>
      </c>
      <c r="G12" s="118">
        <f t="shared" si="6"/>
        <v>31158.575000000001</v>
      </c>
      <c r="H12" s="118">
        <f t="shared" si="6"/>
        <v>33731.690999999999</v>
      </c>
      <c r="I12" s="118">
        <f t="shared" si="6"/>
        <v>20876.362000000001</v>
      </c>
      <c r="J12" s="118">
        <f t="shared" si="6"/>
        <v>24110.016</v>
      </c>
      <c r="K12" s="119">
        <f t="shared" si="6"/>
        <v>10047.664000000001</v>
      </c>
      <c r="L12" s="120">
        <f t="shared" si="6"/>
        <v>2417.7600000000002</v>
      </c>
      <c r="M12" s="118">
        <f t="shared" si="6"/>
        <v>805.92</v>
      </c>
      <c r="N12" s="118">
        <f t="shared" si="6"/>
        <v>1716.96</v>
      </c>
      <c r="O12" s="118">
        <f t="shared" si="6"/>
        <v>805.92</v>
      </c>
      <c r="P12" s="118">
        <f t="shared" si="6"/>
        <v>3153.6</v>
      </c>
      <c r="Q12" s="118">
        <f t="shared" si="6"/>
        <v>1208.8800000000001</v>
      </c>
      <c r="R12" s="118">
        <f t="shared" si="6"/>
        <v>1664.4</v>
      </c>
      <c r="S12" s="118">
        <f t="shared" si="6"/>
        <v>1830.84</v>
      </c>
      <c r="T12" s="118">
        <f t="shared" si="6"/>
        <v>2435.2800000000002</v>
      </c>
      <c r="U12" s="118">
        <f t="shared" si="6"/>
        <v>1927.2</v>
      </c>
      <c r="V12" s="118">
        <f t="shared" si="6"/>
        <v>805.92</v>
      </c>
      <c r="W12" s="118">
        <f t="shared" si="6"/>
        <v>1795.8</v>
      </c>
      <c r="X12" s="118">
        <f t="shared" si="6"/>
        <v>0</v>
      </c>
      <c r="Y12" s="118">
        <f t="shared" si="6"/>
        <v>1208.8800000000001</v>
      </c>
      <c r="Z12" s="118">
        <f t="shared" si="6"/>
        <v>0</v>
      </c>
      <c r="AA12" s="118">
        <f t="shared" si="6"/>
        <v>2803.2</v>
      </c>
      <c r="AB12" s="118">
        <f t="shared" si="6"/>
        <v>1208.8800000000001</v>
      </c>
      <c r="AC12" s="118">
        <f t="shared" si="6"/>
        <v>1410.36</v>
      </c>
      <c r="AD12" s="118">
        <f t="shared" si="6"/>
        <v>805.92</v>
      </c>
      <c r="AE12" s="118">
        <f t="shared" si="6"/>
        <v>402.96</v>
      </c>
      <c r="AF12" s="118">
        <f t="shared" si="6"/>
        <v>3416.4</v>
      </c>
      <c r="AG12" s="118">
        <f t="shared" si="6"/>
        <v>3320.04</v>
      </c>
      <c r="AH12" s="118">
        <f t="shared" si="6"/>
        <v>1208.8800000000001</v>
      </c>
      <c r="AI12" s="118">
        <f t="shared" si="6"/>
        <v>805.92</v>
      </c>
      <c r="AJ12" s="118">
        <f t="shared" si="6"/>
        <v>201.48</v>
      </c>
      <c r="AK12" s="118">
        <f t="shared" si="6"/>
        <v>3381.36</v>
      </c>
      <c r="AL12" s="118">
        <f t="shared" si="6"/>
        <v>0</v>
      </c>
      <c r="AM12" s="118">
        <f t="shared" si="6"/>
        <v>508.08</v>
      </c>
      <c r="AN12" s="118"/>
      <c r="AO12" s="118">
        <f t="shared" si="6"/>
        <v>919.8</v>
      </c>
      <c r="AP12" s="118">
        <f t="shared" si="6"/>
        <v>919.8</v>
      </c>
      <c r="AQ12" s="118">
        <f t="shared" si="6"/>
        <v>2943.36</v>
      </c>
      <c r="AR12" s="118">
        <f t="shared" si="6"/>
        <v>2943.36</v>
      </c>
      <c r="AS12" s="119">
        <f t="shared" si="6"/>
        <v>1445.4</v>
      </c>
      <c r="AT12" s="120">
        <f t="shared" si="6"/>
        <v>188948.01</v>
      </c>
      <c r="AU12" s="118">
        <f t="shared" si="6"/>
        <v>73288.092000000004</v>
      </c>
      <c r="AV12" s="118">
        <f t="shared" si="6"/>
        <v>2874.9050000000002</v>
      </c>
      <c r="AW12" s="118">
        <f t="shared" si="6"/>
        <v>21532.32</v>
      </c>
      <c r="AX12" s="118">
        <f t="shared" si="6"/>
        <v>23942.325000000001</v>
      </c>
      <c r="AY12" s="121">
        <f t="shared" si="6"/>
        <v>4812.2879999999996</v>
      </c>
      <c r="AZ12" s="120">
        <f t="shared" si="6"/>
        <v>1790.88</v>
      </c>
      <c r="BA12" s="119">
        <f t="shared" si="6"/>
        <v>4135.5600000000004</v>
      </c>
    </row>
    <row r="13" spans="1:53" ht="36" customHeight="1">
      <c r="A13" s="105" t="s">
        <v>385</v>
      </c>
      <c r="B13" s="208"/>
      <c r="C13" s="134" t="s">
        <v>311</v>
      </c>
      <c r="D13" s="123">
        <f>SUM(E13:BA13)-SUM(L13:AS13)</f>
        <v>127023.1305</v>
      </c>
      <c r="E13" s="136">
        <f>E7-E10</f>
        <v>0</v>
      </c>
      <c r="F13" s="136">
        <f t="shared" ref="F13:BA13" si="7">F7-F10</f>
        <v>3779.0880000000002</v>
      </c>
      <c r="G13" s="136">
        <f t="shared" si="7"/>
        <v>1815.1695</v>
      </c>
      <c r="H13" s="136">
        <f t="shared" si="7"/>
        <v>5919.509</v>
      </c>
      <c r="I13" s="136">
        <f t="shared" si="7"/>
        <v>2090.712</v>
      </c>
      <c r="J13" s="136">
        <f t="shared" si="7"/>
        <v>17294.202000000001</v>
      </c>
      <c r="K13" s="137">
        <f t="shared" si="7"/>
        <v>3832.7</v>
      </c>
      <c r="L13" s="138">
        <f t="shared" si="7"/>
        <v>0</v>
      </c>
      <c r="M13" s="139">
        <f t="shared" si="7"/>
        <v>1576.8</v>
      </c>
      <c r="N13" s="139">
        <f t="shared" si="7"/>
        <v>1997.28</v>
      </c>
      <c r="O13" s="139">
        <f t="shared" si="7"/>
        <v>473.04</v>
      </c>
      <c r="P13" s="139">
        <f t="shared" si="7"/>
        <v>0</v>
      </c>
      <c r="Q13" s="139">
        <f t="shared" si="7"/>
        <v>7989.12</v>
      </c>
      <c r="R13" s="139">
        <f t="shared" si="7"/>
        <v>0</v>
      </c>
      <c r="S13" s="139">
        <f t="shared" si="7"/>
        <v>402.96</v>
      </c>
      <c r="T13" s="139">
        <f t="shared" si="7"/>
        <v>1051.2</v>
      </c>
      <c r="U13" s="139">
        <f t="shared" si="7"/>
        <v>0</v>
      </c>
      <c r="V13" s="139">
        <f t="shared" si="7"/>
        <v>201.48</v>
      </c>
      <c r="W13" s="139">
        <f t="shared" si="7"/>
        <v>0</v>
      </c>
      <c r="X13" s="139">
        <f t="shared" si="7"/>
        <v>12316.56</v>
      </c>
      <c r="Y13" s="139">
        <f t="shared" si="7"/>
        <v>4730.3999999999996</v>
      </c>
      <c r="Z13" s="139">
        <f t="shared" si="7"/>
        <v>9513.36</v>
      </c>
      <c r="AA13" s="139">
        <f t="shared" si="7"/>
        <v>998.64</v>
      </c>
      <c r="AB13" s="139">
        <f t="shared" si="7"/>
        <v>1997.28</v>
      </c>
      <c r="AC13" s="139">
        <f t="shared" si="7"/>
        <v>1997.28</v>
      </c>
      <c r="AD13" s="139">
        <f t="shared" si="7"/>
        <v>16398.72</v>
      </c>
      <c r="AE13" s="139">
        <f t="shared" si="7"/>
        <v>3994.56</v>
      </c>
      <c r="AF13" s="139">
        <f t="shared" si="7"/>
        <v>0</v>
      </c>
      <c r="AG13" s="139">
        <f t="shared" si="7"/>
        <v>998.64</v>
      </c>
      <c r="AH13" s="139">
        <f t="shared" si="7"/>
        <v>4993.2</v>
      </c>
      <c r="AI13" s="139">
        <f t="shared" si="7"/>
        <v>0</v>
      </c>
      <c r="AJ13" s="139">
        <f t="shared" si="7"/>
        <v>0</v>
      </c>
      <c r="AK13" s="139">
        <f t="shared" si="7"/>
        <v>8987.76</v>
      </c>
      <c r="AL13" s="139">
        <f t="shared" si="7"/>
        <v>10932.48</v>
      </c>
      <c r="AM13" s="139">
        <f t="shared" si="7"/>
        <v>6237.12</v>
      </c>
      <c r="AN13" s="139"/>
      <c r="AO13" s="139">
        <f t="shared" si="7"/>
        <v>18448.560000000001</v>
      </c>
      <c r="AP13" s="139">
        <f t="shared" si="7"/>
        <v>13665.6</v>
      </c>
      <c r="AQ13" s="139">
        <f t="shared" si="7"/>
        <v>3942</v>
      </c>
      <c r="AR13" s="139">
        <f t="shared" si="7"/>
        <v>2995.92</v>
      </c>
      <c r="AS13" s="140">
        <f t="shared" si="7"/>
        <v>10249.200000000001</v>
      </c>
      <c r="AT13" s="135">
        <f t="shared" si="7"/>
        <v>19162.5</v>
      </c>
      <c r="AU13" s="136">
        <f t="shared" si="7"/>
        <v>42402.05</v>
      </c>
      <c r="AV13" s="136">
        <f t="shared" si="7"/>
        <v>0</v>
      </c>
      <c r="AW13" s="136">
        <f t="shared" si="7"/>
        <v>3960</v>
      </c>
      <c r="AX13" s="136">
        <f t="shared" si="7"/>
        <v>19651.13</v>
      </c>
      <c r="AY13" s="141">
        <f t="shared" si="7"/>
        <v>0</v>
      </c>
      <c r="AZ13" s="135">
        <f t="shared" si="7"/>
        <v>6645.47</v>
      </c>
      <c r="BA13" s="137">
        <f t="shared" si="7"/>
        <v>470.6</v>
      </c>
    </row>
    <row r="14" spans="1:53" ht="36" customHeight="1" thickBot="1">
      <c r="A14" s="221">
        <v>202399.32000000007</v>
      </c>
      <c r="B14" s="208" t="s">
        <v>328</v>
      </c>
      <c r="C14" s="142" t="s">
        <v>312</v>
      </c>
      <c r="D14" s="143">
        <f>SUM(E14:BA14)</f>
        <v>665604.72699999984</v>
      </c>
      <c r="E14" s="131">
        <f>E8-E11</f>
        <v>28580.200499999999</v>
      </c>
      <c r="F14" s="131">
        <f t="shared" ref="F14:BA14" si="8">F8-F11</f>
        <v>22109.236000000001</v>
      </c>
      <c r="G14" s="131">
        <f t="shared" si="8"/>
        <v>32973.744500000001</v>
      </c>
      <c r="H14" s="131">
        <f t="shared" si="8"/>
        <v>39651.199999999997</v>
      </c>
      <c r="I14" s="131">
        <f t="shared" si="8"/>
        <v>22967.074000000001</v>
      </c>
      <c r="J14" s="131">
        <f t="shared" si="8"/>
        <v>41404.218000000001</v>
      </c>
      <c r="K14" s="132">
        <f t="shared" si="8"/>
        <v>13880.364000000001</v>
      </c>
      <c r="L14" s="130">
        <f>L8-L11</f>
        <v>2417.7600000000002</v>
      </c>
      <c r="M14" s="131">
        <f t="shared" si="8"/>
        <v>805.92</v>
      </c>
      <c r="N14" s="131">
        <f t="shared" si="8"/>
        <v>1716.96</v>
      </c>
      <c r="O14" s="131">
        <f t="shared" si="8"/>
        <v>805.92</v>
      </c>
      <c r="P14" s="131">
        <f t="shared" si="8"/>
        <v>3153.6</v>
      </c>
      <c r="Q14" s="131">
        <f t="shared" si="8"/>
        <v>1208.8800000000001</v>
      </c>
      <c r="R14" s="131">
        <f t="shared" si="8"/>
        <v>1664.4</v>
      </c>
      <c r="S14" s="131">
        <f t="shared" si="8"/>
        <v>1830.84</v>
      </c>
      <c r="T14" s="131">
        <f t="shared" si="8"/>
        <v>2435.2800000000002</v>
      </c>
      <c r="U14" s="131">
        <f t="shared" si="8"/>
        <v>1927.2</v>
      </c>
      <c r="V14" s="131">
        <f t="shared" si="8"/>
        <v>805.92</v>
      </c>
      <c r="W14" s="131">
        <f t="shared" si="8"/>
        <v>1795.8</v>
      </c>
      <c r="X14" s="131">
        <f t="shared" si="8"/>
        <v>0</v>
      </c>
      <c r="Y14" s="131">
        <f t="shared" si="8"/>
        <v>1208.8800000000001</v>
      </c>
      <c r="Z14" s="131">
        <f t="shared" si="8"/>
        <v>0</v>
      </c>
      <c r="AA14" s="131">
        <f t="shared" si="8"/>
        <v>2803.2</v>
      </c>
      <c r="AB14" s="131">
        <f t="shared" si="8"/>
        <v>1208.8800000000001</v>
      </c>
      <c r="AC14" s="131">
        <f t="shared" si="8"/>
        <v>1410.36</v>
      </c>
      <c r="AD14" s="131">
        <f t="shared" si="8"/>
        <v>805.92</v>
      </c>
      <c r="AE14" s="131">
        <f t="shared" si="8"/>
        <v>402.96</v>
      </c>
      <c r="AF14" s="131">
        <f t="shared" si="8"/>
        <v>3416.4</v>
      </c>
      <c r="AG14" s="131">
        <f t="shared" si="8"/>
        <v>3320.04</v>
      </c>
      <c r="AH14" s="131">
        <f t="shared" si="8"/>
        <v>1208.8800000000001</v>
      </c>
      <c r="AI14" s="131">
        <f t="shared" si="8"/>
        <v>805.92</v>
      </c>
      <c r="AJ14" s="131">
        <f t="shared" si="8"/>
        <v>201.48</v>
      </c>
      <c r="AK14" s="131">
        <f t="shared" si="8"/>
        <v>3381.36</v>
      </c>
      <c r="AL14" s="131">
        <f t="shared" si="8"/>
        <v>0</v>
      </c>
      <c r="AM14" s="131">
        <f t="shared" si="8"/>
        <v>508.08</v>
      </c>
      <c r="AN14" s="131"/>
      <c r="AO14" s="131">
        <f t="shared" si="8"/>
        <v>919.8</v>
      </c>
      <c r="AP14" s="131">
        <f t="shared" si="8"/>
        <v>919.8</v>
      </c>
      <c r="AQ14" s="131">
        <f t="shared" si="8"/>
        <v>2943.36</v>
      </c>
      <c r="AR14" s="131">
        <f t="shared" si="8"/>
        <v>2943.36</v>
      </c>
      <c r="AS14" s="132">
        <f t="shared" si="8"/>
        <v>1445.4</v>
      </c>
      <c r="AT14" s="130">
        <f t="shared" si="8"/>
        <v>208110.51</v>
      </c>
      <c r="AU14" s="131">
        <f t="shared" si="8"/>
        <v>115690.14200000001</v>
      </c>
      <c r="AV14" s="131">
        <f t="shared" si="8"/>
        <v>2874.9050000000002</v>
      </c>
      <c r="AW14" s="131">
        <f t="shared" si="8"/>
        <v>25492.32</v>
      </c>
      <c r="AX14" s="131">
        <f t="shared" si="8"/>
        <v>43593.455000000002</v>
      </c>
      <c r="AY14" s="133">
        <f t="shared" si="8"/>
        <v>4812.2879999999996</v>
      </c>
      <c r="AZ14" s="130">
        <f t="shared" si="8"/>
        <v>8436.35</v>
      </c>
      <c r="BA14" s="132">
        <f t="shared" si="8"/>
        <v>4606.1600000000008</v>
      </c>
    </row>
    <row r="15" spans="1:53" ht="36" customHeight="1" thickBot="1">
      <c r="A15" s="221">
        <f>L15+O15+P15+R15+S15+U15+Z15+AB15+AC15+AF15+AI15+AJ15</f>
        <v>111228.48000000003</v>
      </c>
      <c r="B15" s="210"/>
      <c r="C15" s="145" t="s">
        <v>313</v>
      </c>
      <c r="D15" s="108">
        <f>SUMIF(E15:BA15,"&gt;0")</f>
        <v>12014625.329619998</v>
      </c>
      <c r="E15" s="147">
        <f t="shared" ref="E15:K15" si="9">E5*E14</f>
        <v>505012.14283500001</v>
      </c>
      <c r="F15" s="147">
        <f t="shared" si="9"/>
        <v>388680.36887999997</v>
      </c>
      <c r="G15" s="147">
        <f t="shared" si="9"/>
        <v>589900.28910499997</v>
      </c>
      <c r="H15" s="147">
        <f t="shared" si="9"/>
        <v>658209.92000000004</v>
      </c>
      <c r="I15" s="147">
        <f t="shared" si="9"/>
        <v>399627.08759999997</v>
      </c>
      <c r="J15" s="147">
        <f t="shared" si="9"/>
        <v>687310.01880000008</v>
      </c>
      <c r="K15" s="148">
        <f t="shared" si="9"/>
        <v>227637.96960000001</v>
      </c>
      <c r="L15" s="149">
        <v>12048.96</v>
      </c>
      <c r="M15" s="147">
        <f>M5*M14</f>
        <v>18439.4496</v>
      </c>
      <c r="N15" s="147">
        <f>N5*N14</f>
        <v>46237.732799999998</v>
      </c>
      <c r="O15" s="150">
        <v>6885.1200000000008</v>
      </c>
      <c r="P15" s="150">
        <v>6230.4</v>
      </c>
      <c r="Q15" s="147">
        <f>Q5*Q14</f>
        <v>26003.008800000003</v>
      </c>
      <c r="R15" s="150">
        <v>2581.9199999999996</v>
      </c>
      <c r="S15" s="150">
        <v>12479.28</v>
      </c>
      <c r="T15" s="147">
        <f>T5*T14</f>
        <v>65289.856800000001</v>
      </c>
      <c r="U15" s="150">
        <v>9036.7200000000012</v>
      </c>
      <c r="V15" s="147">
        <f t="shared" ref="V15:Y15" si="10">V5*V14</f>
        <v>18681.225599999998</v>
      </c>
      <c r="W15" s="147">
        <f t="shared" si="10"/>
        <v>44895</v>
      </c>
      <c r="X15" s="147">
        <f t="shared" si="10"/>
        <v>0</v>
      </c>
      <c r="Y15" s="147">
        <f t="shared" si="10"/>
        <v>28722.988800000003</v>
      </c>
      <c r="Z15" s="150">
        <v>18934.080000000002</v>
      </c>
      <c r="AA15" s="147">
        <f>AA5*AA14</f>
        <v>71705.855999999985</v>
      </c>
      <c r="AB15" s="150">
        <v>11188.32</v>
      </c>
      <c r="AC15" s="150">
        <v>12479.280000000002</v>
      </c>
      <c r="AD15" s="147">
        <f>AD5*AD14</f>
        <v>21348.820799999998</v>
      </c>
      <c r="AE15" s="147">
        <f>AE5*AE14</f>
        <v>10662.321599999999</v>
      </c>
      <c r="AF15" s="150">
        <v>12909.600000000002</v>
      </c>
      <c r="AG15" s="147">
        <f t="shared" ref="AG15:AH15" si="11">AG5*AG14</f>
        <v>86188.238400000002</v>
      </c>
      <c r="AH15" s="147">
        <f t="shared" si="11"/>
        <v>29061.475200000001</v>
      </c>
      <c r="AI15" s="150">
        <v>5163.84</v>
      </c>
      <c r="AJ15" s="150">
        <v>1290.96</v>
      </c>
      <c r="AK15" s="147">
        <f t="shared" ref="AK15:AS15" si="12">AK5*AK14</f>
        <v>89470.785600000003</v>
      </c>
      <c r="AL15" s="147">
        <f t="shared" si="12"/>
        <v>0</v>
      </c>
      <c r="AM15" s="147">
        <f t="shared" si="12"/>
        <v>12950.959199999999</v>
      </c>
      <c r="AN15" s="147"/>
      <c r="AO15" s="147">
        <f t="shared" si="12"/>
        <v>24816.203999999998</v>
      </c>
      <c r="AP15" s="147">
        <f t="shared" si="12"/>
        <v>23795.225999999999</v>
      </c>
      <c r="AQ15" s="147">
        <f t="shared" si="12"/>
        <v>77704.703999999998</v>
      </c>
      <c r="AR15" s="147">
        <f t="shared" si="12"/>
        <v>82826.150399999999</v>
      </c>
      <c r="AS15" s="148">
        <f t="shared" si="12"/>
        <v>36857.700000000004</v>
      </c>
      <c r="AT15" s="146">
        <f t="shared" ref="AT15:BA15" si="13">AT5*AT14</f>
        <v>3471283.3067999999</v>
      </c>
      <c r="AU15" s="147">
        <f t="shared" si="13"/>
        <v>2382060.0237799999</v>
      </c>
      <c r="AV15" s="147">
        <f t="shared" si="13"/>
        <v>43727.305050000003</v>
      </c>
      <c r="AW15" s="147">
        <f t="shared" si="13"/>
        <v>423172.51200000005</v>
      </c>
      <c r="AX15" s="147">
        <f t="shared" si="13"/>
        <v>897589.23845000006</v>
      </c>
      <c r="AY15" s="151">
        <f t="shared" si="13"/>
        <v>82963.845119999984</v>
      </c>
      <c r="AZ15" s="146">
        <f t="shared" si="13"/>
        <v>254102.86200000002</v>
      </c>
      <c r="BA15" s="148">
        <f t="shared" si="13"/>
        <v>76462.256000000023</v>
      </c>
    </row>
    <row r="16" spans="1:53" ht="36" customHeight="1">
      <c r="B16" s="208"/>
      <c r="C16" s="134" t="s">
        <v>314</v>
      </c>
      <c r="D16" s="152">
        <f>D14*0.000357</f>
        <v>237.62088753899994</v>
      </c>
      <c r="E16" s="136">
        <f t="shared" ref="E16:BA16" si="14">E14*0.000357</f>
        <v>10.203131578499999</v>
      </c>
      <c r="F16" s="136">
        <f t="shared" si="14"/>
        <v>7.8929972520000007</v>
      </c>
      <c r="G16" s="136">
        <f t="shared" si="14"/>
        <v>11.771626786500001</v>
      </c>
      <c r="H16" s="136">
        <f t="shared" si="14"/>
        <v>14.1554784</v>
      </c>
      <c r="I16" s="136">
        <f t="shared" si="14"/>
        <v>8.1992454180000003</v>
      </c>
      <c r="J16" s="136">
        <f t="shared" si="14"/>
        <v>14.781305826000001</v>
      </c>
      <c r="K16" s="137">
        <f t="shared" si="14"/>
        <v>4.9552899480000008</v>
      </c>
      <c r="L16" s="153">
        <f t="shared" si="14"/>
        <v>0.86314032000000007</v>
      </c>
      <c r="M16" s="154">
        <f t="shared" si="14"/>
        <v>0.28771343999999999</v>
      </c>
      <c r="N16" s="154">
        <f t="shared" si="14"/>
        <v>0.61295472000000006</v>
      </c>
      <c r="O16" s="154">
        <f t="shared" si="14"/>
        <v>0.28771343999999999</v>
      </c>
      <c r="P16" s="154">
        <f t="shared" si="14"/>
        <v>1.1258352</v>
      </c>
      <c r="Q16" s="154">
        <f t="shared" si="14"/>
        <v>0.43157016000000004</v>
      </c>
      <c r="R16" s="154">
        <f t="shared" si="14"/>
        <v>0.59419080000000002</v>
      </c>
      <c r="S16" s="154">
        <f t="shared" si="14"/>
        <v>0.65360987999999998</v>
      </c>
      <c r="T16" s="154">
        <f t="shared" si="14"/>
        <v>0.86939496000000005</v>
      </c>
      <c r="U16" s="154">
        <f t="shared" si="14"/>
        <v>0.68801040000000002</v>
      </c>
      <c r="V16" s="154">
        <f t="shared" si="14"/>
        <v>0.28771343999999999</v>
      </c>
      <c r="W16" s="154">
        <f t="shared" si="14"/>
        <v>0.64110060000000002</v>
      </c>
      <c r="X16" s="154">
        <f t="shared" si="14"/>
        <v>0</v>
      </c>
      <c r="Y16" s="154">
        <f t="shared" si="14"/>
        <v>0.43157016000000004</v>
      </c>
      <c r="Z16" s="154">
        <f t="shared" si="14"/>
        <v>0</v>
      </c>
      <c r="AA16" s="154">
        <f t="shared" si="14"/>
        <v>1.0007424</v>
      </c>
      <c r="AB16" s="154">
        <f t="shared" si="14"/>
        <v>0.43157016000000004</v>
      </c>
      <c r="AC16" s="154">
        <f t="shared" si="14"/>
        <v>0.50349851999999995</v>
      </c>
      <c r="AD16" s="154">
        <f t="shared" si="14"/>
        <v>0.28771343999999999</v>
      </c>
      <c r="AE16" s="154">
        <f t="shared" si="14"/>
        <v>0.14385671999999999</v>
      </c>
      <c r="AF16" s="154">
        <f t="shared" si="14"/>
        <v>1.2196548</v>
      </c>
      <c r="AG16" s="154">
        <f t="shared" si="14"/>
        <v>1.1852542800000001</v>
      </c>
      <c r="AH16" s="154">
        <f t="shared" si="14"/>
        <v>0.43157016000000004</v>
      </c>
      <c r="AI16" s="154">
        <f t="shared" si="14"/>
        <v>0.28771343999999999</v>
      </c>
      <c r="AJ16" s="154">
        <f t="shared" si="14"/>
        <v>7.1928359999999997E-2</v>
      </c>
      <c r="AK16" s="154">
        <f t="shared" si="14"/>
        <v>1.2071455200000001</v>
      </c>
      <c r="AL16" s="154">
        <f t="shared" si="14"/>
        <v>0</v>
      </c>
      <c r="AM16" s="154">
        <f t="shared" si="14"/>
        <v>0.18138456</v>
      </c>
      <c r="AN16" s="154"/>
      <c r="AO16" s="154">
        <f t="shared" si="14"/>
        <v>0.32836860000000001</v>
      </c>
      <c r="AP16" s="154">
        <f t="shared" si="14"/>
        <v>0.32836860000000001</v>
      </c>
      <c r="AQ16" s="154">
        <f t="shared" si="14"/>
        <v>1.0507795200000001</v>
      </c>
      <c r="AR16" s="154">
        <f t="shared" si="14"/>
        <v>1.0507795200000001</v>
      </c>
      <c r="AS16" s="155">
        <f t="shared" si="14"/>
        <v>0.51600780000000002</v>
      </c>
      <c r="AT16" s="153">
        <f t="shared" si="14"/>
        <v>74.29545207000001</v>
      </c>
      <c r="AU16" s="154">
        <f t="shared" si="14"/>
        <v>41.301380694000002</v>
      </c>
      <c r="AV16" s="154">
        <f t="shared" si="14"/>
        <v>1.0263410850000001</v>
      </c>
      <c r="AW16" s="154">
        <f t="shared" si="14"/>
        <v>9.1007582399999993</v>
      </c>
      <c r="AX16" s="154">
        <f t="shared" si="14"/>
        <v>15.562863435000001</v>
      </c>
      <c r="AY16" s="156">
        <f t="shared" si="14"/>
        <v>1.7179868159999998</v>
      </c>
      <c r="AZ16" s="153">
        <f t="shared" si="14"/>
        <v>3.0117769500000002</v>
      </c>
      <c r="BA16" s="155">
        <f t="shared" si="14"/>
        <v>1.6443991200000003</v>
      </c>
    </row>
    <row r="17" spans="2:53" ht="36" customHeight="1">
      <c r="B17" s="208"/>
      <c r="C17" s="134" t="s">
        <v>315</v>
      </c>
      <c r="D17" s="157">
        <f t="shared" ref="D17:I17" si="15">D15/D4</f>
        <v>4.4844640052127252E-2</v>
      </c>
      <c r="E17" s="159">
        <f t="shared" si="15"/>
        <v>0.12072546919482829</v>
      </c>
      <c r="F17" s="159">
        <f t="shared" si="15"/>
        <v>0.10903054380573124</v>
      </c>
      <c r="G17" s="159">
        <f t="shared" si="15"/>
        <v>0.15167179286692972</v>
      </c>
      <c r="H17" s="159">
        <f t="shared" si="15"/>
        <v>0.15516828975626545</v>
      </c>
      <c r="I17" s="159">
        <f t="shared" si="15"/>
        <v>9.4224137710701983E-2</v>
      </c>
      <c r="J17" s="159"/>
      <c r="K17" s="160">
        <f t="shared" ref="K17:V17" si="16">K15/K4</f>
        <v>9.3011669710016259E-2</v>
      </c>
      <c r="L17" s="158">
        <f t="shared" si="16"/>
        <v>0.46712258664805767</v>
      </c>
      <c r="M17" s="159">
        <f t="shared" si="16"/>
        <v>0.6611254383134344</v>
      </c>
      <c r="N17" s="159">
        <f t="shared" si="16"/>
        <v>0.37355372360193245</v>
      </c>
      <c r="O17" s="159">
        <f t="shared" si="16"/>
        <v>0.61326445176805922</v>
      </c>
      <c r="P17" s="159">
        <f t="shared" si="16"/>
        <v>0.31611953929676795</v>
      </c>
      <c r="Q17" s="159">
        <f t="shared" si="16"/>
        <v>0.14659823651452283</v>
      </c>
      <c r="R17" s="159">
        <f t="shared" si="16"/>
        <v>0.4254976928147659</v>
      </c>
      <c r="S17" s="159">
        <f t="shared" si="16"/>
        <v>0.93477752808988768</v>
      </c>
      <c r="T17" s="159">
        <f t="shared" si="16"/>
        <v>0.5625913969599835</v>
      </c>
      <c r="U17" s="159">
        <f t="shared" si="16"/>
        <v>0.30061275406673099</v>
      </c>
      <c r="V17" s="159">
        <f t="shared" si="16"/>
        <v>1.2935345243041128</v>
      </c>
      <c r="W17" s="159"/>
      <c r="X17" s="159">
        <f t="shared" ref="X17:AZ17" si="17">X15/X4</f>
        <v>0</v>
      </c>
      <c r="Y17" s="159">
        <f t="shared" si="17"/>
        <v>0.69012467083133111</v>
      </c>
      <c r="Z17" s="159">
        <f t="shared" si="17"/>
        <v>0.59468199378121178</v>
      </c>
      <c r="AA17" s="159">
        <f t="shared" si="17"/>
        <v>0.89541659070191415</v>
      </c>
      <c r="AB17" s="159">
        <f t="shared" si="17"/>
        <v>0.51956533853441067</v>
      </c>
      <c r="AC17" s="159">
        <f t="shared" si="17"/>
        <v>0.43591169484420855</v>
      </c>
      <c r="AD17" s="159">
        <f t="shared" si="17"/>
        <v>0.19934656283265167</v>
      </c>
      <c r="AE17" s="159">
        <f t="shared" si="17"/>
        <v>9.9025025772477779E-2</v>
      </c>
      <c r="AF17" s="159">
        <f t="shared" si="17"/>
        <v>0.44294390118373655</v>
      </c>
      <c r="AG17" s="159">
        <f t="shared" si="17"/>
        <v>0.9423393146880672</v>
      </c>
      <c r="AH17" s="159">
        <f t="shared" si="17"/>
        <v>0.63832092778070637</v>
      </c>
      <c r="AI17" s="159">
        <f t="shared" si="17"/>
        <v>0.36245104232469993</v>
      </c>
      <c r="AJ17" s="159">
        <f t="shared" si="17"/>
        <v>0.20963949334199417</v>
      </c>
      <c r="AK17" s="159">
        <f t="shared" si="17"/>
        <v>0.83820449124516361</v>
      </c>
      <c r="AL17" s="159">
        <f t="shared" si="17"/>
        <v>0</v>
      </c>
      <c r="AM17" s="159">
        <f t="shared" si="17"/>
        <v>0.16830137620043922</v>
      </c>
      <c r="AN17" s="159"/>
      <c r="AO17" s="159">
        <f t="shared" si="17"/>
        <v>0.2061403330979773</v>
      </c>
      <c r="AP17" s="159">
        <f t="shared" si="17"/>
        <v>0.26672076131548861</v>
      </c>
      <c r="AQ17" s="159">
        <f t="shared" si="17"/>
        <v>0.74503297314400219</v>
      </c>
      <c r="AR17" s="159">
        <f t="shared" si="17"/>
        <v>0.46339418814130179</v>
      </c>
      <c r="AS17" s="160">
        <f t="shared" si="17"/>
        <v>0.4730561901583798</v>
      </c>
      <c r="AT17" s="158">
        <f t="shared" si="17"/>
        <v>2.2609717166859916E-2</v>
      </c>
      <c r="AU17" s="159">
        <f t="shared" si="17"/>
        <v>6.4767022109930794E-2</v>
      </c>
      <c r="AV17" s="159">
        <f t="shared" si="17"/>
        <v>9.0993246461646988E-3</v>
      </c>
      <c r="AW17" s="159">
        <f t="shared" si="17"/>
        <v>1.4455870622758504E-2</v>
      </c>
      <c r="AX17" s="159">
        <f t="shared" si="17"/>
        <v>0.32805173398764165</v>
      </c>
      <c r="AY17" s="161">
        <f t="shared" si="17"/>
        <v>5.2244501448653474E-3</v>
      </c>
      <c r="AZ17" s="158">
        <f t="shared" si="17"/>
        <v>0.88819514906200525</v>
      </c>
      <c r="BA17" s="160"/>
    </row>
    <row r="18" spans="2:53" ht="36" customHeight="1" thickBot="1">
      <c r="B18" s="208"/>
      <c r="C18" s="142" t="s">
        <v>316</v>
      </c>
      <c r="D18" s="162">
        <f t="shared" ref="D18:W18" si="18">D14/D8</f>
        <v>1</v>
      </c>
      <c r="E18" s="164">
        <f t="shared" si="18"/>
        <v>1</v>
      </c>
      <c r="F18" s="164">
        <f t="shared" si="18"/>
        <v>1</v>
      </c>
      <c r="G18" s="164">
        <f t="shared" si="18"/>
        <v>1</v>
      </c>
      <c r="H18" s="164">
        <f t="shared" si="18"/>
        <v>1</v>
      </c>
      <c r="I18" s="164">
        <f t="shared" si="18"/>
        <v>1</v>
      </c>
      <c r="J18" s="164">
        <f t="shared" si="18"/>
        <v>1</v>
      </c>
      <c r="K18" s="165">
        <f t="shared" si="18"/>
        <v>1</v>
      </c>
      <c r="L18" s="163">
        <f t="shared" si="18"/>
        <v>1</v>
      </c>
      <c r="M18" s="164">
        <f t="shared" si="18"/>
        <v>1</v>
      </c>
      <c r="N18" s="164">
        <f t="shared" si="18"/>
        <v>1</v>
      </c>
      <c r="O18" s="164">
        <f t="shared" si="18"/>
        <v>1</v>
      </c>
      <c r="P18" s="164">
        <f t="shared" si="18"/>
        <v>1</v>
      </c>
      <c r="Q18" s="164">
        <f t="shared" si="18"/>
        <v>1</v>
      </c>
      <c r="R18" s="164">
        <f t="shared" si="18"/>
        <v>1</v>
      </c>
      <c r="S18" s="164">
        <f t="shared" si="18"/>
        <v>1</v>
      </c>
      <c r="T18" s="164">
        <f t="shared" si="18"/>
        <v>1</v>
      </c>
      <c r="U18" s="164">
        <f t="shared" si="18"/>
        <v>1</v>
      </c>
      <c r="V18" s="164">
        <f t="shared" si="18"/>
        <v>1</v>
      </c>
      <c r="W18" s="164">
        <f t="shared" si="18"/>
        <v>1</v>
      </c>
      <c r="X18" s="164"/>
      <c r="Y18" s="164">
        <f>Y14/Y8</f>
        <v>1</v>
      </c>
      <c r="Z18" s="164"/>
      <c r="AA18" s="164">
        <f t="shared" ref="AA18:AK18" si="19">AA14/AA8</f>
        <v>1</v>
      </c>
      <c r="AB18" s="164">
        <f t="shared" si="19"/>
        <v>1</v>
      </c>
      <c r="AC18" s="164">
        <f t="shared" si="19"/>
        <v>1</v>
      </c>
      <c r="AD18" s="164">
        <f t="shared" si="19"/>
        <v>1</v>
      </c>
      <c r="AE18" s="164">
        <f t="shared" si="19"/>
        <v>1</v>
      </c>
      <c r="AF18" s="164">
        <f t="shared" si="19"/>
        <v>1</v>
      </c>
      <c r="AG18" s="164">
        <f t="shared" si="19"/>
        <v>1</v>
      </c>
      <c r="AH18" s="164">
        <f t="shared" si="19"/>
        <v>1</v>
      </c>
      <c r="AI18" s="164">
        <f t="shared" si="19"/>
        <v>1</v>
      </c>
      <c r="AJ18" s="164">
        <f t="shared" si="19"/>
        <v>1</v>
      </c>
      <c r="AK18" s="164">
        <f t="shared" si="19"/>
        <v>1</v>
      </c>
      <c r="AL18" s="164"/>
      <c r="AM18" s="164">
        <f>AM14/AM8</f>
        <v>1</v>
      </c>
      <c r="AN18" s="164"/>
      <c r="AO18" s="164">
        <f t="shared" ref="AO18:BA18" si="20">AO14/AO8</f>
        <v>1</v>
      </c>
      <c r="AP18" s="164">
        <f t="shared" si="20"/>
        <v>1</v>
      </c>
      <c r="AQ18" s="164">
        <f t="shared" si="20"/>
        <v>1</v>
      </c>
      <c r="AR18" s="164">
        <f t="shared" si="20"/>
        <v>1</v>
      </c>
      <c r="AS18" s="165">
        <f t="shared" si="20"/>
        <v>1</v>
      </c>
      <c r="AT18" s="163">
        <f t="shared" si="20"/>
        <v>1</v>
      </c>
      <c r="AU18" s="164">
        <f t="shared" si="20"/>
        <v>1</v>
      </c>
      <c r="AV18" s="164">
        <f t="shared" si="20"/>
        <v>1</v>
      </c>
      <c r="AW18" s="164">
        <f t="shared" si="20"/>
        <v>1</v>
      </c>
      <c r="AX18" s="164">
        <f t="shared" si="20"/>
        <v>1</v>
      </c>
      <c r="AY18" s="166">
        <f t="shared" si="20"/>
        <v>1</v>
      </c>
      <c r="AZ18" s="163">
        <f t="shared" si="20"/>
        <v>1</v>
      </c>
      <c r="BA18" s="165">
        <f t="shared" si="20"/>
        <v>1</v>
      </c>
    </row>
    <row r="19" spans="2:53" s="167" customFormat="1" ht="36" customHeight="1" thickBot="1">
      <c r="B19" s="209"/>
      <c r="C19" s="175" t="s">
        <v>334</v>
      </c>
      <c r="D19" s="176"/>
      <c r="E19" s="177" t="s">
        <v>303</v>
      </c>
      <c r="F19" s="177" t="s">
        <v>303</v>
      </c>
      <c r="G19" s="177" t="s">
        <v>303</v>
      </c>
      <c r="H19" s="177" t="s">
        <v>303</v>
      </c>
      <c r="I19" s="177" t="s">
        <v>303</v>
      </c>
      <c r="J19" s="177" t="s">
        <v>359</v>
      </c>
      <c r="K19" s="178" t="s">
        <v>303</v>
      </c>
      <c r="L19" s="179" t="s">
        <v>317</v>
      </c>
      <c r="M19" s="177"/>
      <c r="N19" s="177" t="s">
        <v>303</v>
      </c>
      <c r="O19" s="177" t="s">
        <v>317</v>
      </c>
      <c r="P19" s="177" t="s">
        <v>318</v>
      </c>
      <c r="Q19" s="177"/>
      <c r="R19" s="177" t="s">
        <v>317</v>
      </c>
      <c r="S19" s="177" t="s">
        <v>317</v>
      </c>
      <c r="T19" s="177" t="s">
        <v>303</v>
      </c>
      <c r="U19" s="177" t="s">
        <v>317</v>
      </c>
      <c r="V19" s="177" t="s">
        <v>303</v>
      </c>
      <c r="W19" s="177" t="s">
        <v>360</v>
      </c>
      <c r="X19" s="177" t="s">
        <v>361</v>
      </c>
      <c r="Y19" s="177" t="s">
        <v>303</v>
      </c>
      <c r="Z19" s="177" t="s">
        <v>317</v>
      </c>
      <c r="AA19" s="177" t="s">
        <v>303</v>
      </c>
      <c r="AB19" s="177" t="s">
        <v>317</v>
      </c>
      <c r="AC19" s="177" t="s">
        <v>317</v>
      </c>
      <c r="AD19" s="177" t="s">
        <v>303</v>
      </c>
      <c r="AE19" s="177" t="s">
        <v>303</v>
      </c>
      <c r="AF19" s="177" t="s">
        <v>317</v>
      </c>
      <c r="AG19" s="177" t="s">
        <v>303</v>
      </c>
      <c r="AH19" s="177" t="s">
        <v>303</v>
      </c>
      <c r="AI19" s="177" t="s">
        <v>317</v>
      </c>
      <c r="AJ19" s="177" t="s">
        <v>317</v>
      </c>
      <c r="AK19" s="177" t="s">
        <v>303</v>
      </c>
      <c r="AL19" s="177" t="s">
        <v>361</v>
      </c>
      <c r="AM19" s="177" t="s">
        <v>303</v>
      </c>
      <c r="AN19" s="177" t="s">
        <v>361</v>
      </c>
      <c r="AO19" s="177" t="s">
        <v>303</v>
      </c>
      <c r="AP19" s="177" t="s">
        <v>303</v>
      </c>
      <c r="AQ19" s="177" t="s">
        <v>303</v>
      </c>
      <c r="AR19" s="177" t="s">
        <v>303</v>
      </c>
      <c r="AS19" s="178" t="s">
        <v>303</v>
      </c>
      <c r="AT19" s="179" t="s">
        <v>303</v>
      </c>
      <c r="AU19" s="177" t="s">
        <v>303</v>
      </c>
      <c r="AV19" s="177" t="s">
        <v>303</v>
      </c>
      <c r="AW19" s="177"/>
      <c r="AX19" s="177"/>
      <c r="AY19" s="180" t="s">
        <v>303</v>
      </c>
      <c r="AZ19" s="179"/>
      <c r="BA19" s="178" t="s">
        <v>359</v>
      </c>
    </row>
    <row r="20" spans="2:53" s="167" customFormat="1" ht="36" customHeight="1">
      <c r="C20" s="105"/>
      <c r="D20" s="105"/>
      <c r="E20" s="105"/>
      <c r="F20" s="105"/>
      <c r="G20" s="105"/>
      <c r="H20" s="105"/>
      <c r="I20" s="105"/>
      <c r="J20" s="105"/>
      <c r="K20" s="105"/>
      <c r="L20" s="168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</row>
  </sheetData>
  <phoneticPr fontId="5"/>
  <conditionalFormatting sqref="D3:BA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E536-36B9-4C1D-B8D1-E660A760B275}">
  <dimension ref="B1:FA87"/>
  <sheetViews>
    <sheetView zoomScale="85" zoomScaleNormal="85" workbookViewId="0">
      <pane xSplit="8" ySplit="3" topLeftCell="I4" activePane="bottomRight" state="frozen"/>
      <selection pane="topRight" activeCell="H1" sqref="H1"/>
      <selection pane="bottomLeft" activeCell="A4" sqref="A4"/>
      <selection pane="bottomRight" activeCell="N90" sqref="N90"/>
    </sheetView>
  </sheetViews>
  <sheetFormatPr defaultRowHeight="35.25" customHeight="1"/>
  <cols>
    <col min="1" max="1" width="2.625" style="95" customWidth="1"/>
    <col min="2" max="2" width="9" style="101" bestFit="1" customWidth="1"/>
    <col min="3" max="3" width="7.5" style="101" bestFit="1" customWidth="1"/>
    <col min="4" max="4" width="13.875" style="101" bestFit="1" customWidth="1"/>
    <col min="5" max="57" width="8.125" style="102" customWidth="1"/>
    <col min="58" max="58" width="9" style="95"/>
    <col min="59" max="107" width="8.125" style="102" customWidth="1"/>
    <col min="108" max="108" width="9" style="95"/>
    <col min="109" max="157" width="8.125" style="102" customWidth="1"/>
    <col min="158" max="16384" width="9" style="95"/>
  </cols>
  <sheetData>
    <row r="1" spans="2:157" s="83" customFormat="1" ht="13.5">
      <c r="B1" s="82"/>
      <c r="C1" s="82"/>
      <c r="D1" s="82"/>
      <c r="E1" s="82"/>
      <c r="F1" s="82"/>
      <c r="I1" s="84" t="s">
        <v>296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G1" s="85" t="s">
        <v>301</v>
      </c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E1" s="86" t="s">
        <v>297</v>
      </c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</row>
    <row r="2" spans="2:157" s="89" customFormat="1" ht="35.25" customHeight="1">
      <c r="B2" s="87"/>
      <c r="C2" s="87"/>
      <c r="D2" s="87"/>
      <c r="E2" s="92"/>
      <c r="F2" s="92"/>
      <c r="G2" s="92"/>
      <c r="H2" s="92"/>
      <c r="I2" s="88" t="s">
        <v>1</v>
      </c>
      <c r="J2" s="88" t="s">
        <v>2</v>
      </c>
      <c r="K2" s="88" t="s">
        <v>3</v>
      </c>
      <c r="L2" s="88" t="s">
        <v>4</v>
      </c>
      <c r="M2" s="88" t="s">
        <v>5</v>
      </c>
      <c r="N2" s="88" t="s">
        <v>6</v>
      </c>
      <c r="O2" s="88" t="s">
        <v>7</v>
      </c>
      <c r="P2" s="88" t="s">
        <v>8</v>
      </c>
      <c r="Q2" s="88" t="s">
        <v>9</v>
      </c>
      <c r="R2" s="88" t="s">
        <v>10</v>
      </c>
      <c r="S2" s="88" t="s">
        <v>11</v>
      </c>
      <c r="T2" s="88" t="s">
        <v>12</v>
      </c>
      <c r="U2" s="88" t="s">
        <v>129</v>
      </c>
      <c r="V2" s="88" t="s">
        <v>13</v>
      </c>
      <c r="W2" s="88" t="s">
        <v>14</v>
      </c>
      <c r="X2" s="88" t="s">
        <v>15</v>
      </c>
      <c r="Y2" s="88" t="s">
        <v>16</v>
      </c>
      <c r="Z2" s="88" t="s">
        <v>17</v>
      </c>
      <c r="AA2" s="88" t="s">
        <v>18</v>
      </c>
      <c r="AB2" s="88" t="s">
        <v>19</v>
      </c>
      <c r="AC2" s="88" t="s">
        <v>20</v>
      </c>
      <c r="AD2" s="88" t="s">
        <v>21</v>
      </c>
      <c r="AE2" s="88" t="s">
        <v>22</v>
      </c>
      <c r="AF2" s="88" t="s">
        <v>23</v>
      </c>
      <c r="AG2" s="88" t="s">
        <v>24</v>
      </c>
      <c r="AH2" s="88" t="s">
        <v>25</v>
      </c>
      <c r="AI2" s="88" t="s">
        <v>26</v>
      </c>
      <c r="AJ2" s="88" t="s">
        <v>27</v>
      </c>
      <c r="AK2" s="88" t="s">
        <v>28</v>
      </c>
      <c r="AL2" s="88" t="s">
        <v>29</v>
      </c>
      <c r="AM2" s="88" t="s">
        <v>30</v>
      </c>
      <c r="AN2" s="88" t="s">
        <v>31</v>
      </c>
      <c r="AO2" s="88" t="s">
        <v>32</v>
      </c>
      <c r="AP2" s="88" t="s">
        <v>33</v>
      </c>
      <c r="AQ2" s="88" t="s">
        <v>34</v>
      </c>
      <c r="AR2" s="88" t="s">
        <v>35</v>
      </c>
      <c r="AS2" s="88" t="s">
        <v>36</v>
      </c>
      <c r="AT2" s="88" t="s">
        <v>37</v>
      </c>
      <c r="AU2" s="88" t="s">
        <v>38</v>
      </c>
      <c r="AV2" s="88" t="s">
        <v>39</v>
      </c>
      <c r="AW2" s="88" t="s">
        <v>40</v>
      </c>
      <c r="AX2" s="88" t="s">
        <v>41</v>
      </c>
      <c r="AY2" s="88" t="s">
        <v>42</v>
      </c>
      <c r="AZ2" s="88" t="s">
        <v>43</v>
      </c>
      <c r="BA2" s="88" t="s">
        <v>44</v>
      </c>
      <c r="BB2" s="88" t="s">
        <v>45</v>
      </c>
      <c r="BC2" s="88" t="s">
        <v>46</v>
      </c>
      <c r="BD2" s="88" t="s">
        <v>47</v>
      </c>
      <c r="BE2" s="88" t="s">
        <v>48</v>
      </c>
      <c r="BG2" s="90" t="s">
        <v>1</v>
      </c>
      <c r="BH2" s="90" t="s">
        <v>2</v>
      </c>
      <c r="BI2" s="90" t="s">
        <v>3</v>
      </c>
      <c r="BJ2" s="90" t="s">
        <v>4</v>
      </c>
      <c r="BK2" s="90" t="s">
        <v>5</v>
      </c>
      <c r="BL2" s="90" t="s">
        <v>6</v>
      </c>
      <c r="BM2" s="90" t="s">
        <v>7</v>
      </c>
      <c r="BN2" s="90" t="s">
        <v>8</v>
      </c>
      <c r="BO2" s="90" t="s">
        <v>9</v>
      </c>
      <c r="BP2" s="90" t="s">
        <v>10</v>
      </c>
      <c r="BQ2" s="90" t="s">
        <v>11</v>
      </c>
      <c r="BR2" s="90" t="s">
        <v>12</v>
      </c>
      <c r="BS2" s="90" t="s">
        <v>129</v>
      </c>
      <c r="BT2" s="90" t="s">
        <v>13</v>
      </c>
      <c r="BU2" s="90" t="s">
        <v>14</v>
      </c>
      <c r="BV2" s="90" t="s">
        <v>15</v>
      </c>
      <c r="BW2" s="90" t="s">
        <v>16</v>
      </c>
      <c r="BX2" s="90" t="s">
        <v>298</v>
      </c>
      <c r="BY2" s="90" t="s">
        <v>18</v>
      </c>
      <c r="BZ2" s="90" t="s">
        <v>19</v>
      </c>
      <c r="CA2" s="90" t="s">
        <v>20</v>
      </c>
      <c r="CB2" s="90" t="s">
        <v>21</v>
      </c>
      <c r="CC2" s="90" t="s">
        <v>22</v>
      </c>
      <c r="CD2" s="90" t="s">
        <v>23</v>
      </c>
      <c r="CE2" s="90" t="s">
        <v>24</v>
      </c>
      <c r="CF2" s="90" t="s">
        <v>25</v>
      </c>
      <c r="CG2" s="90" t="s">
        <v>26</v>
      </c>
      <c r="CH2" s="90" t="s">
        <v>27</v>
      </c>
      <c r="CI2" s="90" t="s">
        <v>28</v>
      </c>
      <c r="CJ2" s="90" t="s">
        <v>29</v>
      </c>
      <c r="CK2" s="90" t="s">
        <v>30</v>
      </c>
      <c r="CL2" s="90" t="s">
        <v>31</v>
      </c>
      <c r="CM2" s="90" t="s">
        <v>32</v>
      </c>
      <c r="CN2" s="90" t="s">
        <v>33</v>
      </c>
      <c r="CO2" s="90" t="s">
        <v>34</v>
      </c>
      <c r="CP2" s="90" t="s">
        <v>35</v>
      </c>
      <c r="CQ2" s="90" t="s">
        <v>36</v>
      </c>
      <c r="CR2" s="90" t="s">
        <v>37</v>
      </c>
      <c r="CS2" s="90" t="s">
        <v>38</v>
      </c>
      <c r="CT2" s="90" t="s">
        <v>39</v>
      </c>
      <c r="CU2" s="90" t="s">
        <v>40</v>
      </c>
      <c r="CV2" s="90" t="s">
        <v>41</v>
      </c>
      <c r="CW2" s="90" t="s">
        <v>42</v>
      </c>
      <c r="CX2" s="90" t="s">
        <v>43</v>
      </c>
      <c r="CY2" s="90" t="s">
        <v>44</v>
      </c>
      <c r="CZ2" s="90" t="s">
        <v>45</v>
      </c>
      <c r="DA2" s="90" t="s">
        <v>46</v>
      </c>
      <c r="DB2" s="90" t="s">
        <v>47</v>
      </c>
      <c r="DC2" s="90" t="s">
        <v>48</v>
      </c>
      <c r="DE2" s="91" t="s">
        <v>1</v>
      </c>
      <c r="DF2" s="91" t="s">
        <v>2</v>
      </c>
      <c r="DG2" s="91" t="s">
        <v>3</v>
      </c>
      <c r="DH2" s="91" t="s">
        <v>4</v>
      </c>
      <c r="DI2" s="91" t="s">
        <v>5</v>
      </c>
      <c r="DJ2" s="91" t="s">
        <v>6</v>
      </c>
      <c r="DK2" s="91" t="s">
        <v>7</v>
      </c>
      <c r="DL2" s="91" t="s">
        <v>8</v>
      </c>
      <c r="DM2" s="91" t="s">
        <v>9</v>
      </c>
      <c r="DN2" s="91" t="s">
        <v>10</v>
      </c>
      <c r="DO2" s="91" t="s">
        <v>11</v>
      </c>
      <c r="DP2" s="91" t="s">
        <v>12</v>
      </c>
      <c r="DQ2" s="91" t="s">
        <v>129</v>
      </c>
      <c r="DR2" s="91" t="s">
        <v>13</v>
      </c>
      <c r="DS2" s="91" t="s">
        <v>14</v>
      </c>
      <c r="DT2" s="91" t="s">
        <v>15</v>
      </c>
      <c r="DU2" s="91" t="s">
        <v>16</v>
      </c>
      <c r="DV2" s="91" t="s">
        <v>17</v>
      </c>
      <c r="DW2" s="91" t="s">
        <v>18</v>
      </c>
      <c r="DX2" s="91" t="s">
        <v>19</v>
      </c>
      <c r="DY2" s="91" t="s">
        <v>20</v>
      </c>
      <c r="DZ2" s="91" t="s">
        <v>21</v>
      </c>
      <c r="EA2" s="91" t="s">
        <v>22</v>
      </c>
      <c r="EB2" s="91" t="s">
        <v>23</v>
      </c>
      <c r="EC2" s="91" t="s">
        <v>24</v>
      </c>
      <c r="ED2" s="91" t="s">
        <v>25</v>
      </c>
      <c r="EE2" s="91" t="s">
        <v>26</v>
      </c>
      <c r="EF2" s="91" t="s">
        <v>27</v>
      </c>
      <c r="EG2" s="91" t="s">
        <v>28</v>
      </c>
      <c r="EH2" s="91" t="s">
        <v>29</v>
      </c>
      <c r="EI2" s="91" t="s">
        <v>30</v>
      </c>
      <c r="EJ2" s="91" t="s">
        <v>31</v>
      </c>
      <c r="EK2" s="91" t="s">
        <v>32</v>
      </c>
      <c r="EL2" s="91" t="s">
        <v>33</v>
      </c>
      <c r="EM2" s="91" t="s">
        <v>34</v>
      </c>
      <c r="EN2" s="91" t="s">
        <v>35</v>
      </c>
      <c r="EO2" s="91" t="s">
        <v>36</v>
      </c>
      <c r="EP2" s="91" t="s">
        <v>37</v>
      </c>
      <c r="EQ2" s="91" t="s">
        <v>38</v>
      </c>
      <c r="ER2" s="91" t="s">
        <v>39</v>
      </c>
      <c r="ES2" s="91" t="s">
        <v>40</v>
      </c>
      <c r="ET2" s="91" t="s">
        <v>41</v>
      </c>
      <c r="EU2" s="91" t="s">
        <v>42</v>
      </c>
      <c r="EV2" s="91" t="s">
        <v>43</v>
      </c>
      <c r="EW2" s="91" t="s">
        <v>44</v>
      </c>
      <c r="EX2" s="91" t="s">
        <v>45</v>
      </c>
      <c r="EY2" s="91" t="s">
        <v>46</v>
      </c>
      <c r="EZ2" s="91" t="s">
        <v>47</v>
      </c>
      <c r="FA2" s="91" t="s">
        <v>48</v>
      </c>
    </row>
    <row r="3" spans="2:157" ht="35.25" customHeight="1">
      <c r="B3" s="92" t="s">
        <v>215</v>
      </c>
      <c r="C3" s="92" t="s">
        <v>211</v>
      </c>
      <c r="D3" s="92" t="s">
        <v>214</v>
      </c>
      <c r="E3" s="92" t="s">
        <v>332</v>
      </c>
      <c r="F3" s="92" t="s">
        <v>333</v>
      </c>
      <c r="G3" s="92" t="s">
        <v>302</v>
      </c>
      <c r="H3" s="92" t="s">
        <v>304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</row>
    <row r="4" spans="2:157" ht="35.25" customHeight="1">
      <c r="B4" s="92"/>
      <c r="C4" s="98" t="s">
        <v>131</v>
      </c>
      <c r="D4" s="92" t="s">
        <v>49</v>
      </c>
      <c r="E4" s="93">
        <v>86</v>
      </c>
      <c r="F4" s="93">
        <f>IF(B4="",E4,"")</f>
        <v>86</v>
      </c>
      <c r="G4" s="93">
        <f>IFERROR(_xlfn.XLOOKUP($C4,'第13号（指定器具、提案要）'!$B$7:$B$51,'第13号（指定器具、提案要）'!$I$7:$I$51),"")</f>
        <v>0</v>
      </c>
      <c r="H4" s="93">
        <v>25</v>
      </c>
      <c r="I4" s="103">
        <v>278940</v>
      </c>
      <c r="J4" s="103">
        <v>0</v>
      </c>
      <c r="K4" s="103">
        <v>62708</v>
      </c>
      <c r="L4" s="103">
        <v>0</v>
      </c>
      <c r="M4" s="103">
        <v>39000</v>
      </c>
      <c r="N4" s="103">
        <v>139866</v>
      </c>
      <c r="O4" s="103">
        <v>72470</v>
      </c>
      <c r="P4" s="103">
        <v>0</v>
      </c>
      <c r="Q4" s="103">
        <v>0</v>
      </c>
      <c r="R4" s="103">
        <v>0</v>
      </c>
      <c r="S4" s="103">
        <v>0</v>
      </c>
      <c r="T4" s="103">
        <v>0</v>
      </c>
      <c r="U4" s="103">
        <v>0</v>
      </c>
      <c r="V4" s="103">
        <v>0</v>
      </c>
      <c r="W4" s="103">
        <v>0</v>
      </c>
      <c r="X4" s="103">
        <v>0</v>
      </c>
      <c r="Y4" s="103">
        <v>0</v>
      </c>
      <c r="Z4" s="103">
        <v>0</v>
      </c>
      <c r="AA4" s="103">
        <v>0</v>
      </c>
      <c r="AB4" s="103">
        <v>0</v>
      </c>
      <c r="AC4" s="103">
        <v>0</v>
      </c>
      <c r="AD4" s="103">
        <v>0</v>
      </c>
      <c r="AE4" s="103">
        <v>0</v>
      </c>
      <c r="AF4" s="103">
        <v>0</v>
      </c>
      <c r="AG4" s="103">
        <v>0</v>
      </c>
      <c r="AH4" s="103">
        <v>0</v>
      </c>
      <c r="AI4" s="103">
        <v>0</v>
      </c>
      <c r="AJ4" s="103">
        <v>0</v>
      </c>
      <c r="AK4" s="103">
        <v>0</v>
      </c>
      <c r="AL4" s="103">
        <v>0</v>
      </c>
      <c r="AM4" s="103">
        <v>0</v>
      </c>
      <c r="AN4" s="103">
        <v>0</v>
      </c>
      <c r="AO4" s="103">
        <v>0</v>
      </c>
      <c r="AP4" s="103">
        <v>0</v>
      </c>
      <c r="AQ4" s="103">
        <v>0</v>
      </c>
      <c r="AR4" s="103"/>
      <c r="AS4" s="103">
        <v>0</v>
      </c>
      <c r="AT4" s="103">
        <v>0</v>
      </c>
      <c r="AU4" s="103">
        <v>0</v>
      </c>
      <c r="AV4" s="103">
        <v>0</v>
      </c>
      <c r="AW4" s="103">
        <v>0</v>
      </c>
      <c r="AX4" s="103">
        <v>0</v>
      </c>
      <c r="AY4" s="103">
        <v>0</v>
      </c>
      <c r="AZ4" s="103">
        <v>0</v>
      </c>
      <c r="BA4" s="103">
        <v>80400</v>
      </c>
      <c r="BB4" s="103">
        <v>0</v>
      </c>
      <c r="BC4" s="103">
        <v>0</v>
      </c>
      <c r="BD4" s="103">
        <v>0</v>
      </c>
      <c r="BE4" s="103">
        <v>0</v>
      </c>
      <c r="BG4" s="104">
        <v>0</v>
      </c>
      <c r="BH4" s="104">
        <v>0</v>
      </c>
      <c r="BI4" s="104">
        <v>0</v>
      </c>
      <c r="BJ4" s="104">
        <v>0</v>
      </c>
      <c r="BK4" s="104">
        <v>0</v>
      </c>
      <c r="BL4" s="104">
        <v>0</v>
      </c>
      <c r="BM4" s="104">
        <v>0</v>
      </c>
      <c r="BN4" s="104">
        <v>0</v>
      </c>
      <c r="BO4" s="104">
        <v>0</v>
      </c>
      <c r="BP4" s="104">
        <v>0</v>
      </c>
      <c r="BQ4" s="104">
        <v>0</v>
      </c>
      <c r="BR4" s="104">
        <v>0</v>
      </c>
      <c r="BS4" s="104">
        <v>0</v>
      </c>
      <c r="BT4" s="104">
        <v>0</v>
      </c>
      <c r="BU4" s="104">
        <v>0</v>
      </c>
      <c r="BV4" s="104">
        <v>0</v>
      </c>
      <c r="BW4" s="104">
        <v>0</v>
      </c>
      <c r="BX4" s="104">
        <v>0</v>
      </c>
      <c r="BY4" s="104">
        <v>0</v>
      </c>
      <c r="BZ4" s="104">
        <v>0</v>
      </c>
      <c r="CA4" s="104">
        <v>0</v>
      </c>
      <c r="CB4" s="104">
        <v>0</v>
      </c>
      <c r="CC4" s="104">
        <v>0</v>
      </c>
      <c r="CD4" s="104">
        <v>0</v>
      </c>
      <c r="CE4" s="104">
        <v>0</v>
      </c>
      <c r="CF4" s="104">
        <v>0</v>
      </c>
      <c r="CG4" s="104">
        <v>0</v>
      </c>
      <c r="CH4" s="104">
        <v>0</v>
      </c>
      <c r="CI4" s="104">
        <v>0</v>
      </c>
      <c r="CJ4" s="104">
        <v>0</v>
      </c>
      <c r="CK4" s="104">
        <v>0</v>
      </c>
      <c r="CL4" s="104">
        <v>0</v>
      </c>
      <c r="CM4" s="104">
        <v>0</v>
      </c>
      <c r="CN4" s="104">
        <v>0</v>
      </c>
      <c r="CO4" s="104">
        <v>0</v>
      </c>
      <c r="CP4" s="104"/>
      <c r="CQ4" s="104">
        <v>0</v>
      </c>
      <c r="CR4" s="104">
        <v>0</v>
      </c>
      <c r="CS4" s="104">
        <v>0</v>
      </c>
      <c r="CT4" s="104">
        <v>0</v>
      </c>
      <c r="CU4" s="104">
        <v>0</v>
      </c>
      <c r="CV4" s="104">
        <v>0</v>
      </c>
      <c r="CW4" s="104">
        <v>0</v>
      </c>
      <c r="CX4" s="104">
        <v>0</v>
      </c>
      <c r="CY4" s="104">
        <v>0</v>
      </c>
      <c r="CZ4" s="104">
        <v>0</v>
      </c>
      <c r="DA4" s="104">
        <v>0</v>
      </c>
      <c r="DB4" s="104">
        <v>0</v>
      </c>
      <c r="DC4" s="104">
        <v>0</v>
      </c>
      <c r="DE4" s="97">
        <v>278940</v>
      </c>
      <c r="DF4" s="97">
        <v>0</v>
      </c>
      <c r="DG4" s="97">
        <v>62708</v>
      </c>
      <c r="DH4" s="97">
        <v>0</v>
      </c>
      <c r="DI4" s="97">
        <v>39000</v>
      </c>
      <c r="DJ4" s="97">
        <v>145542</v>
      </c>
      <c r="DK4" s="97">
        <v>72488</v>
      </c>
      <c r="DL4" s="97">
        <v>0</v>
      </c>
      <c r="DM4" s="97">
        <v>0</v>
      </c>
      <c r="DN4" s="97">
        <v>0</v>
      </c>
      <c r="DO4" s="97">
        <v>0</v>
      </c>
      <c r="DP4" s="97">
        <v>0</v>
      </c>
      <c r="DQ4" s="97">
        <v>0</v>
      </c>
      <c r="DR4" s="97">
        <v>0</v>
      </c>
      <c r="DS4" s="97">
        <v>0</v>
      </c>
      <c r="DT4" s="97">
        <v>0</v>
      </c>
      <c r="DU4" s="97">
        <v>0</v>
      </c>
      <c r="DV4" s="97">
        <v>0</v>
      </c>
      <c r="DW4" s="97">
        <v>0</v>
      </c>
      <c r="DX4" s="97">
        <v>0</v>
      </c>
      <c r="DY4" s="97">
        <v>0</v>
      </c>
      <c r="DZ4" s="97">
        <v>0</v>
      </c>
      <c r="EA4" s="97">
        <v>0</v>
      </c>
      <c r="EB4" s="97">
        <v>0</v>
      </c>
      <c r="EC4" s="97">
        <v>0</v>
      </c>
      <c r="ED4" s="97">
        <v>0</v>
      </c>
      <c r="EE4" s="97">
        <v>0</v>
      </c>
      <c r="EF4" s="97">
        <v>0</v>
      </c>
      <c r="EG4" s="97">
        <v>0</v>
      </c>
      <c r="EH4" s="97">
        <v>0</v>
      </c>
      <c r="EI4" s="97">
        <v>0</v>
      </c>
      <c r="EJ4" s="97">
        <v>0</v>
      </c>
      <c r="EK4" s="97">
        <v>0</v>
      </c>
      <c r="EL4" s="97">
        <v>0</v>
      </c>
      <c r="EM4" s="97">
        <v>0</v>
      </c>
      <c r="EN4" s="97"/>
      <c r="EO4" s="97">
        <v>0</v>
      </c>
      <c r="EP4" s="97">
        <v>0</v>
      </c>
      <c r="EQ4" s="97">
        <v>0</v>
      </c>
      <c r="ER4" s="97">
        <v>0</v>
      </c>
      <c r="ES4" s="97">
        <v>0</v>
      </c>
      <c r="ET4" s="97">
        <v>0</v>
      </c>
      <c r="EU4" s="97">
        <v>0</v>
      </c>
      <c r="EV4" s="97">
        <v>0</v>
      </c>
      <c r="EW4" s="97">
        <v>80400</v>
      </c>
      <c r="EX4" s="97">
        <v>0</v>
      </c>
      <c r="EY4" s="97">
        <v>0</v>
      </c>
      <c r="EZ4" s="97">
        <v>0</v>
      </c>
      <c r="FA4" s="97">
        <v>0</v>
      </c>
    </row>
    <row r="5" spans="2:157" ht="35.25" customHeight="1">
      <c r="B5" s="92"/>
      <c r="C5" s="98" t="s">
        <v>133</v>
      </c>
      <c r="D5" s="92" t="s">
        <v>50</v>
      </c>
      <c r="E5" s="93">
        <v>70</v>
      </c>
      <c r="F5" s="93">
        <f t="shared" ref="F5:F68" si="0">IF(B5="",E5,"")</f>
        <v>70</v>
      </c>
      <c r="G5" s="93">
        <f>IFERROR(_xlfn.XLOOKUP($C5,'第13号（指定器具、提案要）'!$B$7:$B$51,'第13号（指定器具、提案要）'!$I$7:$I$51),"")</f>
        <v>0</v>
      </c>
      <c r="H5" s="93">
        <v>31.9</v>
      </c>
      <c r="I5" s="103">
        <v>0</v>
      </c>
      <c r="J5" s="103">
        <v>0</v>
      </c>
      <c r="K5" s="103">
        <v>4112</v>
      </c>
      <c r="L5" s="103">
        <v>108000</v>
      </c>
      <c r="M5" s="103">
        <v>0</v>
      </c>
      <c r="N5" s="103">
        <v>0</v>
      </c>
      <c r="O5" s="103">
        <v>0</v>
      </c>
      <c r="P5" s="103">
        <v>0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03">
        <v>0</v>
      </c>
      <c r="AC5" s="103">
        <v>0</v>
      </c>
      <c r="AD5" s="103">
        <v>0</v>
      </c>
      <c r="AE5" s="103">
        <v>0</v>
      </c>
      <c r="AF5" s="103">
        <v>0</v>
      </c>
      <c r="AG5" s="103">
        <v>0</v>
      </c>
      <c r="AH5" s="103">
        <v>0</v>
      </c>
      <c r="AI5" s="103">
        <v>0</v>
      </c>
      <c r="AJ5" s="103">
        <v>0</v>
      </c>
      <c r="AK5" s="103">
        <v>0</v>
      </c>
      <c r="AL5" s="103">
        <v>0</v>
      </c>
      <c r="AM5" s="103">
        <v>0</v>
      </c>
      <c r="AN5" s="103">
        <v>0</v>
      </c>
      <c r="AO5" s="103">
        <v>0</v>
      </c>
      <c r="AP5" s="103">
        <v>0</v>
      </c>
      <c r="AQ5" s="103">
        <v>0</v>
      </c>
      <c r="AR5" s="103"/>
      <c r="AS5" s="103">
        <v>0</v>
      </c>
      <c r="AT5" s="103">
        <v>0</v>
      </c>
      <c r="AU5" s="103">
        <v>0</v>
      </c>
      <c r="AV5" s="103">
        <v>0</v>
      </c>
      <c r="AW5" s="103">
        <v>0</v>
      </c>
      <c r="AX5" s="103">
        <v>103300</v>
      </c>
      <c r="AY5" s="103">
        <v>150806</v>
      </c>
      <c r="AZ5" s="103">
        <v>0</v>
      </c>
      <c r="BA5" s="103">
        <v>0</v>
      </c>
      <c r="BB5" s="103">
        <v>0</v>
      </c>
      <c r="BC5" s="103">
        <v>3428</v>
      </c>
      <c r="BD5" s="103">
        <v>8320</v>
      </c>
      <c r="BE5" s="103">
        <v>0</v>
      </c>
      <c r="BG5" s="104">
        <v>0</v>
      </c>
      <c r="BH5" s="104">
        <v>0</v>
      </c>
      <c r="BI5" s="104">
        <v>0</v>
      </c>
      <c r="BJ5" s="104">
        <v>0</v>
      </c>
      <c r="BK5" s="104">
        <v>0</v>
      </c>
      <c r="BL5" s="104">
        <v>0</v>
      </c>
      <c r="BM5" s="104">
        <v>0</v>
      </c>
      <c r="BN5" s="104">
        <v>0</v>
      </c>
      <c r="BO5" s="104">
        <v>0</v>
      </c>
      <c r="BP5" s="104">
        <v>0</v>
      </c>
      <c r="BQ5" s="104">
        <v>0</v>
      </c>
      <c r="BR5" s="104">
        <v>0</v>
      </c>
      <c r="BS5" s="104">
        <v>0</v>
      </c>
      <c r="BT5" s="104">
        <v>0</v>
      </c>
      <c r="BU5" s="104">
        <v>0</v>
      </c>
      <c r="BV5" s="104">
        <v>0</v>
      </c>
      <c r="BW5" s="104">
        <v>0</v>
      </c>
      <c r="BX5" s="104">
        <v>0</v>
      </c>
      <c r="BY5" s="104">
        <v>0</v>
      </c>
      <c r="BZ5" s="104">
        <v>0</v>
      </c>
      <c r="CA5" s="104">
        <v>0</v>
      </c>
      <c r="CB5" s="104">
        <v>0</v>
      </c>
      <c r="CC5" s="104">
        <v>0</v>
      </c>
      <c r="CD5" s="104">
        <v>0</v>
      </c>
      <c r="CE5" s="104">
        <v>0</v>
      </c>
      <c r="CF5" s="104">
        <v>0</v>
      </c>
      <c r="CG5" s="104">
        <v>0</v>
      </c>
      <c r="CH5" s="104">
        <v>0</v>
      </c>
      <c r="CI5" s="104">
        <v>0</v>
      </c>
      <c r="CJ5" s="104">
        <v>0</v>
      </c>
      <c r="CK5" s="104">
        <v>0</v>
      </c>
      <c r="CL5" s="104">
        <v>0</v>
      </c>
      <c r="CM5" s="104">
        <v>0</v>
      </c>
      <c r="CN5" s="104">
        <v>0</v>
      </c>
      <c r="CO5" s="104">
        <v>0</v>
      </c>
      <c r="CP5" s="104"/>
      <c r="CQ5" s="104">
        <v>0</v>
      </c>
      <c r="CR5" s="104">
        <v>0</v>
      </c>
      <c r="CS5" s="104">
        <v>0</v>
      </c>
      <c r="CT5" s="104">
        <v>0</v>
      </c>
      <c r="CU5" s="104">
        <v>0</v>
      </c>
      <c r="CV5" s="104">
        <v>0</v>
      </c>
      <c r="CW5" s="104">
        <v>0</v>
      </c>
      <c r="CX5" s="104">
        <v>0</v>
      </c>
      <c r="CY5" s="104">
        <v>0</v>
      </c>
      <c r="CZ5" s="104">
        <v>0</v>
      </c>
      <c r="DA5" s="104">
        <v>0</v>
      </c>
      <c r="DB5" s="104">
        <v>0</v>
      </c>
      <c r="DC5" s="104">
        <v>0</v>
      </c>
      <c r="DE5" s="97">
        <v>0</v>
      </c>
      <c r="DF5" s="97">
        <v>0</v>
      </c>
      <c r="DG5" s="97">
        <v>4112</v>
      </c>
      <c r="DH5" s="97">
        <v>116224</v>
      </c>
      <c r="DI5" s="97">
        <v>0</v>
      </c>
      <c r="DJ5" s="97">
        <v>0</v>
      </c>
      <c r="DK5" s="97">
        <v>0</v>
      </c>
      <c r="DL5" s="97">
        <v>0</v>
      </c>
      <c r="DM5" s="97">
        <v>0</v>
      </c>
      <c r="DN5" s="97">
        <v>0</v>
      </c>
      <c r="DO5" s="97">
        <v>0</v>
      </c>
      <c r="DP5" s="97">
        <v>0</v>
      </c>
      <c r="DQ5" s="97">
        <v>0</v>
      </c>
      <c r="DR5" s="97">
        <v>0</v>
      </c>
      <c r="DS5" s="97">
        <v>0</v>
      </c>
      <c r="DT5" s="97">
        <v>0</v>
      </c>
      <c r="DU5" s="97">
        <v>0</v>
      </c>
      <c r="DV5" s="97">
        <v>0</v>
      </c>
      <c r="DW5" s="97">
        <v>0</v>
      </c>
      <c r="DX5" s="97">
        <v>0</v>
      </c>
      <c r="DY5" s="97">
        <v>0</v>
      </c>
      <c r="DZ5" s="97">
        <v>0</v>
      </c>
      <c r="EA5" s="97">
        <v>0</v>
      </c>
      <c r="EB5" s="97">
        <v>0</v>
      </c>
      <c r="EC5" s="97">
        <v>0</v>
      </c>
      <c r="ED5" s="97">
        <v>0</v>
      </c>
      <c r="EE5" s="97">
        <v>0</v>
      </c>
      <c r="EF5" s="97">
        <v>0</v>
      </c>
      <c r="EG5" s="97">
        <v>0</v>
      </c>
      <c r="EH5" s="97">
        <v>0</v>
      </c>
      <c r="EI5" s="97">
        <v>0</v>
      </c>
      <c r="EJ5" s="97">
        <v>0</v>
      </c>
      <c r="EK5" s="97">
        <v>0</v>
      </c>
      <c r="EL5" s="97">
        <v>0</v>
      </c>
      <c r="EM5" s="97">
        <v>0</v>
      </c>
      <c r="EN5" s="97"/>
      <c r="EO5" s="97">
        <v>0</v>
      </c>
      <c r="EP5" s="97">
        <v>0</v>
      </c>
      <c r="EQ5" s="97">
        <v>0</v>
      </c>
      <c r="ER5" s="97">
        <v>0</v>
      </c>
      <c r="ES5" s="97">
        <v>0</v>
      </c>
      <c r="ET5" s="97">
        <v>103300</v>
      </c>
      <c r="EU5" s="97">
        <v>159470</v>
      </c>
      <c r="EV5" s="97">
        <v>0</v>
      </c>
      <c r="EW5" s="97">
        <v>0</v>
      </c>
      <c r="EX5" s="97">
        <v>0</v>
      </c>
      <c r="EY5" s="97">
        <v>3688</v>
      </c>
      <c r="EZ5" s="97">
        <v>8320</v>
      </c>
      <c r="FA5" s="97">
        <v>0</v>
      </c>
    </row>
    <row r="6" spans="2:157" ht="35.25" customHeight="1">
      <c r="B6" s="92"/>
      <c r="C6" s="98" t="s">
        <v>134</v>
      </c>
      <c r="D6" s="92" t="s">
        <v>51</v>
      </c>
      <c r="E6" s="93">
        <v>86</v>
      </c>
      <c r="F6" s="93">
        <f t="shared" si="0"/>
        <v>86</v>
      </c>
      <c r="G6" s="93">
        <f>IFERROR(_xlfn.XLOOKUP($C6,'第13号（指定器具、提案要）'!$B$7:$B$51,'第13号（指定器具、提案要）'!$I$7:$I$51),"")</f>
        <v>0</v>
      </c>
      <c r="H6" s="93">
        <v>25</v>
      </c>
      <c r="I6" s="103">
        <v>6475.5</v>
      </c>
      <c r="J6" s="103">
        <v>92726</v>
      </c>
      <c r="K6" s="103">
        <v>42790.5</v>
      </c>
      <c r="L6" s="103">
        <v>0</v>
      </c>
      <c r="M6" s="103">
        <v>43342</v>
      </c>
      <c r="N6" s="103">
        <v>88092</v>
      </c>
      <c r="O6" s="103">
        <v>39015.5</v>
      </c>
      <c r="P6" s="103">
        <v>0</v>
      </c>
      <c r="Q6" s="103">
        <v>0</v>
      </c>
      <c r="R6" s="103">
        <v>0</v>
      </c>
      <c r="S6" s="103">
        <v>0</v>
      </c>
      <c r="T6" s="103">
        <v>0</v>
      </c>
      <c r="U6" s="103">
        <v>0</v>
      </c>
      <c r="V6" s="103">
        <v>0</v>
      </c>
      <c r="W6" s="103">
        <v>0</v>
      </c>
      <c r="X6" s="103">
        <v>0</v>
      </c>
      <c r="Y6" s="103">
        <v>0</v>
      </c>
      <c r="Z6" s="103">
        <v>0</v>
      </c>
      <c r="AA6" s="103">
        <v>0</v>
      </c>
      <c r="AB6" s="103">
        <v>0</v>
      </c>
      <c r="AC6" s="103">
        <v>0</v>
      </c>
      <c r="AD6" s="103">
        <v>0</v>
      </c>
      <c r="AE6" s="103">
        <v>0</v>
      </c>
      <c r="AF6" s="103">
        <v>0</v>
      </c>
      <c r="AG6" s="103">
        <v>0</v>
      </c>
      <c r="AH6" s="103">
        <v>0</v>
      </c>
      <c r="AI6" s="103">
        <v>0</v>
      </c>
      <c r="AJ6" s="103">
        <v>0</v>
      </c>
      <c r="AK6" s="103">
        <v>17520</v>
      </c>
      <c r="AL6" s="103">
        <v>0</v>
      </c>
      <c r="AM6" s="103">
        <v>0</v>
      </c>
      <c r="AN6" s="103">
        <v>0</v>
      </c>
      <c r="AO6" s="103">
        <v>0</v>
      </c>
      <c r="AP6" s="103">
        <v>0</v>
      </c>
      <c r="AQ6" s="103">
        <v>0</v>
      </c>
      <c r="AR6" s="103"/>
      <c r="AS6" s="103">
        <v>0</v>
      </c>
      <c r="AT6" s="103">
        <v>0</v>
      </c>
      <c r="AU6" s="103">
        <v>0</v>
      </c>
      <c r="AV6" s="103">
        <v>0</v>
      </c>
      <c r="AW6" s="103">
        <v>0</v>
      </c>
      <c r="AX6" s="103">
        <v>0</v>
      </c>
      <c r="AY6" s="103">
        <v>0</v>
      </c>
      <c r="AZ6" s="103">
        <v>21910</v>
      </c>
      <c r="BA6" s="103">
        <v>26400</v>
      </c>
      <c r="BB6" s="103">
        <v>0</v>
      </c>
      <c r="BC6" s="103">
        <v>520</v>
      </c>
      <c r="BD6" s="103">
        <v>0</v>
      </c>
      <c r="BE6" s="103">
        <v>36660</v>
      </c>
      <c r="BG6" s="104">
        <v>0</v>
      </c>
      <c r="BH6" s="104">
        <v>0</v>
      </c>
      <c r="BI6" s="104">
        <v>0</v>
      </c>
      <c r="BJ6" s="104">
        <v>0</v>
      </c>
      <c r="BK6" s="104">
        <v>4992</v>
      </c>
      <c r="BL6" s="104">
        <v>0</v>
      </c>
      <c r="BM6" s="104">
        <v>331</v>
      </c>
      <c r="BN6" s="104">
        <v>0</v>
      </c>
      <c r="BO6" s="104">
        <v>0</v>
      </c>
      <c r="BP6" s="104">
        <v>0</v>
      </c>
      <c r="BQ6" s="104">
        <v>0</v>
      </c>
      <c r="BR6" s="104">
        <v>0</v>
      </c>
      <c r="BS6" s="104">
        <v>0</v>
      </c>
      <c r="BT6" s="104">
        <v>0</v>
      </c>
      <c r="BU6" s="104">
        <v>0</v>
      </c>
      <c r="BV6" s="104">
        <v>0</v>
      </c>
      <c r="BW6" s="104">
        <v>0</v>
      </c>
      <c r="BX6" s="104">
        <v>0</v>
      </c>
      <c r="BY6" s="104">
        <v>0</v>
      </c>
      <c r="BZ6" s="104">
        <v>0</v>
      </c>
      <c r="CA6" s="104">
        <v>0</v>
      </c>
      <c r="CB6" s="104">
        <v>0</v>
      </c>
      <c r="CC6" s="104">
        <v>0</v>
      </c>
      <c r="CD6" s="104">
        <v>0</v>
      </c>
      <c r="CE6" s="104">
        <v>0</v>
      </c>
      <c r="CF6" s="104">
        <v>0</v>
      </c>
      <c r="CG6" s="104">
        <v>0</v>
      </c>
      <c r="CH6" s="104">
        <v>0</v>
      </c>
      <c r="CI6" s="104">
        <v>0</v>
      </c>
      <c r="CJ6" s="104">
        <v>0</v>
      </c>
      <c r="CK6" s="104">
        <v>0</v>
      </c>
      <c r="CL6" s="104">
        <v>0</v>
      </c>
      <c r="CM6" s="104">
        <v>0</v>
      </c>
      <c r="CN6" s="104">
        <v>0</v>
      </c>
      <c r="CO6" s="104">
        <v>0</v>
      </c>
      <c r="CP6" s="104"/>
      <c r="CQ6" s="104">
        <v>0</v>
      </c>
      <c r="CR6" s="104">
        <v>0</v>
      </c>
      <c r="CS6" s="104">
        <v>0</v>
      </c>
      <c r="CT6" s="104">
        <v>0</v>
      </c>
      <c r="CU6" s="104">
        <v>0</v>
      </c>
      <c r="CV6" s="104">
        <v>0</v>
      </c>
      <c r="CW6" s="104">
        <v>0</v>
      </c>
      <c r="CX6" s="104">
        <v>0</v>
      </c>
      <c r="CY6" s="104">
        <v>0</v>
      </c>
      <c r="CZ6" s="104">
        <v>0</v>
      </c>
      <c r="DA6" s="104">
        <v>0</v>
      </c>
      <c r="DB6" s="104">
        <v>0</v>
      </c>
      <c r="DC6" s="104">
        <v>0</v>
      </c>
      <c r="DE6" s="97">
        <v>6475.5</v>
      </c>
      <c r="DF6" s="97">
        <v>100193</v>
      </c>
      <c r="DG6" s="97">
        <v>42790.5</v>
      </c>
      <c r="DH6" s="97">
        <v>0</v>
      </c>
      <c r="DI6" s="97">
        <v>43342</v>
      </c>
      <c r="DJ6" s="97">
        <v>88092</v>
      </c>
      <c r="DK6" s="97">
        <v>39015.5</v>
      </c>
      <c r="DL6" s="97">
        <v>0</v>
      </c>
      <c r="DM6" s="97">
        <v>0</v>
      </c>
      <c r="DN6" s="97">
        <v>0</v>
      </c>
      <c r="DO6" s="97">
        <v>0</v>
      </c>
      <c r="DP6" s="97">
        <v>0</v>
      </c>
      <c r="DQ6" s="97">
        <v>0</v>
      </c>
      <c r="DR6" s="97">
        <v>0</v>
      </c>
      <c r="DS6" s="97">
        <v>0</v>
      </c>
      <c r="DT6" s="97">
        <v>0</v>
      </c>
      <c r="DU6" s="97">
        <v>0</v>
      </c>
      <c r="DV6" s="97">
        <v>0</v>
      </c>
      <c r="DW6" s="97">
        <v>0</v>
      </c>
      <c r="DX6" s="97">
        <v>0</v>
      </c>
      <c r="DY6" s="97">
        <v>0</v>
      </c>
      <c r="DZ6" s="97">
        <v>0</v>
      </c>
      <c r="EA6" s="97">
        <v>0</v>
      </c>
      <c r="EB6" s="97">
        <v>0</v>
      </c>
      <c r="EC6" s="97">
        <v>0</v>
      </c>
      <c r="ED6" s="97">
        <v>0</v>
      </c>
      <c r="EE6" s="97">
        <v>0</v>
      </c>
      <c r="EF6" s="97">
        <v>0</v>
      </c>
      <c r="EG6" s="97">
        <v>17520</v>
      </c>
      <c r="EH6" s="97">
        <v>0</v>
      </c>
      <c r="EI6" s="97">
        <v>0</v>
      </c>
      <c r="EJ6" s="97">
        <v>0</v>
      </c>
      <c r="EK6" s="97">
        <v>0</v>
      </c>
      <c r="EL6" s="97">
        <v>0</v>
      </c>
      <c r="EM6" s="97">
        <v>0</v>
      </c>
      <c r="EN6" s="97"/>
      <c r="EO6" s="97">
        <v>0</v>
      </c>
      <c r="EP6" s="97">
        <v>0</v>
      </c>
      <c r="EQ6" s="97">
        <v>0</v>
      </c>
      <c r="ER6" s="97">
        <v>0</v>
      </c>
      <c r="ES6" s="97">
        <v>0</v>
      </c>
      <c r="ET6" s="97">
        <v>0</v>
      </c>
      <c r="EU6" s="97">
        <v>0</v>
      </c>
      <c r="EV6" s="97">
        <v>21910</v>
      </c>
      <c r="EW6" s="97">
        <v>31200</v>
      </c>
      <c r="EX6" s="97">
        <v>0</v>
      </c>
      <c r="EY6" s="97">
        <v>780</v>
      </c>
      <c r="EZ6" s="97">
        <v>0</v>
      </c>
      <c r="FA6" s="97">
        <v>36660</v>
      </c>
    </row>
    <row r="7" spans="2:157" ht="35.25" customHeight="1">
      <c r="B7" s="92"/>
      <c r="C7" s="98" t="s">
        <v>135</v>
      </c>
      <c r="D7" s="92" t="s">
        <v>52</v>
      </c>
      <c r="E7" s="93">
        <v>70</v>
      </c>
      <c r="F7" s="93">
        <f t="shared" si="0"/>
        <v>70</v>
      </c>
      <c r="G7" s="93">
        <f>IFERROR(_xlfn.XLOOKUP($C7,'第13号（指定器具、提案要）'!$B$7:$B$51,'第13号（指定器具、提案要）'!$I$7:$I$51),"")</f>
        <v>0</v>
      </c>
      <c r="H7" s="93">
        <v>31.9</v>
      </c>
      <c r="I7" s="103">
        <v>0</v>
      </c>
      <c r="J7" s="103">
        <v>0</v>
      </c>
      <c r="K7" s="103">
        <v>52454</v>
      </c>
      <c r="L7" s="103">
        <v>101229</v>
      </c>
      <c r="M7" s="103">
        <v>27040</v>
      </c>
      <c r="N7" s="103">
        <v>0</v>
      </c>
      <c r="O7" s="103">
        <v>2849</v>
      </c>
      <c r="P7" s="103">
        <v>0</v>
      </c>
      <c r="Q7" s="103">
        <v>0</v>
      </c>
      <c r="R7" s="103">
        <v>0</v>
      </c>
      <c r="S7" s="103">
        <v>0</v>
      </c>
      <c r="T7" s="103">
        <v>0</v>
      </c>
      <c r="U7" s="103">
        <v>0</v>
      </c>
      <c r="V7" s="103">
        <v>0</v>
      </c>
      <c r="W7" s="103">
        <v>17520</v>
      </c>
      <c r="X7" s="103">
        <v>17520</v>
      </c>
      <c r="Y7" s="103">
        <v>0</v>
      </c>
      <c r="Z7" s="103">
        <v>0</v>
      </c>
      <c r="AA7" s="103">
        <v>0</v>
      </c>
      <c r="AB7" s="103">
        <v>0</v>
      </c>
      <c r="AC7" s="103">
        <v>0</v>
      </c>
      <c r="AD7" s="103">
        <v>0</v>
      </c>
      <c r="AE7" s="103">
        <v>0</v>
      </c>
      <c r="AF7" s="103">
        <v>0</v>
      </c>
      <c r="AG7" s="103">
        <v>0</v>
      </c>
      <c r="AH7" s="103">
        <v>0</v>
      </c>
      <c r="AI7" s="103">
        <v>0</v>
      </c>
      <c r="AJ7" s="103">
        <v>0</v>
      </c>
      <c r="AK7" s="103">
        <v>0</v>
      </c>
      <c r="AL7" s="103">
        <v>0</v>
      </c>
      <c r="AM7" s="103">
        <v>0</v>
      </c>
      <c r="AN7" s="103">
        <v>0</v>
      </c>
      <c r="AO7" s="103">
        <v>0</v>
      </c>
      <c r="AP7" s="103">
        <v>0</v>
      </c>
      <c r="AQ7" s="103">
        <v>0</v>
      </c>
      <c r="AR7" s="103"/>
      <c r="AS7" s="103">
        <v>0</v>
      </c>
      <c r="AT7" s="103">
        <v>0</v>
      </c>
      <c r="AU7" s="103">
        <v>0</v>
      </c>
      <c r="AV7" s="103">
        <v>0</v>
      </c>
      <c r="AW7" s="103">
        <v>0</v>
      </c>
      <c r="AX7" s="103">
        <v>123150</v>
      </c>
      <c r="AY7" s="103">
        <v>76049</v>
      </c>
      <c r="AZ7" s="103">
        <v>0</v>
      </c>
      <c r="BA7" s="103">
        <v>0</v>
      </c>
      <c r="BB7" s="103">
        <v>35400</v>
      </c>
      <c r="BC7" s="103">
        <v>1468</v>
      </c>
      <c r="BD7" s="103">
        <v>12480</v>
      </c>
      <c r="BE7" s="103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v>0</v>
      </c>
      <c r="BL7" s="104">
        <v>0</v>
      </c>
      <c r="BM7" s="104">
        <v>0</v>
      </c>
      <c r="BN7" s="104">
        <v>0</v>
      </c>
      <c r="BO7" s="104">
        <v>0</v>
      </c>
      <c r="BP7" s="104">
        <v>0</v>
      </c>
      <c r="BQ7" s="104">
        <v>0</v>
      </c>
      <c r="BR7" s="104">
        <v>0</v>
      </c>
      <c r="BS7" s="104">
        <v>0</v>
      </c>
      <c r="BT7" s="104">
        <v>0</v>
      </c>
      <c r="BU7" s="104">
        <v>0</v>
      </c>
      <c r="BV7" s="104">
        <v>0</v>
      </c>
      <c r="BW7" s="104">
        <v>0</v>
      </c>
      <c r="BX7" s="104">
        <v>0</v>
      </c>
      <c r="BY7" s="104">
        <v>0</v>
      </c>
      <c r="BZ7" s="104">
        <v>0</v>
      </c>
      <c r="CA7" s="104">
        <v>0</v>
      </c>
      <c r="CB7" s="104">
        <v>0</v>
      </c>
      <c r="CC7" s="104">
        <v>0</v>
      </c>
      <c r="CD7" s="104">
        <v>0</v>
      </c>
      <c r="CE7" s="104">
        <v>0</v>
      </c>
      <c r="CF7" s="104">
        <v>0</v>
      </c>
      <c r="CG7" s="104">
        <v>0</v>
      </c>
      <c r="CH7" s="104">
        <v>0</v>
      </c>
      <c r="CI7" s="104">
        <v>0</v>
      </c>
      <c r="CJ7" s="104">
        <v>0</v>
      </c>
      <c r="CK7" s="104">
        <v>0</v>
      </c>
      <c r="CL7" s="104">
        <v>0</v>
      </c>
      <c r="CM7" s="104">
        <v>0</v>
      </c>
      <c r="CN7" s="104">
        <v>0</v>
      </c>
      <c r="CO7" s="104">
        <v>0</v>
      </c>
      <c r="CP7" s="104"/>
      <c r="CQ7" s="104">
        <v>0</v>
      </c>
      <c r="CR7" s="104">
        <v>0</v>
      </c>
      <c r="CS7" s="104">
        <v>0</v>
      </c>
      <c r="CT7" s="104">
        <v>0</v>
      </c>
      <c r="CU7" s="104">
        <v>0</v>
      </c>
      <c r="CV7" s="104">
        <v>0</v>
      </c>
      <c r="CW7" s="104">
        <v>0</v>
      </c>
      <c r="CX7" s="104">
        <v>0</v>
      </c>
      <c r="CY7" s="104">
        <v>0</v>
      </c>
      <c r="CZ7" s="104">
        <v>0</v>
      </c>
      <c r="DA7" s="104">
        <v>0</v>
      </c>
      <c r="DB7" s="104">
        <v>0</v>
      </c>
      <c r="DC7" s="104">
        <v>0</v>
      </c>
      <c r="DE7" s="97">
        <v>0</v>
      </c>
      <c r="DF7" s="97">
        <v>0</v>
      </c>
      <c r="DG7" s="97">
        <v>53739</v>
      </c>
      <c r="DH7" s="97">
        <v>114850</v>
      </c>
      <c r="DI7" s="97">
        <v>27040</v>
      </c>
      <c r="DJ7" s="97">
        <v>0</v>
      </c>
      <c r="DK7" s="97">
        <v>2849</v>
      </c>
      <c r="DL7" s="97">
        <v>0</v>
      </c>
      <c r="DM7" s="97">
        <v>0</v>
      </c>
      <c r="DN7" s="97">
        <v>0</v>
      </c>
      <c r="DO7" s="97">
        <v>0</v>
      </c>
      <c r="DP7" s="97">
        <v>0</v>
      </c>
      <c r="DQ7" s="97">
        <v>0</v>
      </c>
      <c r="DR7" s="97">
        <v>0</v>
      </c>
      <c r="DS7" s="97">
        <v>17520</v>
      </c>
      <c r="DT7" s="97">
        <v>17520</v>
      </c>
      <c r="DU7" s="97">
        <v>0</v>
      </c>
      <c r="DV7" s="97">
        <v>0</v>
      </c>
      <c r="DW7" s="97">
        <v>0</v>
      </c>
      <c r="DX7" s="97">
        <v>0</v>
      </c>
      <c r="DY7" s="97">
        <v>0</v>
      </c>
      <c r="DZ7" s="97">
        <v>0</v>
      </c>
      <c r="EA7" s="97">
        <v>0</v>
      </c>
      <c r="EB7" s="97">
        <v>0</v>
      </c>
      <c r="EC7" s="97">
        <v>0</v>
      </c>
      <c r="ED7" s="97">
        <v>0</v>
      </c>
      <c r="EE7" s="97">
        <v>0</v>
      </c>
      <c r="EF7" s="97">
        <v>0</v>
      </c>
      <c r="EG7" s="97">
        <v>0</v>
      </c>
      <c r="EH7" s="97">
        <v>0</v>
      </c>
      <c r="EI7" s="97">
        <v>0</v>
      </c>
      <c r="EJ7" s="97">
        <v>0</v>
      </c>
      <c r="EK7" s="97">
        <v>0</v>
      </c>
      <c r="EL7" s="97">
        <v>0</v>
      </c>
      <c r="EM7" s="97">
        <v>0</v>
      </c>
      <c r="EN7" s="97"/>
      <c r="EO7" s="97">
        <v>0</v>
      </c>
      <c r="EP7" s="97">
        <v>0</v>
      </c>
      <c r="EQ7" s="97">
        <v>0</v>
      </c>
      <c r="ER7" s="97">
        <v>0</v>
      </c>
      <c r="ES7" s="97">
        <v>0</v>
      </c>
      <c r="ET7" s="97">
        <v>123150</v>
      </c>
      <c r="EU7" s="97">
        <v>76049</v>
      </c>
      <c r="EV7" s="97">
        <v>0</v>
      </c>
      <c r="EW7" s="97">
        <v>0</v>
      </c>
      <c r="EX7" s="97">
        <v>35400</v>
      </c>
      <c r="EY7" s="97">
        <v>1468</v>
      </c>
      <c r="EZ7" s="97">
        <v>12480</v>
      </c>
      <c r="FA7" s="97">
        <v>0</v>
      </c>
    </row>
    <row r="8" spans="2:157" ht="35.25" customHeight="1">
      <c r="B8" s="92"/>
      <c r="C8" s="98" t="s">
        <v>136</v>
      </c>
      <c r="D8" s="92" t="s">
        <v>322</v>
      </c>
      <c r="E8" s="93">
        <v>86</v>
      </c>
      <c r="F8" s="93">
        <f t="shared" si="0"/>
        <v>86</v>
      </c>
      <c r="G8" s="93">
        <f>G4</f>
        <v>0</v>
      </c>
      <c r="H8" s="93">
        <v>25</v>
      </c>
      <c r="I8" s="103">
        <v>0</v>
      </c>
      <c r="J8" s="103">
        <v>0</v>
      </c>
      <c r="K8" s="103">
        <v>35574</v>
      </c>
      <c r="L8" s="103">
        <v>0</v>
      </c>
      <c r="M8" s="103">
        <v>43030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  <c r="AD8" s="103">
        <v>0</v>
      </c>
      <c r="AE8" s="103">
        <v>0</v>
      </c>
      <c r="AF8" s="103">
        <v>0</v>
      </c>
      <c r="AG8" s="103">
        <v>0</v>
      </c>
      <c r="AH8" s="103">
        <v>0</v>
      </c>
      <c r="AI8" s="103">
        <v>0</v>
      </c>
      <c r="AJ8" s="103"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/>
      <c r="AS8" s="103">
        <v>0</v>
      </c>
      <c r="AT8" s="103"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v>0</v>
      </c>
      <c r="BA8" s="103">
        <v>0</v>
      </c>
      <c r="BB8" s="103">
        <v>0</v>
      </c>
      <c r="BC8" s="103">
        <v>0</v>
      </c>
      <c r="BD8" s="103">
        <v>0</v>
      </c>
      <c r="BE8" s="103">
        <v>0</v>
      </c>
      <c r="BG8" s="104">
        <v>0</v>
      </c>
      <c r="BH8" s="104">
        <v>0</v>
      </c>
      <c r="BI8" s="104">
        <v>0</v>
      </c>
      <c r="BJ8" s="104">
        <v>0</v>
      </c>
      <c r="BK8" s="104">
        <v>0</v>
      </c>
      <c r="BL8" s="104">
        <v>0</v>
      </c>
      <c r="BM8" s="104">
        <v>0</v>
      </c>
      <c r="BN8" s="104">
        <v>0</v>
      </c>
      <c r="BO8" s="104">
        <v>0</v>
      </c>
      <c r="BP8" s="104">
        <v>0</v>
      </c>
      <c r="BQ8" s="104">
        <v>0</v>
      </c>
      <c r="BR8" s="104">
        <v>0</v>
      </c>
      <c r="BS8" s="104">
        <v>0</v>
      </c>
      <c r="BT8" s="104">
        <v>0</v>
      </c>
      <c r="BU8" s="104">
        <v>0</v>
      </c>
      <c r="BV8" s="104">
        <v>0</v>
      </c>
      <c r="BW8" s="104">
        <v>0</v>
      </c>
      <c r="BX8" s="104">
        <v>0</v>
      </c>
      <c r="BY8" s="104">
        <v>0</v>
      </c>
      <c r="BZ8" s="104">
        <v>0</v>
      </c>
      <c r="CA8" s="104">
        <v>0</v>
      </c>
      <c r="CB8" s="104">
        <v>0</v>
      </c>
      <c r="CC8" s="104">
        <v>0</v>
      </c>
      <c r="CD8" s="104">
        <v>0</v>
      </c>
      <c r="CE8" s="104">
        <v>0</v>
      </c>
      <c r="CF8" s="104">
        <v>0</v>
      </c>
      <c r="CG8" s="104">
        <v>0</v>
      </c>
      <c r="CH8" s="104">
        <v>0</v>
      </c>
      <c r="CI8" s="104">
        <v>0</v>
      </c>
      <c r="CJ8" s="104">
        <v>0</v>
      </c>
      <c r="CK8" s="104">
        <v>0</v>
      </c>
      <c r="CL8" s="104">
        <v>0</v>
      </c>
      <c r="CM8" s="104">
        <v>0</v>
      </c>
      <c r="CN8" s="104">
        <v>0</v>
      </c>
      <c r="CO8" s="104">
        <v>0</v>
      </c>
      <c r="CP8" s="104"/>
      <c r="CQ8" s="104">
        <v>0</v>
      </c>
      <c r="CR8" s="104">
        <v>0</v>
      </c>
      <c r="CS8" s="104">
        <v>0</v>
      </c>
      <c r="CT8" s="104">
        <v>0</v>
      </c>
      <c r="CU8" s="104">
        <v>0</v>
      </c>
      <c r="CV8" s="104">
        <v>0</v>
      </c>
      <c r="CW8" s="104">
        <v>0</v>
      </c>
      <c r="CX8" s="104">
        <v>0</v>
      </c>
      <c r="CY8" s="104">
        <v>0</v>
      </c>
      <c r="CZ8" s="104">
        <v>0</v>
      </c>
      <c r="DA8" s="104">
        <v>0</v>
      </c>
      <c r="DB8" s="104">
        <v>0</v>
      </c>
      <c r="DC8" s="104">
        <v>0</v>
      </c>
      <c r="DE8" s="97">
        <v>0</v>
      </c>
      <c r="DF8" s="97">
        <v>0</v>
      </c>
      <c r="DG8" s="97">
        <v>44976</v>
      </c>
      <c r="DH8" s="97">
        <v>0</v>
      </c>
      <c r="DI8" s="97">
        <v>43030</v>
      </c>
      <c r="DJ8" s="97">
        <v>0</v>
      </c>
      <c r="DK8" s="97">
        <v>0</v>
      </c>
      <c r="DL8" s="97">
        <v>0</v>
      </c>
      <c r="DM8" s="97">
        <v>0</v>
      </c>
      <c r="DN8" s="97">
        <v>0</v>
      </c>
      <c r="DO8" s="97">
        <v>0</v>
      </c>
      <c r="DP8" s="97">
        <v>0</v>
      </c>
      <c r="DQ8" s="97">
        <v>0</v>
      </c>
      <c r="DR8" s="97">
        <v>0</v>
      </c>
      <c r="DS8" s="97">
        <v>0</v>
      </c>
      <c r="DT8" s="97">
        <v>0</v>
      </c>
      <c r="DU8" s="97">
        <v>0</v>
      </c>
      <c r="DV8" s="97">
        <v>0</v>
      </c>
      <c r="DW8" s="97">
        <v>0</v>
      </c>
      <c r="DX8" s="97">
        <v>0</v>
      </c>
      <c r="DY8" s="97">
        <v>0</v>
      </c>
      <c r="DZ8" s="97">
        <v>0</v>
      </c>
      <c r="EA8" s="97">
        <v>0</v>
      </c>
      <c r="EB8" s="97">
        <v>0</v>
      </c>
      <c r="EC8" s="97">
        <v>0</v>
      </c>
      <c r="ED8" s="97">
        <v>0</v>
      </c>
      <c r="EE8" s="97">
        <v>0</v>
      </c>
      <c r="EF8" s="97">
        <v>0</v>
      </c>
      <c r="EG8" s="97">
        <v>0</v>
      </c>
      <c r="EH8" s="97">
        <v>0</v>
      </c>
      <c r="EI8" s="97">
        <v>0</v>
      </c>
      <c r="EJ8" s="97">
        <v>0</v>
      </c>
      <c r="EK8" s="97">
        <v>0</v>
      </c>
      <c r="EL8" s="97">
        <v>0</v>
      </c>
      <c r="EM8" s="97">
        <v>0</v>
      </c>
      <c r="EN8" s="97"/>
      <c r="EO8" s="97">
        <v>0</v>
      </c>
      <c r="EP8" s="97">
        <v>0</v>
      </c>
      <c r="EQ8" s="97">
        <v>0</v>
      </c>
      <c r="ER8" s="97">
        <v>0</v>
      </c>
      <c r="ES8" s="97">
        <v>0</v>
      </c>
      <c r="ET8" s="97">
        <v>0</v>
      </c>
      <c r="EU8" s="97">
        <v>0</v>
      </c>
      <c r="EV8" s="97">
        <v>0</v>
      </c>
      <c r="EW8" s="97">
        <v>0</v>
      </c>
      <c r="EX8" s="97">
        <v>0</v>
      </c>
      <c r="EY8" s="97">
        <v>0</v>
      </c>
      <c r="EZ8" s="97">
        <v>0</v>
      </c>
      <c r="FA8" s="97">
        <v>0</v>
      </c>
    </row>
    <row r="9" spans="2:157" ht="35.25" customHeight="1">
      <c r="B9" s="92"/>
      <c r="C9" s="98" t="s">
        <v>292</v>
      </c>
      <c r="D9" s="92" t="s">
        <v>324</v>
      </c>
      <c r="E9" s="93">
        <v>70</v>
      </c>
      <c r="F9" s="93">
        <f t="shared" si="0"/>
        <v>70</v>
      </c>
      <c r="G9" s="93">
        <f>G5</f>
        <v>0</v>
      </c>
      <c r="H9" s="93">
        <v>25</v>
      </c>
      <c r="I9" s="103">
        <v>0</v>
      </c>
      <c r="J9" s="103">
        <v>0</v>
      </c>
      <c r="K9" s="103">
        <v>0</v>
      </c>
      <c r="L9" s="103">
        <v>165313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v>0</v>
      </c>
      <c r="AE9" s="103">
        <v>0</v>
      </c>
      <c r="AF9" s="103">
        <v>0</v>
      </c>
      <c r="AG9" s="103">
        <v>0</v>
      </c>
      <c r="AH9" s="103">
        <v>0</v>
      </c>
      <c r="AI9" s="103">
        <v>0</v>
      </c>
      <c r="AJ9" s="103"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/>
      <c r="AS9" s="103">
        <v>0</v>
      </c>
      <c r="AT9" s="103">
        <v>0</v>
      </c>
      <c r="AU9" s="103">
        <v>0</v>
      </c>
      <c r="AV9" s="103">
        <v>0</v>
      </c>
      <c r="AW9" s="103">
        <v>0</v>
      </c>
      <c r="AX9" s="103">
        <v>96280</v>
      </c>
      <c r="AY9" s="103">
        <v>138738</v>
      </c>
      <c r="AZ9" s="103">
        <v>0</v>
      </c>
      <c r="BA9" s="103">
        <v>0</v>
      </c>
      <c r="BB9" s="103">
        <v>2360</v>
      </c>
      <c r="BC9" s="103">
        <v>10920</v>
      </c>
      <c r="BD9" s="103">
        <v>0</v>
      </c>
      <c r="BE9" s="103">
        <v>0</v>
      </c>
      <c r="BG9" s="104">
        <v>0</v>
      </c>
      <c r="BH9" s="104">
        <v>0</v>
      </c>
      <c r="BI9" s="104">
        <v>0</v>
      </c>
      <c r="BJ9" s="104">
        <v>0</v>
      </c>
      <c r="BK9" s="104">
        <v>0</v>
      </c>
      <c r="BL9" s="104">
        <v>0</v>
      </c>
      <c r="BM9" s="104">
        <v>0</v>
      </c>
      <c r="BN9" s="104">
        <v>0</v>
      </c>
      <c r="BO9" s="104">
        <v>0</v>
      </c>
      <c r="BP9" s="104">
        <v>0</v>
      </c>
      <c r="BQ9" s="104">
        <v>0</v>
      </c>
      <c r="BR9" s="104">
        <v>0</v>
      </c>
      <c r="BS9" s="104">
        <v>0</v>
      </c>
      <c r="BT9" s="104">
        <v>0</v>
      </c>
      <c r="BU9" s="104">
        <v>0</v>
      </c>
      <c r="BV9" s="104">
        <v>0</v>
      </c>
      <c r="BW9" s="104">
        <v>0</v>
      </c>
      <c r="BX9" s="104">
        <v>0</v>
      </c>
      <c r="BY9" s="104">
        <v>0</v>
      </c>
      <c r="BZ9" s="104">
        <v>0</v>
      </c>
      <c r="CA9" s="104">
        <v>0</v>
      </c>
      <c r="CB9" s="104">
        <v>0</v>
      </c>
      <c r="CC9" s="104">
        <v>0</v>
      </c>
      <c r="CD9" s="104">
        <v>0</v>
      </c>
      <c r="CE9" s="104">
        <v>0</v>
      </c>
      <c r="CF9" s="104">
        <v>0</v>
      </c>
      <c r="CG9" s="104">
        <v>0</v>
      </c>
      <c r="CH9" s="104">
        <v>0</v>
      </c>
      <c r="CI9" s="104">
        <v>0</v>
      </c>
      <c r="CJ9" s="104">
        <v>0</v>
      </c>
      <c r="CK9" s="104">
        <v>0</v>
      </c>
      <c r="CL9" s="104">
        <v>0</v>
      </c>
      <c r="CM9" s="104">
        <v>0</v>
      </c>
      <c r="CN9" s="104">
        <v>0</v>
      </c>
      <c r="CO9" s="104">
        <v>0</v>
      </c>
      <c r="CP9" s="104"/>
      <c r="CQ9" s="104">
        <v>0</v>
      </c>
      <c r="CR9" s="104">
        <v>0</v>
      </c>
      <c r="CS9" s="104">
        <v>0</v>
      </c>
      <c r="CT9" s="104">
        <v>0</v>
      </c>
      <c r="CU9" s="104">
        <v>0</v>
      </c>
      <c r="CV9" s="104">
        <v>0</v>
      </c>
      <c r="CW9" s="104">
        <v>0</v>
      </c>
      <c r="CX9" s="104">
        <v>0</v>
      </c>
      <c r="CY9" s="104">
        <v>0</v>
      </c>
      <c r="CZ9" s="104">
        <v>0</v>
      </c>
      <c r="DA9" s="104">
        <v>0</v>
      </c>
      <c r="DB9" s="104">
        <v>0</v>
      </c>
      <c r="DC9" s="104">
        <v>0</v>
      </c>
      <c r="DE9" s="97">
        <v>0</v>
      </c>
      <c r="DF9" s="97">
        <v>0</v>
      </c>
      <c r="DG9" s="97">
        <v>0</v>
      </c>
      <c r="DH9" s="97">
        <v>165313</v>
      </c>
      <c r="DI9" s="97">
        <v>0</v>
      </c>
      <c r="DJ9" s="97">
        <v>0</v>
      </c>
      <c r="DK9" s="97">
        <v>0</v>
      </c>
      <c r="DL9" s="97">
        <v>0</v>
      </c>
      <c r="DM9" s="97">
        <v>0</v>
      </c>
      <c r="DN9" s="97">
        <v>0</v>
      </c>
      <c r="DO9" s="97">
        <v>0</v>
      </c>
      <c r="DP9" s="97">
        <v>0</v>
      </c>
      <c r="DQ9" s="97">
        <v>0</v>
      </c>
      <c r="DR9" s="97">
        <v>0</v>
      </c>
      <c r="DS9" s="97">
        <v>0</v>
      </c>
      <c r="DT9" s="97">
        <v>0</v>
      </c>
      <c r="DU9" s="97">
        <v>0</v>
      </c>
      <c r="DV9" s="97">
        <v>0</v>
      </c>
      <c r="DW9" s="97">
        <v>0</v>
      </c>
      <c r="DX9" s="97">
        <v>0</v>
      </c>
      <c r="DY9" s="97">
        <v>0</v>
      </c>
      <c r="DZ9" s="97">
        <v>0</v>
      </c>
      <c r="EA9" s="97">
        <v>0</v>
      </c>
      <c r="EB9" s="97">
        <v>0</v>
      </c>
      <c r="EC9" s="97">
        <v>0</v>
      </c>
      <c r="ED9" s="97">
        <v>0</v>
      </c>
      <c r="EE9" s="97">
        <v>0</v>
      </c>
      <c r="EF9" s="97">
        <v>0</v>
      </c>
      <c r="EG9" s="97">
        <v>0</v>
      </c>
      <c r="EH9" s="97">
        <v>0</v>
      </c>
      <c r="EI9" s="97">
        <v>0</v>
      </c>
      <c r="EJ9" s="97">
        <v>0</v>
      </c>
      <c r="EK9" s="97">
        <v>0</v>
      </c>
      <c r="EL9" s="97">
        <v>0</v>
      </c>
      <c r="EM9" s="97">
        <v>0</v>
      </c>
      <c r="EN9" s="97"/>
      <c r="EO9" s="97">
        <v>0</v>
      </c>
      <c r="EP9" s="97">
        <v>0</v>
      </c>
      <c r="EQ9" s="97">
        <v>0</v>
      </c>
      <c r="ER9" s="97">
        <v>0</v>
      </c>
      <c r="ES9" s="97">
        <v>0</v>
      </c>
      <c r="ET9" s="97">
        <v>96280</v>
      </c>
      <c r="EU9" s="97">
        <v>138738</v>
      </c>
      <c r="EV9" s="97">
        <v>0</v>
      </c>
      <c r="EW9" s="97">
        <v>0</v>
      </c>
      <c r="EX9" s="97">
        <v>16520</v>
      </c>
      <c r="EY9" s="97">
        <v>21840</v>
      </c>
      <c r="EZ9" s="97">
        <v>0</v>
      </c>
      <c r="FA9" s="97">
        <v>0</v>
      </c>
    </row>
    <row r="10" spans="2:157" ht="35.25" customHeight="1">
      <c r="B10" s="92"/>
      <c r="C10" s="98" t="s">
        <v>137</v>
      </c>
      <c r="D10" s="92" t="s">
        <v>325</v>
      </c>
      <c r="E10" s="93">
        <v>86</v>
      </c>
      <c r="F10" s="93">
        <f t="shared" si="0"/>
        <v>86</v>
      </c>
      <c r="G10" s="93">
        <f>G6</f>
        <v>0</v>
      </c>
      <c r="H10" s="93">
        <v>25</v>
      </c>
      <c r="I10" s="103">
        <v>0</v>
      </c>
      <c r="J10" s="103">
        <v>0</v>
      </c>
      <c r="K10" s="103">
        <v>0</v>
      </c>
      <c r="L10" s="103">
        <v>0</v>
      </c>
      <c r="M10" s="103">
        <v>5720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  <c r="AD10" s="103">
        <v>0</v>
      </c>
      <c r="AE10" s="103">
        <v>0</v>
      </c>
      <c r="AF10" s="103">
        <v>0</v>
      </c>
      <c r="AG10" s="103">
        <v>0</v>
      </c>
      <c r="AH10" s="103">
        <v>0</v>
      </c>
      <c r="AI10" s="103">
        <v>0</v>
      </c>
      <c r="AJ10" s="103">
        <v>35040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/>
      <c r="AS10" s="103">
        <v>0</v>
      </c>
      <c r="AT10" s="103"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v>0</v>
      </c>
      <c r="BA10" s="103">
        <v>0</v>
      </c>
      <c r="BB10" s="103">
        <v>0</v>
      </c>
      <c r="BC10" s="103">
        <v>0</v>
      </c>
      <c r="BD10" s="103">
        <v>0</v>
      </c>
      <c r="BE10" s="103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/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E10" s="97">
        <v>0</v>
      </c>
      <c r="DF10" s="97">
        <v>0</v>
      </c>
      <c r="DG10" s="97">
        <v>0</v>
      </c>
      <c r="DH10" s="97">
        <v>0</v>
      </c>
      <c r="DI10" s="97">
        <v>5720</v>
      </c>
      <c r="DJ10" s="97">
        <v>0</v>
      </c>
      <c r="DK10" s="97">
        <v>0</v>
      </c>
      <c r="DL10" s="97">
        <v>0</v>
      </c>
      <c r="DM10" s="97">
        <v>0</v>
      </c>
      <c r="DN10" s="97">
        <v>0</v>
      </c>
      <c r="DO10" s="97">
        <v>0</v>
      </c>
      <c r="DP10" s="97">
        <v>0</v>
      </c>
      <c r="DQ10" s="97">
        <v>0</v>
      </c>
      <c r="DR10" s="97">
        <v>0</v>
      </c>
      <c r="DS10" s="97">
        <v>0</v>
      </c>
      <c r="DT10" s="97">
        <v>0</v>
      </c>
      <c r="DU10" s="97">
        <v>0</v>
      </c>
      <c r="DV10" s="97">
        <v>0</v>
      </c>
      <c r="DW10" s="97">
        <v>0</v>
      </c>
      <c r="DX10" s="97">
        <v>0</v>
      </c>
      <c r="DY10" s="97">
        <v>0</v>
      </c>
      <c r="DZ10" s="97">
        <v>0</v>
      </c>
      <c r="EA10" s="97">
        <v>0</v>
      </c>
      <c r="EB10" s="97">
        <v>0</v>
      </c>
      <c r="EC10" s="97">
        <v>0</v>
      </c>
      <c r="ED10" s="97">
        <v>0</v>
      </c>
      <c r="EE10" s="97">
        <v>0</v>
      </c>
      <c r="EF10" s="97">
        <v>35040</v>
      </c>
      <c r="EG10" s="97">
        <v>0</v>
      </c>
      <c r="EH10" s="97">
        <v>0</v>
      </c>
      <c r="EI10" s="97">
        <v>0</v>
      </c>
      <c r="EJ10" s="97">
        <v>0</v>
      </c>
      <c r="EK10" s="97">
        <v>0</v>
      </c>
      <c r="EL10" s="97">
        <v>0</v>
      </c>
      <c r="EM10" s="97">
        <v>0</v>
      </c>
      <c r="EN10" s="97"/>
      <c r="EO10" s="97">
        <v>0</v>
      </c>
      <c r="EP10" s="97">
        <v>0</v>
      </c>
      <c r="EQ10" s="97">
        <v>0</v>
      </c>
      <c r="ER10" s="97">
        <v>0</v>
      </c>
      <c r="ES10" s="97">
        <v>0</v>
      </c>
      <c r="ET10" s="97">
        <v>0</v>
      </c>
      <c r="EU10" s="97">
        <v>0</v>
      </c>
      <c r="EV10" s="97">
        <v>0</v>
      </c>
      <c r="EW10" s="97">
        <v>0</v>
      </c>
      <c r="EX10" s="97">
        <v>0</v>
      </c>
      <c r="EY10" s="97">
        <v>0</v>
      </c>
      <c r="EZ10" s="97">
        <v>0</v>
      </c>
      <c r="FA10" s="97">
        <v>0</v>
      </c>
    </row>
    <row r="11" spans="2:157" ht="35.25" customHeight="1">
      <c r="B11" s="92"/>
      <c r="C11" s="98" t="s">
        <v>293</v>
      </c>
      <c r="D11" s="92" t="s">
        <v>323</v>
      </c>
      <c r="E11" s="93">
        <v>70</v>
      </c>
      <c r="F11" s="93">
        <f t="shared" si="0"/>
        <v>70</v>
      </c>
      <c r="G11" s="93">
        <f>G7</f>
        <v>0</v>
      </c>
      <c r="H11" s="93">
        <v>25</v>
      </c>
      <c r="I11" s="103">
        <v>0</v>
      </c>
      <c r="J11" s="103">
        <v>0</v>
      </c>
      <c r="K11" s="103">
        <v>27756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0</v>
      </c>
      <c r="AE11" s="103">
        <v>0</v>
      </c>
      <c r="AF11" s="103">
        <v>0</v>
      </c>
      <c r="AG11" s="103">
        <v>0</v>
      </c>
      <c r="AH11" s="103">
        <v>0</v>
      </c>
      <c r="AI11" s="103">
        <v>0</v>
      </c>
      <c r="AJ11" s="103"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/>
      <c r="AS11" s="103">
        <v>0</v>
      </c>
      <c r="AT11" s="103"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v>0</v>
      </c>
      <c r="BA11" s="103">
        <v>0</v>
      </c>
      <c r="BB11" s="103">
        <v>4720</v>
      </c>
      <c r="BC11" s="103">
        <v>0</v>
      </c>
      <c r="BD11" s="103">
        <v>0</v>
      </c>
      <c r="BE11" s="103">
        <v>0</v>
      </c>
      <c r="BG11" s="104">
        <v>0</v>
      </c>
      <c r="BH11" s="104">
        <v>0</v>
      </c>
      <c r="BI11" s="104">
        <v>0</v>
      </c>
      <c r="BJ11" s="104">
        <v>0</v>
      </c>
      <c r="BK11" s="104">
        <v>0</v>
      </c>
      <c r="BL11" s="104">
        <v>0</v>
      </c>
      <c r="BM11" s="104">
        <v>0</v>
      </c>
      <c r="BN11" s="104">
        <v>0</v>
      </c>
      <c r="BO11" s="104">
        <v>0</v>
      </c>
      <c r="BP11" s="104">
        <v>0</v>
      </c>
      <c r="BQ11" s="104">
        <v>0</v>
      </c>
      <c r="BR11" s="104">
        <v>0</v>
      </c>
      <c r="BS11" s="104">
        <v>0</v>
      </c>
      <c r="BT11" s="104">
        <v>0</v>
      </c>
      <c r="BU11" s="104">
        <v>0</v>
      </c>
      <c r="BV11" s="104">
        <v>0</v>
      </c>
      <c r="BW11" s="104">
        <v>0</v>
      </c>
      <c r="BX11" s="104">
        <v>0</v>
      </c>
      <c r="BY11" s="104">
        <v>0</v>
      </c>
      <c r="BZ11" s="104">
        <v>0</v>
      </c>
      <c r="CA11" s="104">
        <v>0</v>
      </c>
      <c r="CB11" s="104">
        <v>0</v>
      </c>
      <c r="CC11" s="104">
        <v>0</v>
      </c>
      <c r="CD11" s="104">
        <v>0</v>
      </c>
      <c r="CE11" s="104">
        <v>0</v>
      </c>
      <c r="CF11" s="104">
        <v>0</v>
      </c>
      <c r="CG11" s="104">
        <v>0</v>
      </c>
      <c r="CH11" s="104">
        <v>0</v>
      </c>
      <c r="CI11" s="104">
        <v>0</v>
      </c>
      <c r="CJ11" s="104">
        <v>0</v>
      </c>
      <c r="CK11" s="104">
        <v>0</v>
      </c>
      <c r="CL11" s="104">
        <v>0</v>
      </c>
      <c r="CM11" s="104">
        <v>0</v>
      </c>
      <c r="CN11" s="104">
        <v>0</v>
      </c>
      <c r="CO11" s="104">
        <v>0</v>
      </c>
      <c r="CP11" s="104"/>
      <c r="CQ11" s="104">
        <v>0</v>
      </c>
      <c r="CR11" s="104">
        <v>0</v>
      </c>
      <c r="CS11" s="104">
        <v>0</v>
      </c>
      <c r="CT11" s="104">
        <v>0</v>
      </c>
      <c r="CU11" s="104">
        <v>0</v>
      </c>
      <c r="CV11" s="104">
        <v>0</v>
      </c>
      <c r="CW11" s="104">
        <v>0</v>
      </c>
      <c r="CX11" s="104">
        <v>0</v>
      </c>
      <c r="CY11" s="104">
        <v>0</v>
      </c>
      <c r="CZ11" s="104">
        <v>0</v>
      </c>
      <c r="DA11" s="104">
        <v>0</v>
      </c>
      <c r="DB11" s="104">
        <v>0</v>
      </c>
      <c r="DC11" s="104">
        <v>0</v>
      </c>
      <c r="DE11" s="97">
        <v>0</v>
      </c>
      <c r="DF11" s="97">
        <v>0</v>
      </c>
      <c r="DG11" s="97">
        <v>27756</v>
      </c>
      <c r="DH11" s="97">
        <v>0</v>
      </c>
      <c r="DI11" s="97">
        <v>0</v>
      </c>
      <c r="DJ11" s="97">
        <v>0</v>
      </c>
      <c r="DK11" s="97">
        <v>0</v>
      </c>
      <c r="DL11" s="97">
        <v>0</v>
      </c>
      <c r="DM11" s="97">
        <v>0</v>
      </c>
      <c r="DN11" s="97">
        <v>0</v>
      </c>
      <c r="DO11" s="97">
        <v>0</v>
      </c>
      <c r="DP11" s="97">
        <v>0</v>
      </c>
      <c r="DQ11" s="97">
        <v>0</v>
      </c>
      <c r="DR11" s="97">
        <v>0</v>
      </c>
      <c r="DS11" s="97">
        <v>0</v>
      </c>
      <c r="DT11" s="97">
        <v>0</v>
      </c>
      <c r="DU11" s="97">
        <v>0</v>
      </c>
      <c r="DV11" s="97">
        <v>0</v>
      </c>
      <c r="DW11" s="97">
        <v>0</v>
      </c>
      <c r="DX11" s="97">
        <v>0</v>
      </c>
      <c r="DY11" s="97">
        <v>0</v>
      </c>
      <c r="DZ11" s="97">
        <v>0</v>
      </c>
      <c r="EA11" s="97">
        <v>0</v>
      </c>
      <c r="EB11" s="97">
        <v>0</v>
      </c>
      <c r="EC11" s="97">
        <v>0</v>
      </c>
      <c r="ED11" s="97">
        <v>0</v>
      </c>
      <c r="EE11" s="97">
        <v>0</v>
      </c>
      <c r="EF11" s="97">
        <v>0</v>
      </c>
      <c r="EG11" s="97">
        <v>0</v>
      </c>
      <c r="EH11" s="97">
        <v>0</v>
      </c>
      <c r="EI11" s="97">
        <v>0</v>
      </c>
      <c r="EJ11" s="97">
        <v>0</v>
      </c>
      <c r="EK11" s="97">
        <v>0</v>
      </c>
      <c r="EL11" s="97">
        <v>0</v>
      </c>
      <c r="EM11" s="97">
        <v>0</v>
      </c>
      <c r="EN11" s="97"/>
      <c r="EO11" s="97">
        <v>0</v>
      </c>
      <c r="EP11" s="97">
        <v>0</v>
      </c>
      <c r="EQ11" s="97">
        <v>0</v>
      </c>
      <c r="ER11" s="97">
        <v>0</v>
      </c>
      <c r="ES11" s="97">
        <v>0</v>
      </c>
      <c r="ET11" s="97">
        <v>0</v>
      </c>
      <c r="EU11" s="97">
        <v>0</v>
      </c>
      <c r="EV11" s="97">
        <v>0</v>
      </c>
      <c r="EW11" s="97">
        <v>0</v>
      </c>
      <c r="EX11" s="97">
        <v>4720</v>
      </c>
      <c r="EY11" s="97">
        <v>0</v>
      </c>
      <c r="EZ11" s="97">
        <v>0</v>
      </c>
      <c r="FA11" s="97">
        <v>0</v>
      </c>
    </row>
    <row r="12" spans="2:157" ht="35.25" customHeight="1">
      <c r="B12" s="92"/>
      <c r="C12" s="98" t="s">
        <v>138</v>
      </c>
      <c r="D12" s="92" t="s">
        <v>55</v>
      </c>
      <c r="E12" s="93">
        <v>45</v>
      </c>
      <c r="F12" s="93">
        <f t="shared" si="0"/>
        <v>45</v>
      </c>
      <c r="G12" s="93">
        <f>IFERROR(_xlfn.XLOOKUP($C12,'第13号（指定器具、提案要）'!$B$7:$B$51,'第13号（指定器具、提案要）'!$I$7:$I$51),"")</f>
        <v>0</v>
      </c>
      <c r="H12" s="93">
        <v>13.1</v>
      </c>
      <c r="I12" s="103">
        <v>0</v>
      </c>
      <c r="J12" s="103">
        <v>0</v>
      </c>
      <c r="K12" s="103">
        <v>11565</v>
      </c>
      <c r="L12" s="103">
        <v>0</v>
      </c>
      <c r="M12" s="103">
        <v>780</v>
      </c>
      <c r="N12" s="103">
        <v>16512</v>
      </c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v>0</v>
      </c>
      <c r="AD12" s="103">
        <v>0</v>
      </c>
      <c r="AE12" s="103">
        <v>0</v>
      </c>
      <c r="AF12" s="103">
        <v>0</v>
      </c>
      <c r="AG12" s="103">
        <v>0</v>
      </c>
      <c r="AH12" s="103">
        <v>0</v>
      </c>
      <c r="AI12" s="103">
        <v>0</v>
      </c>
      <c r="AJ12" s="103"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/>
      <c r="AS12" s="103">
        <v>0</v>
      </c>
      <c r="AT12" s="103"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v>313</v>
      </c>
      <c r="BA12" s="103">
        <v>97440</v>
      </c>
      <c r="BB12" s="103">
        <v>0</v>
      </c>
      <c r="BC12" s="103">
        <v>0</v>
      </c>
      <c r="BD12" s="103">
        <v>0</v>
      </c>
      <c r="BE12" s="103">
        <v>0</v>
      </c>
      <c r="BG12" s="104">
        <v>0</v>
      </c>
      <c r="BH12" s="104">
        <v>0</v>
      </c>
      <c r="BI12" s="104">
        <v>0</v>
      </c>
      <c r="BJ12" s="104">
        <v>0</v>
      </c>
      <c r="BK12" s="104">
        <v>0</v>
      </c>
      <c r="BL12" s="104">
        <v>0</v>
      </c>
      <c r="BM12" s="104">
        <v>0</v>
      </c>
      <c r="BN12" s="104">
        <v>0</v>
      </c>
      <c r="BO12" s="104">
        <v>0</v>
      </c>
      <c r="BP12" s="104">
        <v>0</v>
      </c>
      <c r="BQ12" s="104">
        <v>0</v>
      </c>
      <c r="BR12" s="104">
        <v>0</v>
      </c>
      <c r="BS12" s="104">
        <v>0</v>
      </c>
      <c r="BT12" s="104">
        <v>0</v>
      </c>
      <c r="BU12" s="104">
        <v>0</v>
      </c>
      <c r="BV12" s="104">
        <v>0</v>
      </c>
      <c r="BW12" s="104">
        <v>0</v>
      </c>
      <c r="BX12" s="104">
        <v>0</v>
      </c>
      <c r="BY12" s="104">
        <v>0</v>
      </c>
      <c r="BZ12" s="104">
        <v>0</v>
      </c>
      <c r="CA12" s="104">
        <v>0</v>
      </c>
      <c r="CB12" s="104">
        <v>0</v>
      </c>
      <c r="CC12" s="104">
        <v>0</v>
      </c>
      <c r="CD12" s="104">
        <v>0</v>
      </c>
      <c r="CE12" s="104">
        <v>0</v>
      </c>
      <c r="CF12" s="104">
        <v>0</v>
      </c>
      <c r="CG12" s="104">
        <v>0</v>
      </c>
      <c r="CH12" s="104">
        <v>0</v>
      </c>
      <c r="CI12" s="104">
        <v>0</v>
      </c>
      <c r="CJ12" s="104">
        <v>0</v>
      </c>
      <c r="CK12" s="104">
        <v>0</v>
      </c>
      <c r="CL12" s="104">
        <v>0</v>
      </c>
      <c r="CM12" s="104">
        <v>0</v>
      </c>
      <c r="CN12" s="104">
        <v>0</v>
      </c>
      <c r="CO12" s="104">
        <v>0</v>
      </c>
      <c r="CP12" s="104"/>
      <c r="CQ12" s="104">
        <v>0</v>
      </c>
      <c r="CR12" s="104">
        <v>0</v>
      </c>
      <c r="CS12" s="104">
        <v>0</v>
      </c>
      <c r="CT12" s="104">
        <v>0</v>
      </c>
      <c r="CU12" s="104">
        <v>0</v>
      </c>
      <c r="CV12" s="104">
        <v>0</v>
      </c>
      <c r="CW12" s="104">
        <v>0</v>
      </c>
      <c r="CX12" s="104">
        <v>0</v>
      </c>
      <c r="CY12" s="104">
        <v>0</v>
      </c>
      <c r="CZ12" s="104">
        <v>0</v>
      </c>
      <c r="DA12" s="104">
        <v>0</v>
      </c>
      <c r="DB12" s="104">
        <v>0</v>
      </c>
      <c r="DC12" s="104">
        <v>0</v>
      </c>
      <c r="DE12" s="97">
        <v>0</v>
      </c>
      <c r="DF12" s="97">
        <v>0</v>
      </c>
      <c r="DG12" s="97">
        <v>11565</v>
      </c>
      <c r="DH12" s="97">
        <v>0</v>
      </c>
      <c r="DI12" s="97">
        <v>780</v>
      </c>
      <c r="DJ12" s="97">
        <v>16512</v>
      </c>
      <c r="DK12" s="97">
        <v>0</v>
      </c>
      <c r="DL12" s="97">
        <v>0</v>
      </c>
      <c r="DM12" s="97">
        <v>0</v>
      </c>
      <c r="DN12" s="97">
        <v>0</v>
      </c>
      <c r="DO12" s="97">
        <v>0</v>
      </c>
      <c r="DP12" s="97">
        <v>0</v>
      </c>
      <c r="DQ12" s="97">
        <v>0</v>
      </c>
      <c r="DR12" s="97">
        <v>0</v>
      </c>
      <c r="DS12" s="97">
        <v>0</v>
      </c>
      <c r="DT12" s="97">
        <v>0</v>
      </c>
      <c r="DU12" s="97">
        <v>0</v>
      </c>
      <c r="DV12" s="97">
        <v>0</v>
      </c>
      <c r="DW12" s="97">
        <v>0</v>
      </c>
      <c r="DX12" s="97">
        <v>0</v>
      </c>
      <c r="DY12" s="97">
        <v>0</v>
      </c>
      <c r="DZ12" s="97">
        <v>0</v>
      </c>
      <c r="EA12" s="97">
        <v>0</v>
      </c>
      <c r="EB12" s="97">
        <v>0</v>
      </c>
      <c r="EC12" s="97">
        <v>0</v>
      </c>
      <c r="ED12" s="97">
        <v>0</v>
      </c>
      <c r="EE12" s="97">
        <v>0</v>
      </c>
      <c r="EF12" s="97">
        <v>0</v>
      </c>
      <c r="EG12" s="97">
        <v>0</v>
      </c>
      <c r="EH12" s="97">
        <v>0</v>
      </c>
      <c r="EI12" s="97">
        <v>0</v>
      </c>
      <c r="EJ12" s="97">
        <v>0</v>
      </c>
      <c r="EK12" s="97">
        <v>0</v>
      </c>
      <c r="EL12" s="97">
        <v>0</v>
      </c>
      <c r="EM12" s="97">
        <v>0</v>
      </c>
      <c r="EN12" s="97"/>
      <c r="EO12" s="97">
        <v>0</v>
      </c>
      <c r="EP12" s="97">
        <v>0</v>
      </c>
      <c r="EQ12" s="97">
        <v>0</v>
      </c>
      <c r="ER12" s="97">
        <v>0</v>
      </c>
      <c r="ES12" s="97">
        <v>0</v>
      </c>
      <c r="ET12" s="97">
        <v>0</v>
      </c>
      <c r="EU12" s="97">
        <v>0</v>
      </c>
      <c r="EV12" s="97">
        <v>313</v>
      </c>
      <c r="EW12" s="97">
        <v>97440</v>
      </c>
      <c r="EX12" s="97">
        <v>0</v>
      </c>
      <c r="EY12" s="97">
        <v>0</v>
      </c>
      <c r="EZ12" s="97">
        <v>0</v>
      </c>
      <c r="FA12" s="97">
        <v>0</v>
      </c>
    </row>
    <row r="13" spans="2:157" ht="35.25" customHeight="1">
      <c r="B13" s="92"/>
      <c r="C13" s="98" t="s">
        <v>139</v>
      </c>
      <c r="D13" s="92" t="s">
        <v>56</v>
      </c>
      <c r="E13" s="93">
        <v>35</v>
      </c>
      <c r="F13" s="93">
        <f t="shared" si="0"/>
        <v>35</v>
      </c>
      <c r="G13" s="93">
        <f>IFERROR(_xlfn.XLOOKUP($C13,'第13号（指定器具、提案要）'!$B$7:$B$51,'第13号（指定器具、提案要）'!$I$7:$I$51),"")</f>
        <v>0</v>
      </c>
      <c r="H13" s="93">
        <v>16.3</v>
      </c>
      <c r="I13" s="103">
        <v>0</v>
      </c>
      <c r="J13" s="103">
        <v>0</v>
      </c>
      <c r="K13" s="103">
        <v>0</v>
      </c>
      <c r="L13" s="103">
        <v>25479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03">
        <v>0</v>
      </c>
      <c r="AG13" s="103">
        <v>0</v>
      </c>
      <c r="AH13" s="103">
        <v>0</v>
      </c>
      <c r="AI13" s="103">
        <v>0</v>
      </c>
      <c r="AJ13" s="103"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/>
      <c r="AS13" s="103">
        <v>0</v>
      </c>
      <c r="AT13" s="103">
        <v>0</v>
      </c>
      <c r="AU13" s="103">
        <v>0</v>
      </c>
      <c r="AV13" s="103">
        <v>0</v>
      </c>
      <c r="AW13" s="103">
        <v>0</v>
      </c>
      <c r="AX13" s="103">
        <v>92020</v>
      </c>
      <c r="AY13" s="103">
        <v>586056</v>
      </c>
      <c r="AZ13" s="103">
        <v>0</v>
      </c>
      <c r="BA13" s="103">
        <v>0</v>
      </c>
      <c r="BB13" s="103">
        <v>2360</v>
      </c>
      <c r="BC13" s="103">
        <v>520</v>
      </c>
      <c r="BD13" s="103">
        <v>0</v>
      </c>
      <c r="BE13" s="103">
        <v>0</v>
      </c>
      <c r="BG13" s="104">
        <v>0</v>
      </c>
      <c r="BH13" s="104">
        <v>0</v>
      </c>
      <c r="BI13" s="104">
        <v>0</v>
      </c>
      <c r="BJ13" s="104">
        <v>514</v>
      </c>
      <c r="BK13" s="104">
        <v>0</v>
      </c>
      <c r="BL13" s="104">
        <v>0</v>
      </c>
      <c r="BM13" s="104">
        <v>0</v>
      </c>
      <c r="BN13" s="104">
        <v>0</v>
      </c>
      <c r="BO13" s="104">
        <v>0</v>
      </c>
      <c r="BP13" s="104">
        <v>0</v>
      </c>
      <c r="BQ13" s="104">
        <v>0</v>
      </c>
      <c r="BR13" s="104">
        <v>0</v>
      </c>
      <c r="BS13" s="104">
        <v>0</v>
      </c>
      <c r="BT13" s="104">
        <v>0</v>
      </c>
      <c r="BU13" s="104">
        <v>0</v>
      </c>
      <c r="BV13" s="104">
        <v>0</v>
      </c>
      <c r="BW13" s="104">
        <v>0</v>
      </c>
      <c r="BX13" s="104">
        <v>0</v>
      </c>
      <c r="BY13" s="104">
        <v>0</v>
      </c>
      <c r="BZ13" s="104">
        <v>0</v>
      </c>
      <c r="CA13" s="104">
        <v>0</v>
      </c>
      <c r="CB13" s="104">
        <v>0</v>
      </c>
      <c r="CC13" s="104">
        <v>0</v>
      </c>
      <c r="CD13" s="104">
        <v>0</v>
      </c>
      <c r="CE13" s="104">
        <v>0</v>
      </c>
      <c r="CF13" s="104">
        <v>0</v>
      </c>
      <c r="CG13" s="104">
        <v>0</v>
      </c>
      <c r="CH13" s="104">
        <v>0</v>
      </c>
      <c r="CI13" s="104">
        <v>0</v>
      </c>
      <c r="CJ13" s="104">
        <v>0</v>
      </c>
      <c r="CK13" s="104">
        <v>0</v>
      </c>
      <c r="CL13" s="104">
        <v>0</v>
      </c>
      <c r="CM13" s="104">
        <v>0</v>
      </c>
      <c r="CN13" s="104">
        <v>0</v>
      </c>
      <c r="CO13" s="104">
        <v>0</v>
      </c>
      <c r="CP13" s="104"/>
      <c r="CQ13" s="104">
        <v>0</v>
      </c>
      <c r="CR13" s="104">
        <v>0</v>
      </c>
      <c r="CS13" s="104">
        <v>0</v>
      </c>
      <c r="CT13" s="104">
        <v>0</v>
      </c>
      <c r="CU13" s="104">
        <v>0</v>
      </c>
      <c r="CV13" s="104">
        <v>0</v>
      </c>
      <c r="CW13" s="104">
        <v>0</v>
      </c>
      <c r="CX13" s="104">
        <v>0</v>
      </c>
      <c r="CY13" s="104">
        <v>0</v>
      </c>
      <c r="CZ13" s="104">
        <v>0</v>
      </c>
      <c r="DA13" s="104">
        <v>0</v>
      </c>
      <c r="DB13" s="104">
        <v>0</v>
      </c>
      <c r="DC13" s="104">
        <v>0</v>
      </c>
      <c r="DE13" s="97">
        <v>0</v>
      </c>
      <c r="DF13" s="97">
        <v>0</v>
      </c>
      <c r="DG13" s="97">
        <v>0</v>
      </c>
      <c r="DH13" s="97">
        <v>58889</v>
      </c>
      <c r="DI13" s="97">
        <v>0</v>
      </c>
      <c r="DJ13" s="97">
        <v>0</v>
      </c>
      <c r="DK13" s="97">
        <v>0</v>
      </c>
      <c r="DL13" s="97">
        <v>0</v>
      </c>
      <c r="DM13" s="97">
        <v>0</v>
      </c>
      <c r="DN13" s="97">
        <v>0</v>
      </c>
      <c r="DO13" s="97">
        <v>0</v>
      </c>
      <c r="DP13" s="97">
        <v>0</v>
      </c>
      <c r="DQ13" s="97">
        <v>0</v>
      </c>
      <c r="DR13" s="97">
        <v>0</v>
      </c>
      <c r="DS13" s="97">
        <v>0</v>
      </c>
      <c r="DT13" s="97">
        <v>0</v>
      </c>
      <c r="DU13" s="97">
        <v>0</v>
      </c>
      <c r="DV13" s="97">
        <v>0</v>
      </c>
      <c r="DW13" s="97">
        <v>0</v>
      </c>
      <c r="DX13" s="97">
        <v>0</v>
      </c>
      <c r="DY13" s="97">
        <v>0</v>
      </c>
      <c r="DZ13" s="97">
        <v>0</v>
      </c>
      <c r="EA13" s="97">
        <v>0</v>
      </c>
      <c r="EB13" s="97">
        <v>0</v>
      </c>
      <c r="EC13" s="97">
        <v>0</v>
      </c>
      <c r="ED13" s="97">
        <v>0</v>
      </c>
      <c r="EE13" s="97">
        <v>0</v>
      </c>
      <c r="EF13" s="97">
        <v>0</v>
      </c>
      <c r="EG13" s="97">
        <v>0</v>
      </c>
      <c r="EH13" s="97">
        <v>0</v>
      </c>
      <c r="EI13" s="97">
        <v>0</v>
      </c>
      <c r="EJ13" s="97">
        <v>0</v>
      </c>
      <c r="EK13" s="97">
        <v>0</v>
      </c>
      <c r="EL13" s="97">
        <v>0</v>
      </c>
      <c r="EM13" s="97">
        <v>0</v>
      </c>
      <c r="EN13" s="97"/>
      <c r="EO13" s="97">
        <v>0</v>
      </c>
      <c r="EP13" s="97">
        <v>0</v>
      </c>
      <c r="EQ13" s="97">
        <v>0</v>
      </c>
      <c r="ER13" s="97">
        <v>0</v>
      </c>
      <c r="ES13" s="97">
        <v>0</v>
      </c>
      <c r="ET13" s="97">
        <v>92020</v>
      </c>
      <c r="EU13" s="97">
        <v>586056</v>
      </c>
      <c r="EV13" s="97">
        <v>0</v>
      </c>
      <c r="EW13" s="97">
        <v>0</v>
      </c>
      <c r="EX13" s="97">
        <v>2360</v>
      </c>
      <c r="EY13" s="97">
        <v>520</v>
      </c>
      <c r="EZ13" s="97">
        <v>0</v>
      </c>
      <c r="FA13" s="97">
        <v>0</v>
      </c>
    </row>
    <row r="14" spans="2:157" ht="35.25" customHeight="1">
      <c r="B14" s="92"/>
      <c r="C14" s="98" t="s">
        <v>140</v>
      </c>
      <c r="D14" s="92" t="s">
        <v>57</v>
      </c>
      <c r="E14" s="93">
        <v>45</v>
      </c>
      <c r="F14" s="93">
        <f t="shared" si="0"/>
        <v>45</v>
      </c>
      <c r="G14" s="93">
        <f>IFERROR(_xlfn.XLOOKUP($C14,'第13号（指定器具、提案要）'!$B$7:$B$51,'第13号（指定器具、提案要）'!$I$7:$I$51),"")</f>
        <v>0</v>
      </c>
      <c r="H14" s="93">
        <v>13.1</v>
      </c>
      <c r="I14" s="103">
        <v>82690.5</v>
      </c>
      <c r="J14" s="103">
        <v>175929</v>
      </c>
      <c r="K14" s="103">
        <v>213448</v>
      </c>
      <c r="L14" s="103">
        <v>0</v>
      </c>
      <c r="M14" s="103">
        <v>109330</v>
      </c>
      <c r="N14" s="103">
        <v>33120</v>
      </c>
      <c r="O14" s="103">
        <v>2867</v>
      </c>
      <c r="P14" s="103">
        <v>0</v>
      </c>
      <c r="Q14" s="103">
        <v>0</v>
      </c>
      <c r="R14" s="103">
        <v>0</v>
      </c>
      <c r="S14" s="103">
        <v>0</v>
      </c>
      <c r="T14" s="103">
        <v>70080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17520</v>
      </c>
      <c r="AB14" s="103">
        <v>0</v>
      </c>
      <c r="AC14" s="103">
        <v>0</v>
      </c>
      <c r="AD14" s="103">
        <v>0</v>
      </c>
      <c r="AE14" s="103">
        <v>17520</v>
      </c>
      <c r="AF14" s="103">
        <v>0</v>
      </c>
      <c r="AG14" s="103">
        <v>0</v>
      </c>
      <c r="AH14" s="103">
        <v>0</v>
      </c>
      <c r="AI14" s="103">
        <v>0</v>
      </c>
      <c r="AJ14" s="103"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43800</v>
      </c>
      <c r="AP14" s="103">
        <v>0</v>
      </c>
      <c r="AQ14" s="103">
        <v>0</v>
      </c>
      <c r="AR14" s="103"/>
      <c r="AS14" s="103">
        <v>0</v>
      </c>
      <c r="AT14" s="103">
        <v>0</v>
      </c>
      <c r="AU14" s="103">
        <v>0</v>
      </c>
      <c r="AV14" s="103">
        <v>0</v>
      </c>
      <c r="AW14" s="103">
        <v>0</v>
      </c>
      <c r="AX14" s="103">
        <v>16240</v>
      </c>
      <c r="AY14" s="103">
        <v>0</v>
      </c>
      <c r="AZ14" s="103">
        <v>0</v>
      </c>
      <c r="BA14" s="103">
        <v>12960</v>
      </c>
      <c r="BB14" s="103">
        <v>73160</v>
      </c>
      <c r="BC14" s="103">
        <v>0</v>
      </c>
      <c r="BD14" s="103">
        <v>0</v>
      </c>
      <c r="BE14" s="103">
        <v>21840</v>
      </c>
      <c r="BG14" s="104">
        <v>0</v>
      </c>
      <c r="BH14" s="104">
        <v>0</v>
      </c>
      <c r="BI14" s="104">
        <v>0</v>
      </c>
      <c r="BJ14" s="104">
        <v>0</v>
      </c>
      <c r="BK14" s="104">
        <v>364</v>
      </c>
      <c r="BL14" s="104">
        <v>0</v>
      </c>
      <c r="BM14" s="104">
        <v>0</v>
      </c>
      <c r="BN14" s="104">
        <v>0</v>
      </c>
      <c r="BO14" s="104">
        <v>0</v>
      </c>
      <c r="BP14" s="104">
        <v>0</v>
      </c>
      <c r="BQ14" s="104">
        <v>0</v>
      </c>
      <c r="BR14" s="104">
        <v>0</v>
      </c>
      <c r="BS14" s="104">
        <v>0</v>
      </c>
      <c r="BT14" s="104">
        <v>0</v>
      </c>
      <c r="BU14" s="104">
        <v>0</v>
      </c>
      <c r="BV14" s="104">
        <v>0</v>
      </c>
      <c r="BW14" s="104">
        <v>0</v>
      </c>
      <c r="BX14" s="104">
        <v>0</v>
      </c>
      <c r="BY14" s="104">
        <v>0</v>
      </c>
      <c r="BZ14" s="104">
        <v>0</v>
      </c>
      <c r="CA14" s="104">
        <v>0</v>
      </c>
      <c r="CB14" s="104">
        <v>0</v>
      </c>
      <c r="CC14" s="104">
        <v>0</v>
      </c>
      <c r="CD14" s="104">
        <v>0</v>
      </c>
      <c r="CE14" s="104">
        <v>0</v>
      </c>
      <c r="CF14" s="104">
        <v>0</v>
      </c>
      <c r="CG14" s="104">
        <v>0</v>
      </c>
      <c r="CH14" s="104">
        <v>0</v>
      </c>
      <c r="CI14" s="104">
        <v>0</v>
      </c>
      <c r="CJ14" s="104">
        <v>0</v>
      </c>
      <c r="CK14" s="104">
        <v>0</v>
      </c>
      <c r="CL14" s="104">
        <v>0</v>
      </c>
      <c r="CM14" s="104">
        <v>0</v>
      </c>
      <c r="CN14" s="104">
        <v>0</v>
      </c>
      <c r="CO14" s="104">
        <v>0</v>
      </c>
      <c r="CP14" s="104"/>
      <c r="CQ14" s="104">
        <v>0</v>
      </c>
      <c r="CR14" s="104">
        <v>0</v>
      </c>
      <c r="CS14" s="104">
        <v>0</v>
      </c>
      <c r="CT14" s="104">
        <v>0</v>
      </c>
      <c r="CU14" s="104">
        <v>0</v>
      </c>
      <c r="CV14" s="104">
        <v>0</v>
      </c>
      <c r="CW14" s="104">
        <v>0</v>
      </c>
      <c r="CX14" s="104">
        <v>0</v>
      </c>
      <c r="CY14" s="104">
        <v>0</v>
      </c>
      <c r="CZ14" s="104">
        <v>0</v>
      </c>
      <c r="DA14" s="104">
        <v>0</v>
      </c>
      <c r="DB14" s="104">
        <v>0</v>
      </c>
      <c r="DC14" s="104">
        <v>0</v>
      </c>
      <c r="DE14" s="97">
        <v>83710.5</v>
      </c>
      <c r="DF14" s="97">
        <v>175929</v>
      </c>
      <c r="DG14" s="97">
        <v>216532</v>
      </c>
      <c r="DH14" s="97">
        <v>0</v>
      </c>
      <c r="DI14" s="97">
        <v>109330</v>
      </c>
      <c r="DJ14" s="97">
        <v>33120</v>
      </c>
      <c r="DK14" s="97">
        <v>2867</v>
      </c>
      <c r="DL14" s="97">
        <v>0</v>
      </c>
      <c r="DM14" s="97">
        <v>0</v>
      </c>
      <c r="DN14" s="97">
        <v>0</v>
      </c>
      <c r="DO14" s="97">
        <v>0</v>
      </c>
      <c r="DP14" s="97">
        <v>70080</v>
      </c>
      <c r="DQ14" s="97">
        <v>0</v>
      </c>
      <c r="DR14" s="97">
        <v>0</v>
      </c>
      <c r="DS14" s="97">
        <v>0</v>
      </c>
      <c r="DT14" s="97">
        <v>0</v>
      </c>
      <c r="DU14" s="97">
        <v>0</v>
      </c>
      <c r="DV14" s="97">
        <v>0</v>
      </c>
      <c r="DW14" s="97">
        <v>17520</v>
      </c>
      <c r="DX14" s="97">
        <v>0</v>
      </c>
      <c r="DY14" s="97">
        <v>0</v>
      </c>
      <c r="DZ14" s="97">
        <v>0</v>
      </c>
      <c r="EA14" s="97">
        <v>17520</v>
      </c>
      <c r="EB14" s="97">
        <v>0</v>
      </c>
      <c r="EC14" s="97">
        <v>0</v>
      </c>
      <c r="ED14" s="97">
        <v>0</v>
      </c>
      <c r="EE14" s="97">
        <v>0</v>
      </c>
      <c r="EF14" s="97">
        <v>0</v>
      </c>
      <c r="EG14" s="97">
        <v>0</v>
      </c>
      <c r="EH14" s="97">
        <v>0</v>
      </c>
      <c r="EI14" s="97">
        <v>0</v>
      </c>
      <c r="EJ14" s="97">
        <v>0</v>
      </c>
      <c r="EK14" s="97">
        <v>43800</v>
      </c>
      <c r="EL14" s="97">
        <v>0</v>
      </c>
      <c r="EM14" s="97">
        <v>0</v>
      </c>
      <c r="EN14" s="97"/>
      <c r="EO14" s="97">
        <v>0</v>
      </c>
      <c r="EP14" s="97">
        <v>0</v>
      </c>
      <c r="EQ14" s="97">
        <v>0</v>
      </c>
      <c r="ER14" s="97">
        <v>0</v>
      </c>
      <c r="ES14" s="97">
        <v>0</v>
      </c>
      <c r="ET14" s="97">
        <v>16240</v>
      </c>
      <c r="EU14" s="97">
        <v>0</v>
      </c>
      <c r="EV14" s="97">
        <v>0</v>
      </c>
      <c r="EW14" s="97">
        <v>12960</v>
      </c>
      <c r="EX14" s="97">
        <v>73160</v>
      </c>
      <c r="EY14" s="97">
        <v>0</v>
      </c>
      <c r="EZ14" s="97">
        <v>0</v>
      </c>
      <c r="FA14" s="97">
        <v>21840</v>
      </c>
    </row>
    <row r="15" spans="2:157" ht="35.25" customHeight="1">
      <c r="B15" s="92"/>
      <c r="C15" s="98" t="s">
        <v>141</v>
      </c>
      <c r="D15" s="92" t="s">
        <v>58</v>
      </c>
      <c r="E15" s="93">
        <v>35</v>
      </c>
      <c r="F15" s="93">
        <f t="shared" si="0"/>
        <v>35</v>
      </c>
      <c r="G15" s="93">
        <f>IFERROR(_xlfn.XLOOKUP($C15,'第13号（指定器具、提案要）'!$B$7:$B$51,'第13号（指定器具、提案要）'!$I$7:$I$51),"")</f>
        <v>0</v>
      </c>
      <c r="H15" s="93">
        <v>16.3</v>
      </c>
      <c r="I15" s="103">
        <v>0</v>
      </c>
      <c r="J15" s="103">
        <v>0</v>
      </c>
      <c r="K15" s="103">
        <v>1460</v>
      </c>
      <c r="L15" s="103">
        <v>51544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8760</v>
      </c>
      <c r="S15" s="103">
        <v>0</v>
      </c>
      <c r="T15" s="103">
        <v>0</v>
      </c>
      <c r="U15" s="103">
        <v>0</v>
      </c>
      <c r="V15" s="103">
        <v>17520</v>
      </c>
      <c r="W15" s="103">
        <v>0</v>
      </c>
      <c r="X15" s="103">
        <v>0</v>
      </c>
      <c r="Y15" s="103">
        <v>26280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8760</v>
      </c>
      <c r="AR15" s="103"/>
      <c r="AS15" s="103">
        <v>26280</v>
      </c>
      <c r="AT15" s="103">
        <v>26280</v>
      </c>
      <c r="AU15" s="103">
        <v>43800</v>
      </c>
      <c r="AV15" s="103">
        <v>43800</v>
      </c>
      <c r="AW15" s="103">
        <v>0</v>
      </c>
      <c r="AX15" s="103">
        <v>82970</v>
      </c>
      <c r="AY15" s="103">
        <v>232244</v>
      </c>
      <c r="AZ15" s="103">
        <v>0</v>
      </c>
      <c r="BA15" s="103">
        <v>0</v>
      </c>
      <c r="BB15" s="103">
        <v>12095</v>
      </c>
      <c r="BC15" s="103">
        <v>84</v>
      </c>
      <c r="BD15" s="103">
        <v>0</v>
      </c>
      <c r="BE15" s="103">
        <v>0</v>
      </c>
      <c r="BG15" s="104">
        <v>0</v>
      </c>
      <c r="BH15" s="104">
        <v>0</v>
      </c>
      <c r="BI15" s="104">
        <v>0</v>
      </c>
      <c r="BJ15" s="104">
        <v>0</v>
      </c>
      <c r="BK15" s="104">
        <v>0</v>
      </c>
      <c r="BL15" s="104">
        <v>0</v>
      </c>
      <c r="BM15" s="104">
        <v>0</v>
      </c>
      <c r="BN15" s="104">
        <v>0</v>
      </c>
      <c r="BO15" s="104">
        <v>0</v>
      </c>
      <c r="BP15" s="104">
        <v>0</v>
      </c>
      <c r="BQ15" s="104">
        <v>0</v>
      </c>
      <c r="BR15" s="104">
        <v>0</v>
      </c>
      <c r="BS15" s="104">
        <v>0</v>
      </c>
      <c r="BT15" s="104">
        <v>0</v>
      </c>
      <c r="BU15" s="104">
        <v>0</v>
      </c>
      <c r="BV15" s="104">
        <v>0</v>
      </c>
      <c r="BW15" s="104">
        <v>0</v>
      </c>
      <c r="BX15" s="104">
        <v>0</v>
      </c>
      <c r="BY15" s="104">
        <v>0</v>
      </c>
      <c r="BZ15" s="104">
        <v>0</v>
      </c>
      <c r="CA15" s="104">
        <v>0</v>
      </c>
      <c r="CB15" s="104">
        <v>0</v>
      </c>
      <c r="CC15" s="104">
        <v>0</v>
      </c>
      <c r="CD15" s="104">
        <v>0</v>
      </c>
      <c r="CE15" s="104">
        <v>0</v>
      </c>
      <c r="CF15" s="104">
        <v>0</v>
      </c>
      <c r="CG15" s="104">
        <v>0</v>
      </c>
      <c r="CH15" s="104">
        <v>0</v>
      </c>
      <c r="CI15" s="104">
        <v>0</v>
      </c>
      <c r="CJ15" s="104">
        <v>0</v>
      </c>
      <c r="CK15" s="104">
        <v>0</v>
      </c>
      <c r="CL15" s="104">
        <v>0</v>
      </c>
      <c r="CM15" s="104">
        <v>0</v>
      </c>
      <c r="CN15" s="104">
        <v>0</v>
      </c>
      <c r="CO15" s="104">
        <v>0</v>
      </c>
      <c r="CP15" s="104"/>
      <c r="CQ15" s="104">
        <v>0</v>
      </c>
      <c r="CR15" s="104">
        <v>0</v>
      </c>
      <c r="CS15" s="104">
        <v>0</v>
      </c>
      <c r="CT15" s="104">
        <v>0</v>
      </c>
      <c r="CU15" s="104">
        <v>0</v>
      </c>
      <c r="CV15" s="104">
        <v>0</v>
      </c>
      <c r="CW15" s="104">
        <v>0</v>
      </c>
      <c r="CX15" s="104">
        <v>0</v>
      </c>
      <c r="CY15" s="104">
        <v>0</v>
      </c>
      <c r="CZ15" s="104">
        <v>0</v>
      </c>
      <c r="DA15" s="104">
        <v>0</v>
      </c>
      <c r="DB15" s="104">
        <v>0</v>
      </c>
      <c r="DC15" s="104">
        <v>0</v>
      </c>
      <c r="DE15" s="97">
        <v>0</v>
      </c>
      <c r="DF15" s="97">
        <v>0</v>
      </c>
      <c r="DG15" s="97">
        <v>1460</v>
      </c>
      <c r="DH15" s="97">
        <v>55154</v>
      </c>
      <c r="DI15" s="97">
        <v>0</v>
      </c>
      <c r="DJ15" s="97">
        <v>0</v>
      </c>
      <c r="DK15" s="97">
        <v>0</v>
      </c>
      <c r="DL15" s="97">
        <v>0</v>
      </c>
      <c r="DM15" s="97">
        <v>0</v>
      </c>
      <c r="DN15" s="97">
        <v>8760</v>
      </c>
      <c r="DO15" s="97">
        <v>0</v>
      </c>
      <c r="DP15" s="97">
        <v>0</v>
      </c>
      <c r="DQ15" s="97">
        <v>0</v>
      </c>
      <c r="DR15" s="97">
        <v>17520</v>
      </c>
      <c r="DS15" s="97">
        <v>0</v>
      </c>
      <c r="DT15" s="97">
        <v>0</v>
      </c>
      <c r="DU15" s="97">
        <v>26280</v>
      </c>
      <c r="DV15" s="97">
        <v>0</v>
      </c>
      <c r="DW15" s="97">
        <v>0</v>
      </c>
      <c r="DX15" s="97">
        <v>0</v>
      </c>
      <c r="DY15" s="97">
        <v>0</v>
      </c>
      <c r="DZ15" s="97">
        <v>0</v>
      </c>
      <c r="EA15" s="97">
        <v>0</v>
      </c>
      <c r="EB15" s="97">
        <v>0</v>
      </c>
      <c r="EC15" s="97">
        <v>0</v>
      </c>
      <c r="ED15" s="97">
        <v>0</v>
      </c>
      <c r="EE15" s="97">
        <v>0</v>
      </c>
      <c r="EF15" s="97">
        <v>0</v>
      </c>
      <c r="EG15" s="97">
        <v>0</v>
      </c>
      <c r="EH15" s="97">
        <v>0</v>
      </c>
      <c r="EI15" s="97">
        <v>0</v>
      </c>
      <c r="EJ15" s="97">
        <v>0</v>
      </c>
      <c r="EK15" s="97">
        <v>0</v>
      </c>
      <c r="EL15" s="97">
        <v>0</v>
      </c>
      <c r="EM15" s="97">
        <v>8760</v>
      </c>
      <c r="EN15" s="97"/>
      <c r="EO15" s="97">
        <v>26280</v>
      </c>
      <c r="EP15" s="97">
        <v>26280</v>
      </c>
      <c r="EQ15" s="97">
        <v>43800</v>
      </c>
      <c r="ER15" s="97">
        <v>43800</v>
      </c>
      <c r="ES15" s="97">
        <v>0</v>
      </c>
      <c r="ET15" s="97">
        <v>82970</v>
      </c>
      <c r="EU15" s="97">
        <v>232244</v>
      </c>
      <c r="EV15" s="97">
        <v>0</v>
      </c>
      <c r="EW15" s="97">
        <v>0</v>
      </c>
      <c r="EX15" s="97">
        <v>12095</v>
      </c>
      <c r="EY15" s="97">
        <v>84</v>
      </c>
      <c r="EZ15" s="97">
        <v>0</v>
      </c>
      <c r="FA15" s="97">
        <v>0</v>
      </c>
    </row>
    <row r="16" spans="2:157" ht="35.25" customHeight="1">
      <c r="B16" s="92"/>
      <c r="C16" s="98" t="s">
        <v>142</v>
      </c>
      <c r="D16" s="92" t="s">
        <v>299</v>
      </c>
      <c r="E16" s="93">
        <v>46</v>
      </c>
      <c r="F16" s="93">
        <f t="shared" si="0"/>
        <v>46</v>
      </c>
      <c r="G16" s="93">
        <f>IFERROR(_xlfn.XLOOKUP($C16,'第13号（指定器具、提案要）'!$B$7:$B$51,'第13号（指定器具、提案要）'!$I$7:$I$51),"")</f>
        <v>0</v>
      </c>
      <c r="H16" s="93">
        <v>11.6</v>
      </c>
      <c r="I16" s="103">
        <v>0</v>
      </c>
      <c r="J16" s="103">
        <v>49542</v>
      </c>
      <c r="K16" s="103">
        <v>0</v>
      </c>
      <c r="L16" s="103">
        <v>0</v>
      </c>
      <c r="M16" s="103">
        <v>130</v>
      </c>
      <c r="N16" s="103">
        <v>48</v>
      </c>
      <c r="O16" s="103">
        <v>54</v>
      </c>
      <c r="P16" s="103">
        <v>35040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17520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8760</v>
      </c>
      <c r="AJ16" s="103">
        <v>0</v>
      </c>
      <c r="AK16" s="103">
        <v>17520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/>
      <c r="AS16" s="103">
        <v>0</v>
      </c>
      <c r="AT16" s="103">
        <v>0</v>
      </c>
      <c r="AU16" s="103">
        <v>0</v>
      </c>
      <c r="AV16" s="103">
        <v>0</v>
      </c>
      <c r="AW16" s="103">
        <v>0</v>
      </c>
      <c r="AX16" s="103">
        <v>4350</v>
      </c>
      <c r="AY16" s="103">
        <v>0</v>
      </c>
      <c r="AZ16" s="103">
        <v>0</v>
      </c>
      <c r="BA16" s="103">
        <v>1920</v>
      </c>
      <c r="BB16" s="103">
        <v>590</v>
      </c>
      <c r="BC16" s="103">
        <v>0</v>
      </c>
      <c r="BD16" s="103">
        <v>4160</v>
      </c>
      <c r="BE16" s="103">
        <v>0</v>
      </c>
      <c r="BG16" s="104">
        <v>0</v>
      </c>
      <c r="BH16" s="104">
        <v>0</v>
      </c>
      <c r="BI16" s="104">
        <v>14906</v>
      </c>
      <c r="BJ16" s="104">
        <v>0</v>
      </c>
      <c r="BK16" s="104">
        <v>5720</v>
      </c>
      <c r="BL16" s="104">
        <v>28896</v>
      </c>
      <c r="BM16" s="104">
        <v>5698</v>
      </c>
      <c r="BN16" s="104">
        <v>0</v>
      </c>
      <c r="BO16" s="104">
        <v>0</v>
      </c>
      <c r="BP16" s="104">
        <v>0</v>
      </c>
      <c r="BQ16" s="104">
        <v>0</v>
      </c>
      <c r="BR16" s="104">
        <v>0</v>
      </c>
      <c r="BS16" s="104">
        <v>0</v>
      </c>
      <c r="BT16" s="104">
        <v>0</v>
      </c>
      <c r="BU16" s="104">
        <v>0</v>
      </c>
      <c r="BV16" s="104">
        <v>0</v>
      </c>
      <c r="BW16" s="104">
        <v>0</v>
      </c>
      <c r="BX16" s="104">
        <v>0</v>
      </c>
      <c r="BY16" s="104">
        <v>0</v>
      </c>
      <c r="BZ16" s="104">
        <v>0</v>
      </c>
      <c r="CA16" s="104">
        <v>0</v>
      </c>
      <c r="CB16" s="104">
        <v>0</v>
      </c>
      <c r="CC16" s="104">
        <v>0</v>
      </c>
      <c r="CD16" s="104">
        <v>0</v>
      </c>
      <c r="CE16" s="104">
        <v>0</v>
      </c>
      <c r="CF16" s="104">
        <v>0</v>
      </c>
      <c r="CG16" s="104">
        <v>0</v>
      </c>
      <c r="CH16" s="104">
        <v>0</v>
      </c>
      <c r="CI16" s="104">
        <v>0</v>
      </c>
      <c r="CJ16" s="104">
        <v>0</v>
      </c>
      <c r="CK16" s="104">
        <v>0</v>
      </c>
      <c r="CL16" s="104">
        <v>0</v>
      </c>
      <c r="CM16" s="104">
        <v>0</v>
      </c>
      <c r="CN16" s="104">
        <v>0</v>
      </c>
      <c r="CO16" s="104">
        <v>0</v>
      </c>
      <c r="CP16" s="104"/>
      <c r="CQ16" s="104">
        <v>0</v>
      </c>
      <c r="CR16" s="104">
        <v>0</v>
      </c>
      <c r="CS16" s="104">
        <v>0</v>
      </c>
      <c r="CT16" s="104">
        <v>0</v>
      </c>
      <c r="CU16" s="104">
        <v>0</v>
      </c>
      <c r="CV16" s="104">
        <v>0</v>
      </c>
      <c r="CW16" s="104">
        <v>0</v>
      </c>
      <c r="CX16" s="104">
        <v>0</v>
      </c>
      <c r="CY16" s="104">
        <v>0</v>
      </c>
      <c r="CZ16" s="104">
        <v>0</v>
      </c>
      <c r="DA16" s="104">
        <v>0</v>
      </c>
      <c r="DB16" s="104">
        <v>0</v>
      </c>
      <c r="DC16" s="104">
        <v>0</v>
      </c>
      <c r="DE16" s="97">
        <v>0</v>
      </c>
      <c r="DF16" s="97">
        <v>49542</v>
      </c>
      <c r="DG16" s="97">
        <v>3084</v>
      </c>
      <c r="DH16" s="97">
        <v>0</v>
      </c>
      <c r="DI16" s="97">
        <v>130</v>
      </c>
      <c r="DJ16" s="97">
        <v>48</v>
      </c>
      <c r="DK16" s="97">
        <v>72</v>
      </c>
      <c r="DL16" s="97">
        <v>35040</v>
      </c>
      <c r="DM16" s="97">
        <v>0</v>
      </c>
      <c r="DN16" s="97">
        <v>0</v>
      </c>
      <c r="DO16" s="97">
        <v>0</v>
      </c>
      <c r="DP16" s="97">
        <v>0</v>
      </c>
      <c r="DQ16" s="97">
        <v>0</v>
      </c>
      <c r="DR16" s="97">
        <v>0</v>
      </c>
      <c r="DS16" s="97">
        <v>0</v>
      </c>
      <c r="DT16" s="97">
        <v>0</v>
      </c>
      <c r="DU16" s="97">
        <v>0</v>
      </c>
      <c r="DV16" s="97">
        <v>17520</v>
      </c>
      <c r="DW16" s="97">
        <v>0</v>
      </c>
      <c r="DX16" s="97">
        <v>0</v>
      </c>
      <c r="DY16" s="97">
        <v>0</v>
      </c>
      <c r="DZ16" s="97">
        <v>0</v>
      </c>
      <c r="EA16" s="97">
        <v>0</v>
      </c>
      <c r="EB16" s="97">
        <v>0</v>
      </c>
      <c r="EC16" s="97">
        <v>0</v>
      </c>
      <c r="ED16" s="97">
        <v>0</v>
      </c>
      <c r="EE16" s="97">
        <v>8760</v>
      </c>
      <c r="EF16" s="97">
        <v>0</v>
      </c>
      <c r="EG16" s="97">
        <v>17520</v>
      </c>
      <c r="EH16" s="97">
        <v>0</v>
      </c>
      <c r="EI16" s="97">
        <v>0</v>
      </c>
      <c r="EJ16" s="97">
        <v>0</v>
      </c>
      <c r="EK16" s="97">
        <v>0</v>
      </c>
      <c r="EL16" s="97">
        <v>0</v>
      </c>
      <c r="EM16" s="97">
        <v>0</v>
      </c>
      <c r="EN16" s="97"/>
      <c r="EO16" s="97">
        <v>0</v>
      </c>
      <c r="EP16" s="97">
        <v>0</v>
      </c>
      <c r="EQ16" s="97">
        <v>0</v>
      </c>
      <c r="ER16" s="97">
        <v>0</v>
      </c>
      <c r="ES16" s="97">
        <v>0</v>
      </c>
      <c r="ET16" s="97">
        <v>4350</v>
      </c>
      <c r="EU16" s="97">
        <v>0</v>
      </c>
      <c r="EV16" s="97">
        <v>0</v>
      </c>
      <c r="EW16" s="97">
        <v>1920</v>
      </c>
      <c r="EX16" s="97">
        <v>590</v>
      </c>
      <c r="EY16" s="97">
        <v>0</v>
      </c>
      <c r="EZ16" s="97">
        <v>4160</v>
      </c>
      <c r="FA16" s="97">
        <v>0</v>
      </c>
    </row>
    <row r="17" spans="2:157" ht="35.25" customHeight="1">
      <c r="B17" s="92"/>
      <c r="C17" s="98" t="s">
        <v>294</v>
      </c>
      <c r="D17" s="92" t="s">
        <v>291</v>
      </c>
      <c r="E17" s="93">
        <v>35</v>
      </c>
      <c r="F17" s="93">
        <f t="shared" si="0"/>
        <v>35</v>
      </c>
      <c r="G17" s="93">
        <f>G16</f>
        <v>0</v>
      </c>
      <c r="H17" s="93">
        <v>12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/>
      <c r="AS17" s="103">
        <v>0</v>
      </c>
      <c r="AT17" s="103"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v>0</v>
      </c>
      <c r="BA17" s="103">
        <v>0</v>
      </c>
      <c r="BB17" s="103">
        <v>0</v>
      </c>
      <c r="BC17" s="103">
        <v>0</v>
      </c>
      <c r="BD17" s="103">
        <v>0</v>
      </c>
      <c r="BE17" s="103">
        <v>0</v>
      </c>
      <c r="BG17" s="104">
        <v>0</v>
      </c>
      <c r="BH17" s="104">
        <v>0</v>
      </c>
      <c r="BI17" s="104">
        <v>0</v>
      </c>
      <c r="BJ17" s="104">
        <v>0</v>
      </c>
      <c r="BK17" s="104">
        <v>0</v>
      </c>
      <c r="BL17" s="104">
        <v>0</v>
      </c>
      <c r="BM17" s="104">
        <v>0</v>
      </c>
      <c r="BN17" s="104">
        <v>0</v>
      </c>
      <c r="BO17" s="104">
        <v>0</v>
      </c>
      <c r="BP17" s="104">
        <v>0</v>
      </c>
      <c r="BQ17" s="104">
        <v>0</v>
      </c>
      <c r="BR17" s="104">
        <v>0</v>
      </c>
      <c r="BS17" s="104">
        <v>0</v>
      </c>
      <c r="BT17" s="104">
        <v>0</v>
      </c>
      <c r="BU17" s="104">
        <v>0</v>
      </c>
      <c r="BV17" s="104">
        <v>0</v>
      </c>
      <c r="BW17" s="104">
        <v>0</v>
      </c>
      <c r="BX17" s="104">
        <v>0</v>
      </c>
      <c r="BY17" s="104">
        <v>0</v>
      </c>
      <c r="BZ17" s="104">
        <v>0</v>
      </c>
      <c r="CA17" s="104">
        <v>0</v>
      </c>
      <c r="CB17" s="104">
        <v>0</v>
      </c>
      <c r="CC17" s="104">
        <v>0</v>
      </c>
      <c r="CD17" s="104">
        <v>0</v>
      </c>
      <c r="CE17" s="104">
        <v>0</v>
      </c>
      <c r="CF17" s="104">
        <v>0</v>
      </c>
      <c r="CG17" s="104">
        <v>0</v>
      </c>
      <c r="CH17" s="104">
        <v>0</v>
      </c>
      <c r="CI17" s="104">
        <v>0</v>
      </c>
      <c r="CJ17" s="104">
        <v>0</v>
      </c>
      <c r="CK17" s="104">
        <v>0</v>
      </c>
      <c r="CL17" s="104">
        <v>0</v>
      </c>
      <c r="CM17" s="104">
        <v>0</v>
      </c>
      <c r="CN17" s="104">
        <v>0</v>
      </c>
      <c r="CO17" s="104">
        <v>0</v>
      </c>
      <c r="CP17" s="104"/>
      <c r="CQ17" s="104">
        <v>0</v>
      </c>
      <c r="CR17" s="104">
        <v>0</v>
      </c>
      <c r="CS17" s="104">
        <v>0</v>
      </c>
      <c r="CT17" s="104">
        <v>0</v>
      </c>
      <c r="CU17" s="104">
        <v>0</v>
      </c>
      <c r="CV17" s="104">
        <v>0</v>
      </c>
      <c r="CW17" s="104">
        <v>0</v>
      </c>
      <c r="CX17" s="104">
        <v>0</v>
      </c>
      <c r="CY17" s="104">
        <v>0</v>
      </c>
      <c r="CZ17" s="104">
        <v>0</v>
      </c>
      <c r="DA17" s="104">
        <v>0</v>
      </c>
      <c r="DB17" s="104">
        <v>0</v>
      </c>
      <c r="DC17" s="104">
        <v>0</v>
      </c>
      <c r="DE17" s="97">
        <v>0</v>
      </c>
      <c r="DF17" s="97">
        <v>0</v>
      </c>
      <c r="DG17" s="97">
        <v>0</v>
      </c>
      <c r="DH17" s="97">
        <v>0</v>
      </c>
      <c r="DI17" s="97">
        <v>0</v>
      </c>
      <c r="DJ17" s="97">
        <v>0</v>
      </c>
      <c r="DK17" s="97">
        <v>0</v>
      </c>
      <c r="DL17" s="97">
        <v>0</v>
      </c>
      <c r="DM17" s="97">
        <v>0</v>
      </c>
      <c r="DN17" s="97">
        <v>0</v>
      </c>
      <c r="DO17" s="97">
        <v>0</v>
      </c>
      <c r="DP17" s="97">
        <v>0</v>
      </c>
      <c r="DQ17" s="97">
        <v>0</v>
      </c>
      <c r="DR17" s="97">
        <v>0</v>
      </c>
      <c r="DS17" s="97">
        <v>0</v>
      </c>
      <c r="DT17" s="97">
        <v>0</v>
      </c>
      <c r="DU17" s="97">
        <v>0</v>
      </c>
      <c r="DV17" s="97">
        <v>0</v>
      </c>
      <c r="DW17" s="97">
        <v>0</v>
      </c>
      <c r="DX17" s="97">
        <v>0</v>
      </c>
      <c r="DY17" s="97">
        <v>0</v>
      </c>
      <c r="DZ17" s="97">
        <v>0</v>
      </c>
      <c r="EA17" s="97">
        <v>0</v>
      </c>
      <c r="EB17" s="97">
        <v>0</v>
      </c>
      <c r="EC17" s="97">
        <v>0</v>
      </c>
      <c r="ED17" s="97">
        <v>0</v>
      </c>
      <c r="EE17" s="97">
        <v>0</v>
      </c>
      <c r="EF17" s="97">
        <v>0</v>
      </c>
      <c r="EG17" s="97">
        <v>0</v>
      </c>
      <c r="EH17" s="97">
        <v>0</v>
      </c>
      <c r="EI17" s="97">
        <v>0</v>
      </c>
      <c r="EJ17" s="97">
        <v>0</v>
      </c>
      <c r="EK17" s="97">
        <v>0</v>
      </c>
      <c r="EL17" s="97">
        <v>0</v>
      </c>
      <c r="EM17" s="97">
        <v>0</v>
      </c>
      <c r="EN17" s="97"/>
      <c r="EO17" s="97">
        <v>0</v>
      </c>
      <c r="EP17" s="97">
        <v>0</v>
      </c>
      <c r="EQ17" s="97">
        <v>0</v>
      </c>
      <c r="ER17" s="97">
        <v>0</v>
      </c>
      <c r="ES17" s="97">
        <v>0</v>
      </c>
      <c r="ET17" s="97">
        <v>0</v>
      </c>
      <c r="EU17" s="97">
        <v>0</v>
      </c>
      <c r="EV17" s="97">
        <v>0</v>
      </c>
      <c r="EW17" s="97">
        <v>0</v>
      </c>
      <c r="EX17" s="97">
        <v>0</v>
      </c>
      <c r="EY17" s="97">
        <v>0</v>
      </c>
      <c r="EZ17" s="97">
        <v>0</v>
      </c>
      <c r="FA17" s="97">
        <v>0</v>
      </c>
    </row>
    <row r="18" spans="2:157" ht="35.25" customHeight="1">
      <c r="B18" s="92"/>
      <c r="C18" s="98" t="s">
        <v>143</v>
      </c>
      <c r="D18" s="92" t="s">
        <v>300</v>
      </c>
      <c r="E18" s="93">
        <v>23</v>
      </c>
      <c r="F18" s="93">
        <f t="shared" si="0"/>
        <v>23</v>
      </c>
      <c r="G18" s="93">
        <f>IFERROR(_xlfn.XLOOKUP($C18,'第13号（指定器具、提案要）'!$B$7:$B$51,'第13号（指定器具、提案要）'!$I$7:$I$51),"")</f>
        <v>0</v>
      </c>
      <c r="H18" s="93">
        <v>6</v>
      </c>
      <c r="I18" s="103">
        <v>1785</v>
      </c>
      <c r="J18" s="103">
        <v>6705</v>
      </c>
      <c r="K18" s="103">
        <v>250</v>
      </c>
      <c r="L18" s="103">
        <v>0</v>
      </c>
      <c r="M18" s="103">
        <v>0</v>
      </c>
      <c r="N18" s="103">
        <v>17028</v>
      </c>
      <c r="O18" s="103">
        <v>1554</v>
      </c>
      <c r="P18" s="103">
        <v>35040</v>
      </c>
      <c r="Q18" s="103">
        <v>35040</v>
      </c>
      <c r="R18" s="103">
        <v>61320</v>
      </c>
      <c r="S18" s="103">
        <v>35040</v>
      </c>
      <c r="T18" s="103">
        <v>0</v>
      </c>
      <c r="U18" s="103">
        <v>52560</v>
      </c>
      <c r="V18" s="103">
        <v>0</v>
      </c>
      <c r="W18" s="103">
        <v>26280</v>
      </c>
      <c r="X18" s="103">
        <v>52560</v>
      </c>
      <c r="Y18" s="103">
        <v>43800</v>
      </c>
      <c r="Z18" s="103">
        <v>0</v>
      </c>
      <c r="AA18" s="103">
        <v>43800</v>
      </c>
      <c r="AB18" s="103">
        <v>0</v>
      </c>
      <c r="AC18" s="103">
        <v>52560</v>
      </c>
      <c r="AD18" s="103">
        <v>0</v>
      </c>
      <c r="AE18" s="103">
        <v>87600</v>
      </c>
      <c r="AF18" s="103">
        <v>52560</v>
      </c>
      <c r="AG18" s="103">
        <v>61320</v>
      </c>
      <c r="AH18" s="103">
        <v>35040</v>
      </c>
      <c r="AI18" s="103">
        <v>0</v>
      </c>
      <c r="AJ18" s="103">
        <v>17520</v>
      </c>
      <c r="AK18" s="103">
        <v>43800</v>
      </c>
      <c r="AL18" s="103">
        <v>52560</v>
      </c>
      <c r="AM18" s="103">
        <v>35040</v>
      </c>
      <c r="AN18" s="103">
        <v>8760</v>
      </c>
      <c r="AO18" s="103">
        <v>61320</v>
      </c>
      <c r="AP18" s="103">
        <v>0</v>
      </c>
      <c r="AQ18" s="103">
        <v>8760</v>
      </c>
      <c r="AR18" s="103"/>
      <c r="AS18" s="103">
        <v>0</v>
      </c>
      <c r="AT18" s="103">
        <v>0</v>
      </c>
      <c r="AU18" s="103">
        <v>61320</v>
      </c>
      <c r="AV18" s="103">
        <v>61320</v>
      </c>
      <c r="AW18" s="103">
        <v>26280</v>
      </c>
      <c r="AX18" s="103">
        <v>13880</v>
      </c>
      <c r="AY18" s="103">
        <v>3734</v>
      </c>
      <c r="AZ18" s="103">
        <v>0</v>
      </c>
      <c r="BA18" s="103">
        <v>9600</v>
      </c>
      <c r="BB18" s="103">
        <v>15340</v>
      </c>
      <c r="BC18" s="103">
        <v>1372</v>
      </c>
      <c r="BD18" s="103">
        <v>6240</v>
      </c>
      <c r="BE18" s="103">
        <v>0</v>
      </c>
      <c r="BG18" s="104">
        <v>0</v>
      </c>
      <c r="BH18" s="104">
        <v>0</v>
      </c>
      <c r="BI18" s="104">
        <v>0</v>
      </c>
      <c r="BJ18" s="104">
        <v>0</v>
      </c>
      <c r="BK18" s="104">
        <v>0</v>
      </c>
      <c r="BL18" s="104">
        <v>0</v>
      </c>
      <c r="BM18" s="104">
        <v>0</v>
      </c>
      <c r="BN18" s="104">
        <v>0</v>
      </c>
      <c r="BO18" s="104">
        <v>0</v>
      </c>
      <c r="BP18" s="104">
        <v>0</v>
      </c>
      <c r="BQ18" s="104">
        <v>0</v>
      </c>
      <c r="BR18" s="104">
        <v>0</v>
      </c>
      <c r="BS18" s="104">
        <v>0</v>
      </c>
      <c r="BT18" s="104">
        <v>0</v>
      </c>
      <c r="BU18" s="104">
        <v>0</v>
      </c>
      <c r="BV18" s="104">
        <v>0</v>
      </c>
      <c r="BW18" s="104">
        <v>0</v>
      </c>
      <c r="BX18" s="104">
        <v>0</v>
      </c>
      <c r="BY18" s="104">
        <v>0</v>
      </c>
      <c r="BZ18" s="104">
        <v>0</v>
      </c>
      <c r="CA18" s="104">
        <v>0</v>
      </c>
      <c r="CB18" s="104">
        <v>0</v>
      </c>
      <c r="CC18" s="104">
        <v>0</v>
      </c>
      <c r="CD18" s="104">
        <v>0</v>
      </c>
      <c r="CE18" s="104">
        <v>0</v>
      </c>
      <c r="CF18" s="104">
        <v>0</v>
      </c>
      <c r="CG18" s="104">
        <v>0</v>
      </c>
      <c r="CH18" s="104">
        <v>0</v>
      </c>
      <c r="CI18" s="104">
        <v>0</v>
      </c>
      <c r="CJ18" s="104">
        <v>0</v>
      </c>
      <c r="CK18" s="104">
        <v>0</v>
      </c>
      <c r="CL18" s="104">
        <v>0</v>
      </c>
      <c r="CM18" s="104">
        <v>0</v>
      </c>
      <c r="CN18" s="104">
        <v>0</v>
      </c>
      <c r="CO18" s="104">
        <v>0</v>
      </c>
      <c r="CP18" s="104"/>
      <c r="CQ18" s="104">
        <v>0</v>
      </c>
      <c r="CR18" s="104">
        <v>0</v>
      </c>
      <c r="CS18" s="104">
        <v>0</v>
      </c>
      <c r="CT18" s="104">
        <v>0</v>
      </c>
      <c r="CU18" s="104">
        <v>0</v>
      </c>
      <c r="CV18" s="104">
        <v>0</v>
      </c>
      <c r="CW18" s="104">
        <v>0</v>
      </c>
      <c r="CX18" s="104">
        <v>0</v>
      </c>
      <c r="CY18" s="104">
        <v>0</v>
      </c>
      <c r="CZ18" s="104">
        <v>0</v>
      </c>
      <c r="DA18" s="104">
        <v>0</v>
      </c>
      <c r="DB18" s="104">
        <v>0</v>
      </c>
      <c r="DC18" s="104">
        <v>0</v>
      </c>
      <c r="DE18" s="97">
        <v>1785</v>
      </c>
      <c r="DF18" s="97">
        <v>6705</v>
      </c>
      <c r="DG18" s="97">
        <v>250</v>
      </c>
      <c r="DH18" s="97">
        <v>0</v>
      </c>
      <c r="DI18" s="97">
        <v>0</v>
      </c>
      <c r="DJ18" s="97">
        <v>20124</v>
      </c>
      <c r="DK18" s="97">
        <v>1554</v>
      </c>
      <c r="DL18" s="97">
        <v>35040</v>
      </c>
      <c r="DM18" s="97">
        <v>35040</v>
      </c>
      <c r="DN18" s="97">
        <v>61320</v>
      </c>
      <c r="DO18" s="97">
        <v>35040</v>
      </c>
      <c r="DP18" s="97">
        <v>0</v>
      </c>
      <c r="DQ18" s="97">
        <v>52560</v>
      </c>
      <c r="DR18" s="97">
        <v>0</v>
      </c>
      <c r="DS18" s="97">
        <v>26280</v>
      </c>
      <c r="DT18" s="97">
        <v>52560</v>
      </c>
      <c r="DU18" s="97">
        <v>43800</v>
      </c>
      <c r="DV18" s="97">
        <v>0</v>
      </c>
      <c r="DW18" s="97">
        <v>43800</v>
      </c>
      <c r="DX18" s="97">
        <v>0</v>
      </c>
      <c r="DY18" s="97">
        <v>52560</v>
      </c>
      <c r="DZ18" s="97">
        <v>0</v>
      </c>
      <c r="EA18" s="97">
        <v>87600</v>
      </c>
      <c r="EB18" s="97">
        <v>52560</v>
      </c>
      <c r="EC18" s="97">
        <v>61320</v>
      </c>
      <c r="ED18" s="97">
        <v>35040</v>
      </c>
      <c r="EE18" s="97">
        <v>0</v>
      </c>
      <c r="EF18" s="97">
        <v>17520</v>
      </c>
      <c r="EG18" s="97">
        <v>43800</v>
      </c>
      <c r="EH18" s="97">
        <v>52560</v>
      </c>
      <c r="EI18" s="97">
        <v>35040</v>
      </c>
      <c r="EJ18" s="97">
        <v>8760</v>
      </c>
      <c r="EK18" s="97">
        <v>61320</v>
      </c>
      <c r="EL18" s="97">
        <v>0</v>
      </c>
      <c r="EM18" s="97">
        <v>8760</v>
      </c>
      <c r="EN18" s="97"/>
      <c r="EO18" s="97">
        <v>0</v>
      </c>
      <c r="EP18" s="97">
        <v>0</v>
      </c>
      <c r="EQ18" s="97">
        <v>61320</v>
      </c>
      <c r="ER18" s="97">
        <v>61320</v>
      </c>
      <c r="ES18" s="97">
        <v>26280</v>
      </c>
      <c r="ET18" s="97">
        <v>13880</v>
      </c>
      <c r="EU18" s="97">
        <v>3734</v>
      </c>
      <c r="EV18" s="97">
        <v>0</v>
      </c>
      <c r="EW18" s="97">
        <v>9600</v>
      </c>
      <c r="EX18" s="97">
        <v>15340</v>
      </c>
      <c r="EY18" s="97">
        <v>1372</v>
      </c>
      <c r="EZ18" s="97">
        <v>6240</v>
      </c>
      <c r="FA18" s="97">
        <v>0</v>
      </c>
    </row>
    <row r="19" spans="2:157" ht="35.25" customHeight="1">
      <c r="B19" s="92"/>
      <c r="C19" s="98" t="s">
        <v>295</v>
      </c>
      <c r="D19" s="92" t="s">
        <v>290</v>
      </c>
      <c r="E19" s="93">
        <v>18</v>
      </c>
      <c r="F19" s="93">
        <f t="shared" si="0"/>
        <v>18</v>
      </c>
      <c r="G19" s="93">
        <f>G18</f>
        <v>0</v>
      </c>
      <c r="H19" s="93">
        <v>6</v>
      </c>
      <c r="I19" s="103">
        <v>0</v>
      </c>
      <c r="J19" s="103">
        <v>0</v>
      </c>
      <c r="K19" s="103">
        <v>0</v>
      </c>
      <c r="L19" s="103">
        <v>514</v>
      </c>
      <c r="M19" s="103">
        <v>0</v>
      </c>
      <c r="N19" s="103">
        <v>6192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/>
      <c r="AS19" s="103">
        <v>0</v>
      </c>
      <c r="AT19" s="103"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v>0</v>
      </c>
      <c r="BA19" s="103">
        <v>0</v>
      </c>
      <c r="BB19" s="103">
        <v>0</v>
      </c>
      <c r="BC19" s="103">
        <v>0</v>
      </c>
      <c r="BD19" s="103">
        <v>0</v>
      </c>
      <c r="BE19" s="103">
        <v>0</v>
      </c>
      <c r="BG19" s="104">
        <v>0</v>
      </c>
      <c r="BH19" s="104">
        <v>0</v>
      </c>
      <c r="BI19" s="104">
        <v>0</v>
      </c>
      <c r="BJ19" s="104">
        <v>0</v>
      </c>
      <c r="BK19" s="104">
        <v>0</v>
      </c>
      <c r="BL19" s="104">
        <v>0</v>
      </c>
      <c r="BM19" s="104">
        <v>0</v>
      </c>
      <c r="BN19" s="104">
        <v>0</v>
      </c>
      <c r="BO19" s="104">
        <v>0</v>
      </c>
      <c r="BP19" s="104">
        <v>0</v>
      </c>
      <c r="BQ19" s="104">
        <v>0</v>
      </c>
      <c r="BR19" s="104">
        <v>0</v>
      </c>
      <c r="BS19" s="104">
        <v>0</v>
      </c>
      <c r="BT19" s="104">
        <v>0</v>
      </c>
      <c r="BU19" s="104">
        <v>0</v>
      </c>
      <c r="BV19" s="104">
        <v>0</v>
      </c>
      <c r="BW19" s="104">
        <v>0</v>
      </c>
      <c r="BX19" s="104">
        <v>0</v>
      </c>
      <c r="BY19" s="104">
        <v>0</v>
      </c>
      <c r="BZ19" s="104">
        <v>0</v>
      </c>
      <c r="CA19" s="104">
        <v>0</v>
      </c>
      <c r="CB19" s="104">
        <v>0</v>
      </c>
      <c r="CC19" s="104">
        <v>0</v>
      </c>
      <c r="CD19" s="104">
        <v>0</v>
      </c>
      <c r="CE19" s="104">
        <v>0</v>
      </c>
      <c r="CF19" s="104">
        <v>0</v>
      </c>
      <c r="CG19" s="104">
        <v>0</v>
      </c>
      <c r="CH19" s="104">
        <v>0</v>
      </c>
      <c r="CI19" s="104">
        <v>0</v>
      </c>
      <c r="CJ19" s="104">
        <v>0</v>
      </c>
      <c r="CK19" s="104">
        <v>0</v>
      </c>
      <c r="CL19" s="104">
        <v>0</v>
      </c>
      <c r="CM19" s="104">
        <v>0</v>
      </c>
      <c r="CN19" s="104">
        <v>0</v>
      </c>
      <c r="CO19" s="104">
        <v>0</v>
      </c>
      <c r="CP19" s="104"/>
      <c r="CQ19" s="104">
        <v>0</v>
      </c>
      <c r="CR19" s="104">
        <v>0</v>
      </c>
      <c r="CS19" s="104">
        <v>0</v>
      </c>
      <c r="CT19" s="104">
        <v>0</v>
      </c>
      <c r="CU19" s="104">
        <v>0</v>
      </c>
      <c r="CV19" s="104">
        <v>0</v>
      </c>
      <c r="CW19" s="104">
        <v>0</v>
      </c>
      <c r="CX19" s="104">
        <v>0</v>
      </c>
      <c r="CY19" s="104">
        <v>0</v>
      </c>
      <c r="CZ19" s="104">
        <v>0</v>
      </c>
      <c r="DA19" s="104">
        <v>0</v>
      </c>
      <c r="DB19" s="104">
        <v>0</v>
      </c>
      <c r="DC19" s="104">
        <v>0</v>
      </c>
      <c r="DE19" s="97">
        <v>0</v>
      </c>
      <c r="DF19" s="97">
        <v>0</v>
      </c>
      <c r="DG19" s="97">
        <v>0</v>
      </c>
      <c r="DH19" s="97">
        <v>514</v>
      </c>
      <c r="DI19" s="97">
        <v>0</v>
      </c>
      <c r="DJ19" s="97">
        <v>6192</v>
      </c>
      <c r="DK19" s="97">
        <v>0</v>
      </c>
      <c r="DL19" s="97">
        <v>0</v>
      </c>
      <c r="DM19" s="97">
        <v>0</v>
      </c>
      <c r="DN19" s="97">
        <v>0</v>
      </c>
      <c r="DO19" s="97">
        <v>0</v>
      </c>
      <c r="DP19" s="97">
        <v>0</v>
      </c>
      <c r="DQ19" s="97">
        <v>0</v>
      </c>
      <c r="DR19" s="97">
        <v>0</v>
      </c>
      <c r="DS19" s="97">
        <v>0</v>
      </c>
      <c r="DT19" s="97">
        <v>0</v>
      </c>
      <c r="DU19" s="97">
        <v>0</v>
      </c>
      <c r="DV19" s="97">
        <v>0</v>
      </c>
      <c r="DW19" s="97">
        <v>0</v>
      </c>
      <c r="DX19" s="97">
        <v>0</v>
      </c>
      <c r="DY19" s="97">
        <v>0</v>
      </c>
      <c r="DZ19" s="97">
        <v>0</v>
      </c>
      <c r="EA19" s="97">
        <v>0</v>
      </c>
      <c r="EB19" s="97">
        <v>0</v>
      </c>
      <c r="EC19" s="97">
        <v>0</v>
      </c>
      <c r="ED19" s="97">
        <v>0</v>
      </c>
      <c r="EE19" s="97">
        <v>0</v>
      </c>
      <c r="EF19" s="97">
        <v>0</v>
      </c>
      <c r="EG19" s="97">
        <v>0</v>
      </c>
      <c r="EH19" s="97">
        <v>0</v>
      </c>
      <c r="EI19" s="97">
        <v>0</v>
      </c>
      <c r="EJ19" s="97">
        <v>0</v>
      </c>
      <c r="EK19" s="97">
        <v>0</v>
      </c>
      <c r="EL19" s="97">
        <v>0</v>
      </c>
      <c r="EM19" s="97">
        <v>0</v>
      </c>
      <c r="EN19" s="97"/>
      <c r="EO19" s="97">
        <v>0</v>
      </c>
      <c r="EP19" s="97">
        <v>0</v>
      </c>
      <c r="EQ19" s="97">
        <v>0</v>
      </c>
      <c r="ER19" s="97">
        <v>0</v>
      </c>
      <c r="ES19" s="97">
        <v>0</v>
      </c>
      <c r="ET19" s="97">
        <v>0</v>
      </c>
      <c r="EU19" s="97">
        <v>0</v>
      </c>
      <c r="EV19" s="97">
        <v>0</v>
      </c>
      <c r="EW19" s="97">
        <v>0</v>
      </c>
      <c r="EX19" s="97">
        <v>0</v>
      </c>
      <c r="EY19" s="97">
        <v>0</v>
      </c>
      <c r="EZ19" s="97">
        <v>0</v>
      </c>
      <c r="FA19" s="97">
        <v>0</v>
      </c>
    </row>
    <row r="20" spans="2:157" ht="35.25" customHeight="1">
      <c r="B20" s="92"/>
      <c r="C20" s="98" t="s">
        <v>144</v>
      </c>
      <c r="D20" s="92" t="s">
        <v>127</v>
      </c>
      <c r="E20" s="93">
        <v>120</v>
      </c>
      <c r="F20" s="93">
        <f t="shared" si="0"/>
        <v>120</v>
      </c>
      <c r="G20" s="93">
        <f>IFERROR(_xlfn.XLOOKUP($C20,'第13号（指定器具、提案要）'!$B$7:$B$51,'第13号（指定器具、提案要）'!$I$7:$I$51),"")</f>
        <v>0</v>
      </c>
      <c r="H20" s="93">
        <v>33</v>
      </c>
      <c r="I20" s="103">
        <v>0</v>
      </c>
      <c r="J20" s="103">
        <v>24</v>
      </c>
      <c r="K20" s="103">
        <v>20046</v>
      </c>
      <c r="L20" s="103">
        <v>0</v>
      </c>
      <c r="M20" s="103">
        <v>22880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/>
      <c r="AS20" s="103">
        <v>0</v>
      </c>
      <c r="AT20" s="103">
        <v>0</v>
      </c>
      <c r="AU20" s="103">
        <v>0</v>
      </c>
      <c r="AV20" s="103">
        <v>0</v>
      </c>
      <c r="AW20" s="103">
        <v>0</v>
      </c>
      <c r="AX20" s="103">
        <v>1105800</v>
      </c>
      <c r="AY20" s="103">
        <v>0</v>
      </c>
      <c r="AZ20" s="103">
        <v>8138</v>
      </c>
      <c r="BA20" s="103">
        <v>24000</v>
      </c>
      <c r="BB20" s="103">
        <v>42775</v>
      </c>
      <c r="BC20" s="103">
        <v>14964</v>
      </c>
      <c r="BD20" s="103">
        <v>0</v>
      </c>
      <c r="BE20" s="103">
        <v>0</v>
      </c>
      <c r="BG20" s="104">
        <v>0</v>
      </c>
      <c r="BH20" s="104">
        <v>0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104">
        <v>0</v>
      </c>
      <c r="BO20" s="104">
        <v>0</v>
      </c>
      <c r="BP20" s="104">
        <v>0</v>
      </c>
      <c r="BQ20" s="104">
        <v>0</v>
      </c>
      <c r="BR20" s="104">
        <v>0</v>
      </c>
      <c r="BS20" s="104">
        <v>0</v>
      </c>
      <c r="BT20" s="104">
        <v>0</v>
      </c>
      <c r="BU20" s="104">
        <v>0</v>
      </c>
      <c r="BV20" s="104">
        <v>0</v>
      </c>
      <c r="BW20" s="104">
        <v>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4">
        <v>0</v>
      </c>
      <c r="CD20" s="104">
        <v>0</v>
      </c>
      <c r="CE20" s="104">
        <v>0</v>
      </c>
      <c r="CF20" s="104">
        <v>0</v>
      </c>
      <c r="CG20" s="104">
        <v>0</v>
      </c>
      <c r="CH20" s="104">
        <v>0</v>
      </c>
      <c r="CI20" s="104">
        <v>0</v>
      </c>
      <c r="CJ20" s="104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/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4">
        <v>0</v>
      </c>
      <c r="CY20" s="104">
        <v>0</v>
      </c>
      <c r="CZ20" s="104">
        <v>0</v>
      </c>
      <c r="DA20" s="104">
        <v>0</v>
      </c>
      <c r="DB20" s="104">
        <v>0</v>
      </c>
      <c r="DC20" s="104">
        <v>0</v>
      </c>
      <c r="DE20" s="97">
        <v>0</v>
      </c>
      <c r="DF20" s="97">
        <v>24</v>
      </c>
      <c r="DG20" s="97">
        <v>20046</v>
      </c>
      <c r="DH20" s="97">
        <v>0</v>
      </c>
      <c r="DI20" s="97">
        <v>22880</v>
      </c>
      <c r="DJ20" s="97">
        <v>0</v>
      </c>
      <c r="DK20" s="97">
        <v>0</v>
      </c>
      <c r="DL20" s="97">
        <v>0</v>
      </c>
      <c r="DM20" s="97">
        <v>0</v>
      </c>
      <c r="DN20" s="97">
        <v>0</v>
      </c>
      <c r="DO20" s="97">
        <v>0</v>
      </c>
      <c r="DP20" s="97">
        <v>0</v>
      </c>
      <c r="DQ20" s="97">
        <v>0</v>
      </c>
      <c r="DR20" s="97">
        <v>0</v>
      </c>
      <c r="DS20" s="97">
        <v>0</v>
      </c>
      <c r="DT20" s="97">
        <v>0</v>
      </c>
      <c r="DU20" s="97">
        <v>0</v>
      </c>
      <c r="DV20" s="97">
        <v>0</v>
      </c>
      <c r="DW20" s="97">
        <v>0</v>
      </c>
      <c r="DX20" s="97">
        <v>0</v>
      </c>
      <c r="DY20" s="97">
        <v>0</v>
      </c>
      <c r="DZ20" s="97">
        <v>0</v>
      </c>
      <c r="EA20" s="97">
        <v>0</v>
      </c>
      <c r="EB20" s="97">
        <v>0</v>
      </c>
      <c r="EC20" s="97">
        <v>0</v>
      </c>
      <c r="ED20" s="97">
        <v>0</v>
      </c>
      <c r="EE20" s="97">
        <v>0</v>
      </c>
      <c r="EF20" s="97">
        <v>0</v>
      </c>
      <c r="EG20" s="97">
        <v>0</v>
      </c>
      <c r="EH20" s="97">
        <v>0</v>
      </c>
      <c r="EI20" s="97">
        <v>0</v>
      </c>
      <c r="EJ20" s="97">
        <v>0</v>
      </c>
      <c r="EK20" s="97">
        <v>0</v>
      </c>
      <c r="EL20" s="97">
        <v>0</v>
      </c>
      <c r="EM20" s="97">
        <v>0</v>
      </c>
      <c r="EN20" s="97"/>
      <c r="EO20" s="97">
        <v>0</v>
      </c>
      <c r="EP20" s="97">
        <v>0</v>
      </c>
      <c r="EQ20" s="97">
        <v>0</v>
      </c>
      <c r="ER20" s="97">
        <v>0</v>
      </c>
      <c r="ES20" s="97">
        <v>0</v>
      </c>
      <c r="ET20" s="97">
        <v>1105800</v>
      </c>
      <c r="EU20" s="97">
        <v>0</v>
      </c>
      <c r="EV20" s="97">
        <v>8138</v>
      </c>
      <c r="EW20" s="97">
        <v>24000</v>
      </c>
      <c r="EX20" s="97">
        <v>42775</v>
      </c>
      <c r="EY20" s="97">
        <v>14964</v>
      </c>
      <c r="EZ20" s="97">
        <v>0</v>
      </c>
      <c r="FA20" s="97">
        <v>0</v>
      </c>
    </row>
    <row r="21" spans="2:157" ht="35.25" customHeight="1">
      <c r="B21" s="92"/>
      <c r="C21" s="98" t="s">
        <v>145</v>
      </c>
      <c r="D21" s="92" t="s">
        <v>128</v>
      </c>
      <c r="E21" s="93">
        <v>165</v>
      </c>
      <c r="F21" s="93">
        <f t="shared" si="0"/>
        <v>165</v>
      </c>
      <c r="G21" s="93">
        <f>IFERROR(_xlfn.XLOOKUP($C21,'第13号（指定器具、提案要）'!$B$7:$B$51,'第13号（指定器具、提案要）'!$I$7:$I$51),"")</f>
        <v>0</v>
      </c>
      <c r="H21" s="93">
        <v>41</v>
      </c>
      <c r="I21" s="103">
        <v>0</v>
      </c>
      <c r="J21" s="103">
        <v>0</v>
      </c>
      <c r="K21" s="103">
        <v>257</v>
      </c>
      <c r="L21" s="103">
        <v>8738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/>
      <c r="AS21" s="103">
        <v>0</v>
      </c>
      <c r="AT21" s="103">
        <v>0</v>
      </c>
      <c r="AU21" s="103">
        <v>0</v>
      </c>
      <c r="AV21" s="103">
        <v>0</v>
      </c>
      <c r="AW21" s="103">
        <v>0</v>
      </c>
      <c r="AX21" s="103">
        <v>54240</v>
      </c>
      <c r="AY21" s="103">
        <v>8320</v>
      </c>
      <c r="AZ21" s="103">
        <v>0</v>
      </c>
      <c r="BA21" s="103">
        <v>0</v>
      </c>
      <c r="BB21" s="103">
        <v>7080</v>
      </c>
      <c r="BC21" s="103">
        <v>0</v>
      </c>
      <c r="BD21" s="103">
        <v>0</v>
      </c>
      <c r="BE21" s="103">
        <v>0</v>
      </c>
      <c r="BG21" s="104">
        <v>0</v>
      </c>
      <c r="BH21" s="104">
        <v>0</v>
      </c>
      <c r="BI21" s="104">
        <v>0</v>
      </c>
      <c r="BJ21" s="104">
        <v>0</v>
      </c>
      <c r="BK21" s="104">
        <v>0</v>
      </c>
      <c r="BL21" s="104">
        <v>42828</v>
      </c>
      <c r="BM21" s="104">
        <v>0</v>
      </c>
      <c r="BN21" s="104">
        <v>0</v>
      </c>
      <c r="BO21" s="104">
        <v>0</v>
      </c>
      <c r="BP21" s="104">
        <v>0</v>
      </c>
      <c r="BQ21" s="104">
        <v>0</v>
      </c>
      <c r="BR21" s="104">
        <v>0</v>
      </c>
      <c r="BS21" s="104">
        <v>0</v>
      </c>
      <c r="BT21" s="104">
        <v>0</v>
      </c>
      <c r="BU21" s="104">
        <v>0</v>
      </c>
      <c r="BV21" s="104">
        <v>0</v>
      </c>
      <c r="BW21" s="104">
        <v>0</v>
      </c>
      <c r="BX21" s="104">
        <v>0</v>
      </c>
      <c r="BY21" s="104">
        <v>0</v>
      </c>
      <c r="BZ21" s="104">
        <v>0</v>
      </c>
      <c r="CA21" s="104">
        <v>0</v>
      </c>
      <c r="CB21" s="104">
        <v>0</v>
      </c>
      <c r="CC21" s="104">
        <v>0</v>
      </c>
      <c r="CD21" s="104">
        <v>0</v>
      </c>
      <c r="CE21" s="104">
        <v>0</v>
      </c>
      <c r="CF21" s="104">
        <v>0</v>
      </c>
      <c r="CG21" s="104">
        <v>0</v>
      </c>
      <c r="CH21" s="104">
        <v>0</v>
      </c>
      <c r="CI21" s="104">
        <v>0</v>
      </c>
      <c r="CJ21" s="104">
        <v>0</v>
      </c>
      <c r="CK21" s="104">
        <v>0</v>
      </c>
      <c r="CL21" s="104">
        <v>0</v>
      </c>
      <c r="CM21" s="104">
        <v>0</v>
      </c>
      <c r="CN21" s="104">
        <v>0</v>
      </c>
      <c r="CO21" s="104">
        <v>0</v>
      </c>
      <c r="CP21" s="104"/>
      <c r="CQ21" s="104">
        <v>0</v>
      </c>
      <c r="CR21" s="104">
        <v>0</v>
      </c>
      <c r="CS21" s="104">
        <v>0</v>
      </c>
      <c r="CT21" s="104">
        <v>0</v>
      </c>
      <c r="CU21" s="104">
        <v>0</v>
      </c>
      <c r="CV21" s="104">
        <v>0</v>
      </c>
      <c r="CW21" s="104">
        <v>0</v>
      </c>
      <c r="CX21" s="104">
        <v>0</v>
      </c>
      <c r="CY21" s="104">
        <v>0</v>
      </c>
      <c r="CZ21" s="104">
        <v>0</v>
      </c>
      <c r="DA21" s="104">
        <v>0</v>
      </c>
      <c r="DB21" s="104">
        <v>0</v>
      </c>
      <c r="DC21" s="104">
        <v>0</v>
      </c>
      <c r="DE21" s="97">
        <v>0</v>
      </c>
      <c r="DF21" s="97">
        <v>0</v>
      </c>
      <c r="DG21" s="97">
        <v>257</v>
      </c>
      <c r="DH21" s="97">
        <v>8738</v>
      </c>
      <c r="DI21" s="97">
        <v>0</v>
      </c>
      <c r="DJ21" s="97">
        <v>0</v>
      </c>
      <c r="DK21" s="97">
        <v>0</v>
      </c>
      <c r="DL21" s="97">
        <v>0</v>
      </c>
      <c r="DM21" s="97">
        <v>0</v>
      </c>
      <c r="DN21" s="97">
        <v>0</v>
      </c>
      <c r="DO21" s="97">
        <v>0</v>
      </c>
      <c r="DP21" s="97">
        <v>0</v>
      </c>
      <c r="DQ21" s="97">
        <v>0</v>
      </c>
      <c r="DR21" s="97">
        <v>0</v>
      </c>
      <c r="DS21" s="97">
        <v>0</v>
      </c>
      <c r="DT21" s="97">
        <v>0</v>
      </c>
      <c r="DU21" s="97">
        <v>0</v>
      </c>
      <c r="DV21" s="97">
        <v>0</v>
      </c>
      <c r="DW21" s="97">
        <v>0</v>
      </c>
      <c r="DX21" s="97">
        <v>0</v>
      </c>
      <c r="DY21" s="97">
        <v>0</v>
      </c>
      <c r="DZ21" s="97">
        <v>0</v>
      </c>
      <c r="EA21" s="97">
        <v>0</v>
      </c>
      <c r="EB21" s="97">
        <v>0</v>
      </c>
      <c r="EC21" s="97">
        <v>0</v>
      </c>
      <c r="ED21" s="97">
        <v>0</v>
      </c>
      <c r="EE21" s="97">
        <v>0</v>
      </c>
      <c r="EF21" s="97">
        <v>0</v>
      </c>
      <c r="EG21" s="97">
        <v>0</v>
      </c>
      <c r="EH21" s="97">
        <v>0</v>
      </c>
      <c r="EI21" s="97">
        <v>0</v>
      </c>
      <c r="EJ21" s="97">
        <v>0</v>
      </c>
      <c r="EK21" s="97">
        <v>0</v>
      </c>
      <c r="EL21" s="97">
        <v>0</v>
      </c>
      <c r="EM21" s="97">
        <v>0</v>
      </c>
      <c r="EN21" s="97"/>
      <c r="EO21" s="97">
        <v>0</v>
      </c>
      <c r="EP21" s="97">
        <v>0</v>
      </c>
      <c r="EQ21" s="97">
        <v>0</v>
      </c>
      <c r="ER21" s="97">
        <v>0</v>
      </c>
      <c r="ES21" s="97">
        <v>0</v>
      </c>
      <c r="ET21" s="97">
        <v>54240</v>
      </c>
      <c r="EU21" s="97">
        <v>8320</v>
      </c>
      <c r="EV21" s="97">
        <v>0</v>
      </c>
      <c r="EW21" s="97">
        <v>0</v>
      </c>
      <c r="EX21" s="97">
        <v>7080</v>
      </c>
      <c r="EY21" s="97">
        <v>0</v>
      </c>
      <c r="EZ21" s="97">
        <v>0</v>
      </c>
      <c r="FA21" s="97">
        <v>0</v>
      </c>
    </row>
    <row r="22" spans="2:157" ht="35.25" customHeight="1">
      <c r="B22" s="92"/>
      <c r="C22" s="98" t="s">
        <v>146</v>
      </c>
      <c r="D22" s="92" t="s">
        <v>61</v>
      </c>
      <c r="E22" s="93">
        <v>60</v>
      </c>
      <c r="F22" s="93">
        <f t="shared" si="0"/>
        <v>60</v>
      </c>
      <c r="G22" s="93">
        <f>IFERROR(_xlfn.XLOOKUP($C22,'第13号（指定器具、提案要）'!$B$7:$B$51,'第13号（指定器具、提案要）'!$I$7:$I$51),"")</f>
        <v>0</v>
      </c>
      <c r="H22" s="93">
        <v>4.2</v>
      </c>
      <c r="I22" s="103">
        <v>2295</v>
      </c>
      <c r="J22" s="103">
        <v>48</v>
      </c>
      <c r="K22" s="103">
        <v>8224</v>
      </c>
      <c r="L22" s="103">
        <v>0</v>
      </c>
      <c r="M22" s="103">
        <v>0</v>
      </c>
      <c r="N22" s="103">
        <v>29448</v>
      </c>
      <c r="O22" s="103">
        <v>1554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17520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/>
      <c r="AS22" s="103">
        <v>0</v>
      </c>
      <c r="AT22" s="103"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3840</v>
      </c>
      <c r="AZ22" s="103">
        <v>0</v>
      </c>
      <c r="BA22" s="103">
        <v>5520</v>
      </c>
      <c r="BB22" s="103">
        <v>58705</v>
      </c>
      <c r="BC22" s="103">
        <v>48</v>
      </c>
      <c r="BD22" s="103">
        <v>0</v>
      </c>
      <c r="BE22" s="103">
        <v>0</v>
      </c>
      <c r="BG22" s="104">
        <v>0</v>
      </c>
      <c r="BH22" s="104">
        <v>2096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104">
        <v>0</v>
      </c>
      <c r="BO22" s="104">
        <v>0</v>
      </c>
      <c r="BP22" s="104">
        <v>0</v>
      </c>
      <c r="BQ22" s="104">
        <v>0</v>
      </c>
      <c r="BR22" s="104">
        <v>0</v>
      </c>
      <c r="BS22" s="104">
        <v>0</v>
      </c>
      <c r="BT22" s="104">
        <v>0</v>
      </c>
      <c r="BU22" s="104">
        <v>0</v>
      </c>
      <c r="BV22" s="104">
        <v>17520</v>
      </c>
      <c r="BW22" s="104">
        <v>0</v>
      </c>
      <c r="BX22" s="104">
        <v>0</v>
      </c>
      <c r="BY22" s="104">
        <v>0</v>
      </c>
      <c r="BZ22" s="104">
        <v>0</v>
      </c>
      <c r="CA22" s="104">
        <v>0</v>
      </c>
      <c r="CB22" s="104">
        <v>0</v>
      </c>
      <c r="CC22" s="104">
        <v>0</v>
      </c>
      <c r="CD22" s="104">
        <v>0</v>
      </c>
      <c r="CE22" s="104">
        <v>0</v>
      </c>
      <c r="CF22" s="104">
        <v>0</v>
      </c>
      <c r="CG22" s="104">
        <v>0</v>
      </c>
      <c r="CH22" s="104">
        <v>0</v>
      </c>
      <c r="CI22" s="104">
        <v>0</v>
      </c>
      <c r="CJ22" s="104">
        <v>0</v>
      </c>
      <c r="CK22" s="104">
        <v>0</v>
      </c>
      <c r="CL22" s="104">
        <v>0</v>
      </c>
      <c r="CM22" s="104">
        <v>0</v>
      </c>
      <c r="CN22" s="104">
        <v>0</v>
      </c>
      <c r="CO22" s="104">
        <v>0</v>
      </c>
      <c r="CP22" s="104"/>
      <c r="CQ22" s="104">
        <v>0</v>
      </c>
      <c r="CR22" s="104">
        <v>0</v>
      </c>
      <c r="CS22" s="104">
        <v>0</v>
      </c>
      <c r="CT22" s="104">
        <v>0</v>
      </c>
      <c r="CU22" s="104">
        <v>0</v>
      </c>
      <c r="CV22" s="104">
        <v>0</v>
      </c>
      <c r="CW22" s="104">
        <v>0</v>
      </c>
      <c r="CX22" s="104">
        <v>0</v>
      </c>
      <c r="CY22" s="104">
        <v>0</v>
      </c>
      <c r="CZ22" s="104">
        <v>0</v>
      </c>
      <c r="DA22" s="104">
        <v>0</v>
      </c>
      <c r="DB22" s="104">
        <v>0</v>
      </c>
      <c r="DC22" s="104">
        <v>0</v>
      </c>
      <c r="DE22" s="97">
        <v>2295</v>
      </c>
      <c r="DF22" s="97">
        <v>48</v>
      </c>
      <c r="DG22" s="97">
        <v>8224</v>
      </c>
      <c r="DH22" s="97">
        <v>0</v>
      </c>
      <c r="DI22" s="97">
        <v>0</v>
      </c>
      <c r="DJ22" s="97">
        <v>29448</v>
      </c>
      <c r="DK22" s="97">
        <v>1554</v>
      </c>
      <c r="DL22" s="97">
        <v>0</v>
      </c>
      <c r="DM22" s="97">
        <v>0</v>
      </c>
      <c r="DN22" s="97">
        <v>0</v>
      </c>
      <c r="DO22" s="97">
        <v>0</v>
      </c>
      <c r="DP22" s="97">
        <v>0</v>
      </c>
      <c r="DQ22" s="97">
        <v>0</v>
      </c>
      <c r="DR22" s="97">
        <v>17520</v>
      </c>
      <c r="DS22" s="97">
        <v>0</v>
      </c>
      <c r="DT22" s="97">
        <v>0</v>
      </c>
      <c r="DU22" s="97">
        <v>0</v>
      </c>
      <c r="DV22" s="97">
        <v>0</v>
      </c>
      <c r="DW22" s="97">
        <v>0</v>
      </c>
      <c r="DX22" s="97">
        <v>0</v>
      </c>
      <c r="DY22" s="97">
        <v>0</v>
      </c>
      <c r="DZ22" s="97">
        <v>0</v>
      </c>
      <c r="EA22" s="97">
        <v>0</v>
      </c>
      <c r="EB22" s="97">
        <v>0</v>
      </c>
      <c r="EC22" s="97">
        <v>0</v>
      </c>
      <c r="ED22" s="97">
        <v>0</v>
      </c>
      <c r="EE22" s="97">
        <v>0</v>
      </c>
      <c r="EF22" s="97">
        <v>0</v>
      </c>
      <c r="EG22" s="97">
        <v>0</v>
      </c>
      <c r="EH22" s="97">
        <v>0</v>
      </c>
      <c r="EI22" s="97">
        <v>0</v>
      </c>
      <c r="EJ22" s="97">
        <v>0</v>
      </c>
      <c r="EK22" s="97">
        <v>0</v>
      </c>
      <c r="EL22" s="97">
        <v>0</v>
      </c>
      <c r="EM22" s="97">
        <v>0</v>
      </c>
      <c r="EN22" s="97"/>
      <c r="EO22" s="97">
        <v>0</v>
      </c>
      <c r="EP22" s="97">
        <v>0</v>
      </c>
      <c r="EQ22" s="97">
        <v>0</v>
      </c>
      <c r="ER22" s="97">
        <v>0</v>
      </c>
      <c r="ES22" s="97">
        <v>0</v>
      </c>
      <c r="ET22" s="97">
        <v>0</v>
      </c>
      <c r="EU22" s="97">
        <v>3840</v>
      </c>
      <c r="EV22" s="97">
        <v>0</v>
      </c>
      <c r="EW22" s="97">
        <v>5520</v>
      </c>
      <c r="EX22" s="97">
        <v>66965</v>
      </c>
      <c r="EY22" s="97">
        <v>48</v>
      </c>
      <c r="EZ22" s="97">
        <v>0</v>
      </c>
      <c r="FA22" s="97">
        <v>0</v>
      </c>
    </row>
    <row r="23" spans="2:157" ht="35.25" customHeight="1">
      <c r="B23" s="92"/>
      <c r="C23" s="98" t="s">
        <v>147</v>
      </c>
      <c r="D23" s="92" t="s">
        <v>62</v>
      </c>
      <c r="E23" s="93">
        <v>12</v>
      </c>
      <c r="F23" s="93">
        <f t="shared" si="0"/>
        <v>12</v>
      </c>
      <c r="G23" s="93">
        <f>IFERROR(_xlfn.XLOOKUP($C23,'第13号（指定器具、提案要）'!$B$7:$B$51,'第13号（指定器具、提案要）'!$I$7:$I$51),"")</f>
        <v>0</v>
      </c>
      <c r="H23" s="93">
        <v>4.2</v>
      </c>
      <c r="I23" s="103">
        <v>11220</v>
      </c>
      <c r="J23" s="103">
        <v>0</v>
      </c>
      <c r="K23" s="103">
        <v>0</v>
      </c>
      <c r="L23" s="103">
        <v>257</v>
      </c>
      <c r="M23" s="103">
        <v>260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/>
      <c r="AS23" s="103">
        <v>0</v>
      </c>
      <c r="AT23" s="103">
        <v>0</v>
      </c>
      <c r="AU23" s="103">
        <v>0</v>
      </c>
      <c r="AV23" s="103">
        <v>0</v>
      </c>
      <c r="AW23" s="103">
        <v>70080</v>
      </c>
      <c r="AX23" s="103">
        <v>121950</v>
      </c>
      <c r="AY23" s="103">
        <v>623810</v>
      </c>
      <c r="AZ23" s="103">
        <v>0</v>
      </c>
      <c r="BA23" s="103">
        <v>58800</v>
      </c>
      <c r="BB23" s="103">
        <v>182015</v>
      </c>
      <c r="BC23" s="103">
        <v>4036</v>
      </c>
      <c r="BD23" s="103">
        <v>0</v>
      </c>
      <c r="BE23" s="103">
        <v>0</v>
      </c>
      <c r="BG23" s="104">
        <v>0</v>
      </c>
      <c r="BH23" s="104">
        <v>0</v>
      </c>
      <c r="BI23" s="104">
        <v>0</v>
      </c>
      <c r="BJ23" s="104">
        <v>0</v>
      </c>
      <c r="BK23" s="104">
        <v>0</v>
      </c>
      <c r="BL23" s="104">
        <v>0</v>
      </c>
      <c r="BM23" s="104">
        <v>0</v>
      </c>
      <c r="BN23" s="104">
        <v>0</v>
      </c>
      <c r="BO23" s="104">
        <v>0</v>
      </c>
      <c r="BP23" s="104">
        <v>0</v>
      </c>
      <c r="BQ23" s="104">
        <v>0</v>
      </c>
      <c r="BR23" s="104">
        <v>0</v>
      </c>
      <c r="BS23" s="104">
        <v>0</v>
      </c>
      <c r="BT23" s="104">
        <v>0</v>
      </c>
      <c r="BU23" s="104">
        <v>0</v>
      </c>
      <c r="BV23" s="104">
        <v>0</v>
      </c>
      <c r="BW23" s="104">
        <v>0</v>
      </c>
      <c r="BX23" s="104">
        <v>0</v>
      </c>
      <c r="BY23" s="104">
        <v>0</v>
      </c>
      <c r="BZ23" s="104">
        <v>0</v>
      </c>
      <c r="CA23" s="104">
        <v>0</v>
      </c>
      <c r="CB23" s="104">
        <v>0</v>
      </c>
      <c r="CC23" s="104">
        <v>0</v>
      </c>
      <c r="CD23" s="104">
        <v>0</v>
      </c>
      <c r="CE23" s="104">
        <v>0</v>
      </c>
      <c r="CF23" s="104">
        <v>0</v>
      </c>
      <c r="CG23" s="104">
        <v>0</v>
      </c>
      <c r="CH23" s="104">
        <v>0</v>
      </c>
      <c r="CI23" s="104">
        <v>0</v>
      </c>
      <c r="CJ23" s="104">
        <v>0</v>
      </c>
      <c r="CK23" s="104">
        <v>0</v>
      </c>
      <c r="CL23" s="104">
        <v>0</v>
      </c>
      <c r="CM23" s="104">
        <v>0</v>
      </c>
      <c r="CN23" s="104">
        <v>0</v>
      </c>
      <c r="CO23" s="104">
        <v>0</v>
      </c>
      <c r="CP23" s="104"/>
      <c r="CQ23" s="104">
        <v>0</v>
      </c>
      <c r="CR23" s="104">
        <v>0</v>
      </c>
      <c r="CS23" s="104">
        <v>0</v>
      </c>
      <c r="CT23" s="104">
        <v>0</v>
      </c>
      <c r="CU23" s="104">
        <v>0</v>
      </c>
      <c r="CV23" s="104">
        <v>0</v>
      </c>
      <c r="CW23" s="104">
        <v>0</v>
      </c>
      <c r="CX23" s="104">
        <v>0</v>
      </c>
      <c r="CY23" s="104">
        <v>0</v>
      </c>
      <c r="CZ23" s="104">
        <v>0</v>
      </c>
      <c r="DA23" s="104">
        <v>0</v>
      </c>
      <c r="DB23" s="104">
        <v>0</v>
      </c>
      <c r="DC23" s="104">
        <v>0</v>
      </c>
      <c r="DE23" s="97">
        <v>11220</v>
      </c>
      <c r="DF23" s="97">
        <v>0</v>
      </c>
      <c r="DG23" s="97">
        <v>0</v>
      </c>
      <c r="DH23" s="97">
        <v>257</v>
      </c>
      <c r="DI23" s="97">
        <v>260</v>
      </c>
      <c r="DJ23" s="97">
        <v>0</v>
      </c>
      <c r="DK23" s="97">
        <v>0</v>
      </c>
      <c r="DL23" s="97">
        <v>0</v>
      </c>
      <c r="DM23" s="97">
        <v>0</v>
      </c>
      <c r="DN23" s="97">
        <v>0</v>
      </c>
      <c r="DO23" s="97">
        <v>0</v>
      </c>
      <c r="DP23" s="97">
        <v>0</v>
      </c>
      <c r="DQ23" s="97">
        <v>0</v>
      </c>
      <c r="DR23" s="97">
        <v>0</v>
      </c>
      <c r="DS23" s="97">
        <v>0</v>
      </c>
      <c r="DT23" s="97">
        <v>0</v>
      </c>
      <c r="DU23" s="97">
        <v>0</v>
      </c>
      <c r="DV23" s="97">
        <v>0</v>
      </c>
      <c r="DW23" s="97">
        <v>0</v>
      </c>
      <c r="DX23" s="97">
        <v>0</v>
      </c>
      <c r="DY23" s="97">
        <v>0</v>
      </c>
      <c r="DZ23" s="97">
        <v>0</v>
      </c>
      <c r="EA23" s="97">
        <v>0</v>
      </c>
      <c r="EB23" s="97">
        <v>0</v>
      </c>
      <c r="EC23" s="97">
        <v>0</v>
      </c>
      <c r="ED23" s="97">
        <v>0</v>
      </c>
      <c r="EE23" s="97">
        <v>0</v>
      </c>
      <c r="EF23" s="97">
        <v>0</v>
      </c>
      <c r="EG23" s="97">
        <v>0</v>
      </c>
      <c r="EH23" s="97">
        <v>0</v>
      </c>
      <c r="EI23" s="97">
        <v>0</v>
      </c>
      <c r="EJ23" s="97">
        <v>0</v>
      </c>
      <c r="EK23" s="97">
        <v>0</v>
      </c>
      <c r="EL23" s="97">
        <v>0</v>
      </c>
      <c r="EM23" s="97">
        <v>0</v>
      </c>
      <c r="EN23" s="97"/>
      <c r="EO23" s="97">
        <v>0</v>
      </c>
      <c r="EP23" s="97">
        <v>0</v>
      </c>
      <c r="EQ23" s="97">
        <v>0</v>
      </c>
      <c r="ER23" s="97">
        <v>0</v>
      </c>
      <c r="ES23" s="97">
        <v>70080</v>
      </c>
      <c r="ET23" s="97">
        <v>121950</v>
      </c>
      <c r="EU23" s="97">
        <v>623810</v>
      </c>
      <c r="EV23" s="97">
        <v>0</v>
      </c>
      <c r="EW23" s="97">
        <v>58800</v>
      </c>
      <c r="EX23" s="97">
        <v>187915</v>
      </c>
      <c r="EY23" s="97">
        <v>4036</v>
      </c>
      <c r="EZ23" s="97">
        <v>0</v>
      </c>
      <c r="FA23" s="97">
        <v>0</v>
      </c>
    </row>
    <row r="24" spans="2:157" ht="35.25" customHeight="1">
      <c r="B24" s="92"/>
      <c r="C24" s="98" t="s">
        <v>148</v>
      </c>
      <c r="D24" s="92" t="s">
        <v>63</v>
      </c>
      <c r="E24" s="93">
        <v>15</v>
      </c>
      <c r="F24" s="93">
        <f t="shared" si="0"/>
        <v>15</v>
      </c>
      <c r="G24" s="93">
        <f>IFERROR(_xlfn.XLOOKUP($C24,'第13号（指定器具、提案要）'!$B$7:$B$51,'第13号（指定器具、提案要）'!$I$7:$I$51),"")</f>
        <v>0</v>
      </c>
      <c r="H24" s="93">
        <v>1.1000000000000001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/>
      <c r="AS24" s="103">
        <v>0</v>
      </c>
      <c r="AT24" s="103">
        <v>0</v>
      </c>
      <c r="AU24" s="103">
        <v>0</v>
      </c>
      <c r="AV24" s="103">
        <v>0</v>
      </c>
      <c r="AW24" s="103">
        <v>0</v>
      </c>
      <c r="AX24" s="103">
        <v>105120</v>
      </c>
      <c r="AY24" s="103">
        <v>0</v>
      </c>
      <c r="AZ24" s="103">
        <v>0</v>
      </c>
      <c r="BA24" s="103">
        <v>0</v>
      </c>
      <c r="BB24" s="103">
        <v>52560</v>
      </c>
      <c r="BC24" s="103">
        <v>61320</v>
      </c>
      <c r="BD24" s="103">
        <v>0</v>
      </c>
      <c r="BE24" s="103">
        <v>0</v>
      </c>
      <c r="BG24" s="104">
        <v>0</v>
      </c>
      <c r="BH24" s="104">
        <v>0</v>
      </c>
      <c r="BI24" s="104">
        <v>0</v>
      </c>
      <c r="BJ24" s="104">
        <v>0</v>
      </c>
      <c r="BK24" s="104">
        <v>0</v>
      </c>
      <c r="BL24" s="104">
        <v>0</v>
      </c>
      <c r="BM24" s="104">
        <v>0</v>
      </c>
      <c r="BN24" s="104">
        <v>0</v>
      </c>
      <c r="BO24" s="104">
        <v>0</v>
      </c>
      <c r="BP24" s="104">
        <v>0</v>
      </c>
      <c r="BQ24" s="104">
        <v>0</v>
      </c>
      <c r="BR24" s="104">
        <v>0</v>
      </c>
      <c r="BS24" s="104">
        <v>0</v>
      </c>
      <c r="BT24" s="104">
        <v>0</v>
      </c>
      <c r="BU24" s="104">
        <v>0</v>
      </c>
      <c r="BV24" s="104">
        <v>0</v>
      </c>
      <c r="BW24" s="104">
        <v>0</v>
      </c>
      <c r="BX24" s="104">
        <v>0</v>
      </c>
      <c r="BY24" s="104">
        <v>0</v>
      </c>
      <c r="BZ24" s="104">
        <v>0</v>
      </c>
      <c r="CA24" s="104">
        <v>0</v>
      </c>
      <c r="CB24" s="104">
        <v>0</v>
      </c>
      <c r="CC24" s="104">
        <v>0</v>
      </c>
      <c r="CD24" s="104">
        <v>0</v>
      </c>
      <c r="CE24" s="104">
        <v>0</v>
      </c>
      <c r="CF24" s="104">
        <v>0</v>
      </c>
      <c r="CG24" s="104">
        <v>0</v>
      </c>
      <c r="CH24" s="104">
        <v>0</v>
      </c>
      <c r="CI24" s="104">
        <v>0</v>
      </c>
      <c r="CJ24" s="104">
        <v>0</v>
      </c>
      <c r="CK24" s="104">
        <v>0</v>
      </c>
      <c r="CL24" s="104">
        <v>0</v>
      </c>
      <c r="CM24" s="104">
        <v>0</v>
      </c>
      <c r="CN24" s="104">
        <v>0</v>
      </c>
      <c r="CO24" s="104">
        <v>0</v>
      </c>
      <c r="CP24" s="104"/>
      <c r="CQ24" s="104">
        <v>0</v>
      </c>
      <c r="CR24" s="104">
        <v>0</v>
      </c>
      <c r="CS24" s="104">
        <v>0</v>
      </c>
      <c r="CT24" s="104">
        <v>0</v>
      </c>
      <c r="CU24" s="104">
        <v>0</v>
      </c>
      <c r="CV24" s="104">
        <v>0</v>
      </c>
      <c r="CW24" s="104">
        <v>0</v>
      </c>
      <c r="CX24" s="104">
        <v>0</v>
      </c>
      <c r="CY24" s="104">
        <v>0</v>
      </c>
      <c r="CZ24" s="104">
        <v>0</v>
      </c>
      <c r="DA24" s="104">
        <v>0</v>
      </c>
      <c r="DB24" s="104">
        <v>0</v>
      </c>
      <c r="DC24" s="104">
        <v>0</v>
      </c>
      <c r="DE24" s="97">
        <v>0</v>
      </c>
      <c r="DF24" s="97">
        <v>0</v>
      </c>
      <c r="DG24" s="97">
        <v>0</v>
      </c>
      <c r="DH24" s="97">
        <v>0</v>
      </c>
      <c r="DI24" s="97">
        <v>0</v>
      </c>
      <c r="DJ24" s="97">
        <v>0</v>
      </c>
      <c r="DK24" s="97">
        <v>0</v>
      </c>
      <c r="DL24" s="97">
        <v>0</v>
      </c>
      <c r="DM24" s="97">
        <v>0</v>
      </c>
      <c r="DN24" s="97">
        <v>0</v>
      </c>
      <c r="DO24" s="97">
        <v>0</v>
      </c>
      <c r="DP24" s="97">
        <v>0</v>
      </c>
      <c r="DQ24" s="97">
        <v>0</v>
      </c>
      <c r="DR24" s="97">
        <v>0</v>
      </c>
      <c r="DS24" s="97">
        <v>0</v>
      </c>
      <c r="DT24" s="97">
        <v>0</v>
      </c>
      <c r="DU24" s="97">
        <v>0</v>
      </c>
      <c r="DV24" s="97">
        <v>0</v>
      </c>
      <c r="DW24" s="97">
        <v>0</v>
      </c>
      <c r="DX24" s="97">
        <v>0</v>
      </c>
      <c r="DY24" s="97">
        <v>0</v>
      </c>
      <c r="DZ24" s="97">
        <v>0</v>
      </c>
      <c r="EA24" s="97">
        <v>0</v>
      </c>
      <c r="EB24" s="97">
        <v>0</v>
      </c>
      <c r="EC24" s="97">
        <v>0</v>
      </c>
      <c r="ED24" s="97">
        <v>0</v>
      </c>
      <c r="EE24" s="97">
        <v>0</v>
      </c>
      <c r="EF24" s="97">
        <v>0</v>
      </c>
      <c r="EG24" s="97">
        <v>0</v>
      </c>
      <c r="EH24" s="97">
        <v>0</v>
      </c>
      <c r="EI24" s="97">
        <v>0</v>
      </c>
      <c r="EJ24" s="97">
        <v>0</v>
      </c>
      <c r="EK24" s="97">
        <v>0</v>
      </c>
      <c r="EL24" s="97">
        <v>0</v>
      </c>
      <c r="EM24" s="97">
        <v>0</v>
      </c>
      <c r="EN24" s="97"/>
      <c r="EO24" s="97">
        <v>0</v>
      </c>
      <c r="EP24" s="97">
        <v>0</v>
      </c>
      <c r="EQ24" s="97">
        <v>0</v>
      </c>
      <c r="ER24" s="97">
        <v>0</v>
      </c>
      <c r="ES24" s="97">
        <v>0</v>
      </c>
      <c r="ET24" s="97">
        <v>105120</v>
      </c>
      <c r="EU24" s="97">
        <v>0</v>
      </c>
      <c r="EV24" s="97">
        <v>0</v>
      </c>
      <c r="EW24" s="97">
        <v>0</v>
      </c>
      <c r="EX24" s="97">
        <v>52560</v>
      </c>
      <c r="EY24" s="97">
        <v>61320</v>
      </c>
      <c r="EZ24" s="97">
        <v>0</v>
      </c>
      <c r="FA24" s="97">
        <v>0</v>
      </c>
    </row>
    <row r="25" spans="2:157" ht="35.25" customHeight="1">
      <c r="B25" s="92"/>
      <c r="C25" s="98" t="s">
        <v>149</v>
      </c>
      <c r="D25" s="92" t="s">
        <v>64</v>
      </c>
      <c r="E25" s="93">
        <v>24</v>
      </c>
      <c r="F25" s="93">
        <f t="shared" si="0"/>
        <v>24</v>
      </c>
      <c r="G25" s="93">
        <f>IFERROR(_xlfn.XLOOKUP($C25,'第13号（指定器具、提案要）'!$B$7:$B$51,'第13号（指定器具、提案要）'!$I$7:$I$51),"")</f>
        <v>0</v>
      </c>
      <c r="H25" s="93">
        <v>1.7</v>
      </c>
      <c r="I25" s="103">
        <v>0</v>
      </c>
      <c r="J25" s="103">
        <v>0</v>
      </c>
      <c r="K25" s="103">
        <v>0</v>
      </c>
      <c r="L25" s="103">
        <v>140160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/>
      <c r="AS25" s="103">
        <v>0</v>
      </c>
      <c r="AT25" s="103">
        <v>0</v>
      </c>
      <c r="AU25" s="103">
        <v>0</v>
      </c>
      <c r="AV25" s="103">
        <v>0</v>
      </c>
      <c r="AW25" s="103">
        <v>0</v>
      </c>
      <c r="AX25" s="103">
        <v>595680</v>
      </c>
      <c r="AY25" s="103">
        <v>411720</v>
      </c>
      <c r="AZ25" s="103">
        <v>0</v>
      </c>
      <c r="BA25" s="103">
        <v>131400</v>
      </c>
      <c r="BB25" s="103">
        <v>166440</v>
      </c>
      <c r="BC25" s="103">
        <v>35040</v>
      </c>
      <c r="BD25" s="103">
        <v>0</v>
      </c>
      <c r="BE25" s="103">
        <v>0</v>
      </c>
      <c r="BG25" s="104">
        <v>0</v>
      </c>
      <c r="BH25" s="104">
        <v>0</v>
      </c>
      <c r="BI25" s="104">
        <v>0</v>
      </c>
      <c r="BJ25" s="104">
        <v>0</v>
      </c>
      <c r="BK25" s="104">
        <v>0</v>
      </c>
      <c r="BL25" s="104">
        <v>0</v>
      </c>
      <c r="BM25" s="104">
        <v>0</v>
      </c>
      <c r="BN25" s="104">
        <v>0</v>
      </c>
      <c r="BO25" s="104">
        <v>0</v>
      </c>
      <c r="BP25" s="104">
        <v>0</v>
      </c>
      <c r="BQ25" s="104">
        <v>0</v>
      </c>
      <c r="BR25" s="104">
        <v>0</v>
      </c>
      <c r="BS25" s="104">
        <v>0</v>
      </c>
      <c r="BT25" s="104">
        <v>0</v>
      </c>
      <c r="BU25" s="104">
        <v>0</v>
      </c>
      <c r="BV25" s="104">
        <v>0</v>
      </c>
      <c r="BW25" s="104">
        <v>0</v>
      </c>
      <c r="BX25" s="104">
        <v>0</v>
      </c>
      <c r="BY25" s="104">
        <v>0</v>
      </c>
      <c r="BZ25" s="104">
        <v>0</v>
      </c>
      <c r="CA25" s="104">
        <v>0</v>
      </c>
      <c r="CB25" s="104">
        <v>0</v>
      </c>
      <c r="CC25" s="104">
        <v>0</v>
      </c>
      <c r="CD25" s="104">
        <v>0</v>
      </c>
      <c r="CE25" s="104">
        <v>0</v>
      </c>
      <c r="CF25" s="104">
        <v>0</v>
      </c>
      <c r="CG25" s="104">
        <v>0</v>
      </c>
      <c r="CH25" s="104">
        <v>0</v>
      </c>
      <c r="CI25" s="104">
        <v>0</v>
      </c>
      <c r="CJ25" s="104">
        <v>0</v>
      </c>
      <c r="CK25" s="104">
        <v>0</v>
      </c>
      <c r="CL25" s="104">
        <v>0</v>
      </c>
      <c r="CM25" s="104">
        <v>0</v>
      </c>
      <c r="CN25" s="104">
        <v>0</v>
      </c>
      <c r="CO25" s="104">
        <v>0</v>
      </c>
      <c r="CP25" s="104"/>
      <c r="CQ25" s="104">
        <v>0</v>
      </c>
      <c r="CR25" s="104">
        <v>0</v>
      </c>
      <c r="CS25" s="104">
        <v>0</v>
      </c>
      <c r="CT25" s="104">
        <v>0</v>
      </c>
      <c r="CU25" s="104">
        <v>0</v>
      </c>
      <c r="CV25" s="104">
        <v>0</v>
      </c>
      <c r="CW25" s="104">
        <v>0</v>
      </c>
      <c r="CX25" s="104">
        <v>0</v>
      </c>
      <c r="CY25" s="104">
        <v>0</v>
      </c>
      <c r="CZ25" s="104">
        <v>0</v>
      </c>
      <c r="DA25" s="104">
        <v>0</v>
      </c>
      <c r="DB25" s="104">
        <v>0</v>
      </c>
      <c r="DC25" s="104">
        <v>0</v>
      </c>
      <c r="DE25" s="97">
        <v>0</v>
      </c>
      <c r="DF25" s="97">
        <v>0</v>
      </c>
      <c r="DG25" s="97">
        <v>0</v>
      </c>
      <c r="DH25" s="97">
        <v>140160</v>
      </c>
      <c r="DI25" s="97">
        <v>0</v>
      </c>
      <c r="DJ25" s="97">
        <v>0</v>
      </c>
      <c r="DK25" s="97">
        <v>0</v>
      </c>
      <c r="DL25" s="97">
        <v>0</v>
      </c>
      <c r="DM25" s="97">
        <v>0</v>
      </c>
      <c r="DN25" s="97">
        <v>0</v>
      </c>
      <c r="DO25" s="97">
        <v>0</v>
      </c>
      <c r="DP25" s="97">
        <v>0</v>
      </c>
      <c r="DQ25" s="97">
        <v>0</v>
      </c>
      <c r="DR25" s="97">
        <v>0</v>
      </c>
      <c r="DS25" s="97">
        <v>0</v>
      </c>
      <c r="DT25" s="97">
        <v>0</v>
      </c>
      <c r="DU25" s="97">
        <v>0</v>
      </c>
      <c r="DV25" s="97">
        <v>0</v>
      </c>
      <c r="DW25" s="97">
        <v>0</v>
      </c>
      <c r="DX25" s="97">
        <v>0</v>
      </c>
      <c r="DY25" s="97">
        <v>0</v>
      </c>
      <c r="DZ25" s="97">
        <v>0</v>
      </c>
      <c r="EA25" s="97">
        <v>0</v>
      </c>
      <c r="EB25" s="97">
        <v>0</v>
      </c>
      <c r="EC25" s="97">
        <v>0</v>
      </c>
      <c r="ED25" s="97">
        <v>0</v>
      </c>
      <c r="EE25" s="97">
        <v>0</v>
      </c>
      <c r="EF25" s="97">
        <v>0</v>
      </c>
      <c r="EG25" s="97">
        <v>0</v>
      </c>
      <c r="EH25" s="97">
        <v>0</v>
      </c>
      <c r="EI25" s="97">
        <v>0</v>
      </c>
      <c r="EJ25" s="97">
        <v>0</v>
      </c>
      <c r="EK25" s="97">
        <v>0</v>
      </c>
      <c r="EL25" s="97">
        <v>0</v>
      </c>
      <c r="EM25" s="97">
        <v>0</v>
      </c>
      <c r="EN25" s="97"/>
      <c r="EO25" s="97">
        <v>0</v>
      </c>
      <c r="EP25" s="97">
        <v>0</v>
      </c>
      <c r="EQ25" s="97">
        <v>0</v>
      </c>
      <c r="ER25" s="97">
        <v>0</v>
      </c>
      <c r="ES25" s="97">
        <v>0</v>
      </c>
      <c r="ET25" s="97">
        <v>595680</v>
      </c>
      <c r="EU25" s="97">
        <v>411720</v>
      </c>
      <c r="EV25" s="97">
        <v>0</v>
      </c>
      <c r="EW25" s="97">
        <v>131400</v>
      </c>
      <c r="EX25" s="97">
        <v>166440</v>
      </c>
      <c r="EY25" s="97">
        <v>35040</v>
      </c>
      <c r="EZ25" s="97">
        <v>0</v>
      </c>
      <c r="FA25" s="97">
        <v>0</v>
      </c>
    </row>
    <row r="26" spans="2:157" ht="35.25" customHeight="1">
      <c r="B26" s="92"/>
      <c r="C26" s="98" t="s">
        <v>150</v>
      </c>
      <c r="D26" s="92" t="s">
        <v>65</v>
      </c>
      <c r="E26" s="93">
        <v>86</v>
      </c>
      <c r="F26" s="93">
        <f t="shared" si="0"/>
        <v>86</v>
      </c>
      <c r="G26" s="93">
        <f>IFERROR(_xlfn.XLOOKUP($C26,'第13号（指定器具、提案要）'!$B$7:$B$51,'第13号（指定器具、提案要）'!$I$7:$I$51),"")</f>
        <v>0</v>
      </c>
      <c r="H26" s="93">
        <v>27.6</v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G26" s="99">
        <v>0</v>
      </c>
      <c r="BH26" s="99">
        <v>0</v>
      </c>
      <c r="BI26" s="99">
        <v>0</v>
      </c>
      <c r="BJ26" s="99">
        <v>0</v>
      </c>
      <c r="BK26" s="99">
        <v>5720</v>
      </c>
      <c r="BL26" s="99">
        <v>0</v>
      </c>
      <c r="BM26" s="99">
        <v>0</v>
      </c>
      <c r="BN26" s="99">
        <v>0</v>
      </c>
      <c r="BO26" s="99">
        <v>0</v>
      </c>
      <c r="BP26" s="99">
        <v>0</v>
      </c>
      <c r="BQ26" s="99">
        <v>0</v>
      </c>
      <c r="BR26" s="99">
        <v>0</v>
      </c>
      <c r="BS26" s="99">
        <v>0</v>
      </c>
      <c r="BT26" s="99">
        <v>0</v>
      </c>
      <c r="BU26" s="99">
        <v>0</v>
      </c>
      <c r="BV26" s="99">
        <v>0</v>
      </c>
      <c r="BW26" s="99">
        <v>0</v>
      </c>
      <c r="BX26" s="99">
        <v>0</v>
      </c>
      <c r="BY26" s="99">
        <v>0</v>
      </c>
      <c r="BZ26" s="99">
        <v>0</v>
      </c>
      <c r="CA26" s="99">
        <v>0</v>
      </c>
      <c r="CB26" s="99">
        <v>0</v>
      </c>
      <c r="CC26" s="99">
        <v>0</v>
      </c>
      <c r="CD26" s="99">
        <v>0</v>
      </c>
      <c r="CE26" s="99">
        <v>0</v>
      </c>
      <c r="CF26" s="99">
        <v>0</v>
      </c>
      <c r="CG26" s="99">
        <v>0</v>
      </c>
      <c r="CH26" s="99">
        <v>0</v>
      </c>
      <c r="CI26" s="99">
        <v>0</v>
      </c>
      <c r="CJ26" s="99">
        <v>0</v>
      </c>
      <c r="CK26" s="99">
        <v>0</v>
      </c>
      <c r="CL26" s="99">
        <v>0</v>
      </c>
      <c r="CM26" s="99">
        <v>0</v>
      </c>
      <c r="CN26" s="99">
        <v>0</v>
      </c>
      <c r="CO26" s="99">
        <v>0</v>
      </c>
      <c r="CP26" s="99"/>
      <c r="CQ26" s="99">
        <v>0</v>
      </c>
      <c r="CR26" s="99">
        <v>0</v>
      </c>
      <c r="CS26" s="99">
        <v>0</v>
      </c>
      <c r="CT26" s="99">
        <v>0</v>
      </c>
      <c r="CU26" s="99">
        <v>0</v>
      </c>
      <c r="CV26" s="99">
        <v>0</v>
      </c>
      <c r="CW26" s="99">
        <v>0</v>
      </c>
      <c r="CX26" s="99">
        <v>0</v>
      </c>
      <c r="CY26" s="99">
        <v>0</v>
      </c>
      <c r="CZ26" s="99">
        <v>0</v>
      </c>
      <c r="DA26" s="99">
        <v>0</v>
      </c>
      <c r="DB26" s="99">
        <v>0</v>
      </c>
      <c r="DC26" s="99">
        <v>0</v>
      </c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</row>
    <row r="27" spans="2:157" ht="35.25" customHeight="1">
      <c r="B27" s="92"/>
      <c r="C27" s="98" t="s">
        <v>151</v>
      </c>
      <c r="D27" s="92" t="s">
        <v>66</v>
      </c>
      <c r="E27" s="93">
        <v>70</v>
      </c>
      <c r="F27" s="93">
        <f t="shared" si="0"/>
        <v>70</v>
      </c>
      <c r="G27" s="93">
        <f>IFERROR(_xlfn.XLOOKUP($C27,'第13号（指定器具、提案要）'!$B$7:$B$51,'第13号（指定器具、提案要）'!$I$7:$I$51),"")</f>
        <v>0</v>
      </c>
      <c r="H27" s="93">
        <v>33.4</v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G27" s="99">
        <v>0</v>
      </c>
      <c r="BH27" s="99">
        <v>0</v>
      </c>
      <c r="BI27" s="99">
        <v>0</v>
      </c>
      <c r="BJ27" s="99">
        <v>0</v>
      </c>
      <c r="BK27" s="99">
        <v>0</v>
      </c>
      <c r="BL27" s="99">
        <v>0</v>
      </c>
      <c r="BM27" s="99">
        <v>0</v>
      </c>
      <c r="BN27" s="99">
        <v>0</v>
      </c>
      <c r="BO27" s="99">
        <v>0</v>
      </c>
      <c r="BP27" s="99">
        <v>0</v>
      </c>
      <c r="BQ27" s="99">
        <v>0</v>
      </c>
      <c r="BR27" s="99">
        <v>0</v>
      </c>
      <c r="BS27" s="99">
        <v>0</v>
      </c>
      <c r="BT27" s="99">
        <v>0</v>
      </c>
      <c r="BU27" s="99">
        <v>0</v>
      </c>
      <c r="BV27" s="99">
        <v>0</v>
      </c>
      <c r="BW27" s="99">
        <v>0</v>
      </c>
      <c r="BX27" s="99">
        <v>0</v>
      </c>
      <c r="BY27" s="99">
        <v>0</v>
      </c>
      <c r="BZ27" s="99">
        <v>0</v>
      </c>
      <c r="CA27" s="99">
        <v>0</v>
      </c>
      <c r="CB27" s="99">
        <v>0</v>
      </c>
      <c r="CC27" s="99">
        <v>0</v>
      </c>
      <c r="CD27" s="99">
        <v>0</v>
      </c>
      <c r="CE27" s="99">
        <v>0</v>
      </c>
      <c r="CF27" s="99">
        <v>0</v>
      </c>
      <c r="CG27" s="99">
        <v>0</v>
      </c>
      <c r="CH27" s="99">
        <v>0</v>
      </c>
      <c r="CI27" s="99">
        <v>0</v>
      </c>
      <c r="CJ27" s="99">
        <v>0</v>
      </c>
      <c r="CK27" s="99">
        <v>0</v>
      </c>
      <c r="CL27" s="99">
        <v>0</v>
      </c>
      <c r="CM27" s="99">
        <v>0</v>
      </c>
      <c r="CN27" s="99">
        <v>0</v>
      </c>
      <c r="CO27" s="99">
        <v>0</v>
      </c>
      <c r="CP27" s="99"/>
      <c r="CQ27" s="99">
        <v>0</v>
      </c>
      <c r="CR27" s="99">
        <v>0</v>
      </c>
      <c r="CS27" s="99">
        <v>0</v>
      </c>
      <c r="CT27" s="99">
        <v>0</v>
      </c>
      <c r="CU27" s="99">
        <v>0</v>
      </c>
      <c r="CV27" s="99">
        <v>0</v>
      </c>
      <c r="CW27" s="99">
        <v>0</v>
      </c>
      <c r="CX27" s="99">
        <v>0</v>
      </c>
      <c r="CY27" s="99">
        <v>0</v>
      </c>
      <c r="CZ27" s="99">
        <v>0</v>
      </c>
      <c r="DA27" s="99">
        <v>0</v>
      </c>
      <c r="DB27" s="99">
        <v>0</v>
      </c>
      <c r="DC27" s="99">
        <v>0</v>
      </c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</row>
    <row r="28" spans="2:157" ht="35.25" customHeight="1">
      <c r="B28" s="92"/>
      <c r="C28" s="98" t="s">
        <v>152</v>
      </c>
      <c r="D28" s="92" t="s">
        <v>67</v>
      </c>
      <c r="E28" s="93">
        <v>86</v>
      </c>
      <c r="F28" s="93">
        <f t="shared" si="0"/>
        <v>86</v>
      </c>
      <c r="G28" s="93">
        <f>IFERROR(_xlfn.XLOOKUP($C28,'第13号（指定器具、提案要）'!$B$7:$B$51,'第13号（指定器具、提案要）'!$I$7:$I$51),"")</f>
        <v>0</v>
      </c>
      <c r="H28" s="93">
        <v>27.6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G28" s="99">
        <v>0</v>
      </c>
      <c r="BH28" s="99">
        <v>0</v>
      </c>
      <c r="BI28" s="99">
        <v>0</v>
      </c>
      <c r="BJ28" s="99">
        <v>0</v>
      </c>
      <c r="BK28" s="99">
        <v>0</v>
      </c>
      <c r="BL28" s="99">
        <v>0</v>
      </c>
      <c r="BM28" s="99">
        <v>0</v>
      </c>
      <c r="BN28" s="99">
        <v>0</v>
      </c>
      <c r="BO28" s="99">
        <v>0</v>
      </c>
      <c r="BP28" s="99">
        <v>0</v>
      </c>
      <c r="BQ28" s="99">
        <v>0</v>
      </c>
      <c r="BR28" s="99">
        <v>0</v>
      </c>
      <c r="BS28" s="99">
        <v>0</v>
      </c>
      <c r="BT28" s="99">
        <v>0</v>
      </c>
      <c r="BU28" s="99">
        <v>0</v>
      </c>
      <c r="BV28" s="99">
        <v>0</v>
      </c>
      <c r="BW28" s="99">
        <v>0</v>
      </c>
      <c r="BX28" s="99">
        <v>0</v>
      </c>
      <c r="BY28" s="99">
        <v>0</v>
      </c>
      <c r="BZ28" s="99">
        <v>0</v>
      </c>
      <c r="CA28" s="99">
        <v>0</v>
      </c>
      <c r="CB28" s="99">
        <v>0</v>
      </c>
      <c r="CC28" s="99">
        <v>0</v>
      </c>
      <c r="CD28" s="99">
        <v>0</v>
      </c>
      <c r="CE28" s="99">
        <v>0</v>
      </c>
      <c r="CF28" s="99">
        <v>0</v>
      </c>
      <c r="CG28" s="99">
        <v>0</v>
      </c>
      <c r="CH28" s="99">
        <v>0</v>
      </c>
      <c r="CI28" s="99">
        <v>0</v>
      </c>
      <c r="CJ28" s="99">
        <v>0</v>
      </c>
      <c r="CK28" s="99">
        <v>0</v>
      </c>
      <c r="CL28" s="99">
        <v>0</v>
      </c>
      <c r="CM28" s="99">
        <v>0</v>
      </c>
      <c r="CN28" s="99">
        <v>0</v>
      </c>
      <c r="CO28" s="99">
        <v>0</v>
      </c>
      <c r="CP28" s="99"/>
      <c r="CQ28" s="99">
        <v>0</v>
      </c>
      <c r="CR28" s="99">
        <v>0</v>
      </c>
      <c r="CS28" s="99">
        <v>0</v>
      </c>
      <c r="CT28" s="99">
        <v>0</v>
      </c>
      <c r="CU28" s="99">
        <v>0</v>
      </c>
      <c r="CV28" s="99">
        <v>0</v>
      </c>
      <c r="CW28" s="99">
        <v>0</v>
      </c>
      <c r="CX28" s="99">
        <v>0</v>
      </c>
      <c r="CY28" s="99">
        <v>0</v>
      </c>
      <c r="CZ28" s="99">
        <v>0</v>
      </c>
      <c r="DA28" s="99">
        <v>0</v>
      </c>
      <c r="DB28" s="99">
        <v>0</v>
      </c>
      <c r="DC28" s="99">
        <v>0</v>
      </c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</row>
    <row r="29" spans="2:157" ht="35.25" customHeight="1">
      <c r="B29" s="92"/>
      <c r="C29" s="98" t="s">
        <v>153</v>
      </c>
      <c r="D29" s="92" t="s">
        <v>68</v>
      </c>
      <c r="E29" s="93">
        <v>70</v>
      </c>
      <c r="F29" s="93">
        <f t="shared" si="0"/>
        <v>70</v>
      </c>
      <c r="G29" s="93">
        <f>IFERROR(_xlfn.XLOOKUP($C29,'第13号（指定器具、提案要）'!$B$7:$B$51,'第13号（指定器具、提案要）'!$I$7:$I$51),"")</f>
        <v>0</v>
      </c>
      <c r="H29" s="93">
        <v>33.4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G29" s="99">
        <v>0</v>
      </c>
      <c r="BH29" s="99">
        <v>0</v>
      </c>
      <c r="BI29" s="99">
        <v>0</v>
      </c>
      <c r="BJ29" s="99">
        <v>0</v>
      </c>
      <c r="BK29" s="99">
        <v>0</v>
      </c>
      <c r="BL29" s="99">
        <v>0</v>
      </c>
      <c r="BM29" s="99">
        <v>0</v>
      </c>
      <c r="BN29" s="99">
        <v>0</v>
      </c>
      <c r="BO29" s="99">
        <v>0</v>
      </c>
      <c r="BP29" s="99">
        <v>0</v>
      </c>
      <c r="BQ29" s="99">
        <v>0</v>
      </c>
      <c r="BR29" s="99">
        <v>0</v>
      </c>
      <c r="BS29" s="99">
        <v>0</v>
      </c>
      <c r="BT29" s="99">
        <v>0</v>
      </c>
      <c r="BU29" s="99">
        <v>0</v>
      </c>
      <c r="BV29" s="99">
        <v>0</v>
      </c>
      <c r="BW29" s="99">
        <v>0</v>
      </c>
      <c r="BX29" s="99">
        <v>0</v>
      </c>
      <c r="BY29" s="99">
        <v>0</v>
      </c>
      <c r="BZ29" s="99">
        <v>0</v>
      </c>
      <c r="CA29" s="99">
        <v>0</v>
      </c>
      <c r="CB29" s="99">
        <v>0</v>
      </c>
      <c r="CC29" s="99">
        <v>0</v>
      </c>
      <c r="CD29" s="99">
        <v>0</v>
      </c>
      <c r="CE29" s="99">
        <v>0</v>
      </c>
      <c r="CF29" s="99">
        <v>0</v>
      </c>
      <c r="CG29" s="99">
        <v>0</v>
      </c>
      <c r="CH29" s="99">
        <v>0</v>
      </c>
      <c r="CI29" s="99">
        <v>0</v>
      </c>
      <c r="CJ29" s="99">
        <v>0</v>
      </c>
      <c r="CK29" s="99">
        <v>0</v>
      </c>
      <c r="CL29" s="99">
        <v>0</v>
      </c>
      <c r="CM29" s="99">
        <v>0</v>
      </c>
      <c r="CN29" s="99">
        <v>0</v>
      </c>
      <c r="CO29" s="99">
        <v>0</v>
      </c>
      <c r="CP29" s="99"/>
      <c r="CQ29" s="99">
        <v>0</v>
      </c>
      <c r="CR29" s="99">
        <v>0</v>
      </c>
      <c r="CS29" s="99">
        <v>0</v>
      </c>
      <c r="CT29" s="99">
        <v>0</v>
      </c>
      <c r="CU29" s="99">
        <v>0</v>
      </c>
      <c r="CV29" s="99">
        <v>0</v>
      </c>
      <c r="CW29" s="99">
        <v>0</v>
      </c>
      <c r="CX29" s="99">
        <v>0</v>
      </c>
      <c r="CY29" s="99">
        <v>0</v>
      </c>
      <c r="CZ29" s="99">
        <v>0</v>
      </c>
      <c r="DA29" s="99">
        <v>0</v>
      </c>
      <c r="DB29" s="99">
        <v>0</v>
      </c>
      <c r="DC29" s="99">
        <v>0</v>
      </c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</row>
    <row r="30" spans="2:157" ht="35.25" customHeight="1">
      <c r="B30" s="92"/>
      <c r="C30" s="98" t="s">
        <v>154</v>
      </c>
      <c r="D30" s="92" t="s">
        <v>69</v>
      </c>
      <c r="E30" s="93">
        <v>45</v>
      </c>
      <c r="F30" s="93">
        <f t="shared" si="0"/>
        <v>45</v>
      </c>
      <c r="G30" s="93">
        <f>IFERROR(_xlfn.XLOOKUP($C30,'第13号（指定器具、提案要）'!$B$7:$B$51,'第13号（指定器具、提案要）'!$I$7:$I$51),"")</f>
        <v>0</v>
      </c>
      <c r="H30" s="93">
        <v>10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G30" s="99">
        <v>0</v>
      </c>
      <c r="BH30" s="99">
        <v>0</v>
      </c>
      <c r="BI30" s="99">
        <v>0</v>
      </c>
      <c r="BJ30" s="99">
        <v>0</v>
      </c>
      <c r="BK30" s="99">
        <v>0</v>
      </c>
      <c r="BL30" s="99">
        <v>0</v>
      </c>
      <c r="BM30" s="99">
        <v>0</v>
      </c>
      <c r="BN30" s="99">
        <v>0</v>
      </c>
      <c r="BO30" s="99">
        <v>0</v>
      </c>
      <c r="BP30" s="99">
        <v>0</v>
      </c>
      <c r="BQ30" s="99">
        <v>0</v>
      </c>
      <c r="BR30" s="99">
        <v>0</v>
      </c>
      <c r="BS30" s="99">
        <v>0</v>
      </c>
      <c r="BT30" s="99">
        <v>0</v>
      </c>
      <c r="BU30" s="99">
        <v>0</v>
      </c>
      <c r="BV30" s="99">
        <v>0</v>
      </c>
      <c r="BW30" s="99">
        <v>0</v>
      </c>
      <c r="BX30" s="99">
        <v>0</v>
      </c>
      <c r="BY30" s="99">
        <v>0</v>
      </c>
      <c r="BZ30" s="99">
        <v>0</v>
      </c>
      <c r="CA30" s="99">
        <v>0</v>
      </c>
      <c r="CB30" s="99">
        <v>0</v>
      </c>
      <c r="CC30" s="99">
        <v>0</v>
      </c>
      <c r="CD30" s="99">
        <v>0</v>
      </c>
      <c r="CE30" s="99">
        <v>0</v>
      </c>
      <c r="CF30" s="99">
        <v>0</v>
      </c>
      <c r="CG30" s="99">
        <v>0</v>
      </c>
      <c r="CH30" s="99">
        <v>0</v>
      </c>
      <c r="CI30" s="99">
        <v>0</v>
      </c>
      <c r="CJ30" s="99">
        <v>0</v>
      </c>
      <c r="CK30" s="99">
        <v>0</v>
      </c>
      <c r="CL30" s="99">
        <v>0</v>
      </c>
      <c r="CM30" s="99">
        <v>0</v>
      </c>
      <c r="CN30" s="99">
        <v>0</v>
      </c>
      <c r="CO30" s="99">
        <v>0</v>
      </c>
      <c r="CP30" s="99"/>
      <c r="CQ30" s="99">
        <v>0</v>
      </c>
      <c r="CR30" s="99">
        <v>0</v>
      </c>
      <c r="CS30" s="99">
        <v>0</v>
      </c>
      <c r="CT30" s="99">
        <v>0</v>
      </c>
      <c r="CU30" s="99">
        <v>0</v>
      </c>
      <c r="CV30" s="99">
        <v>0</v>
      </c>
      <c r="CW30" s="99">
        <v>0</v>
      </c>
      <c r="CX30" s="99">
        <v>0</v>
      </c>
      <c r="CY30" s="99">
        <v>0</v>
      </c>
      <c r="CZ30" s="99">
        <v>0</v>
      </c>
      <c r="DA30" s="99">
        <v>0</v>
      </c>
      <c r="DB30" s="99">
        <v>0</v>
      </c>
      <c r="DC30" s="99">
        <v>0</v>
      </c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</row>
    <row r="31" spans="2:157" ht="35.25" customHeight="1">
      <c r="B31" s="92"/>
      <c r="C31" s="98" t="s">
        <v>155</v>
      </c>
      <c r="D31" s="92" t="s">
        <v>70</v>
      </c>
      <c r="E31" s="93">
        <v>35</v>
      </c>
      <c r="F31" s="93">
        <f t="shared" si="0"/>
        <v>35</v>
      </c>
      <c r="G31" s="93">
        <f>IFERROR(_xlfn.XLOOKUP($C31,'第13号（指定器具、提案要）'!$B$7:$B$51,'第13号（指定器具、提案要）'!$I$7:$I$51),"")</f>
        <v>0</v>
      </c>
      <c r="H31" s="93">
        <v>17.2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G31" s="99">
        <v>0</v>
      </c>
      <c r="BH31" s="99">
        <v>0</v>
      </c>
      <c r="BI31" s="99">
        <v>0</v>
      </c>
      <c r="BJ31" s="99">
        <v>0</v>
      </c>
      <c r="BK31" s="99">
        <v>0</v>
      </c>
      <c r="BL31" s="99">
        <v>0</v>
      </c>
      <c r="BM31" s="99">
        <v>0</v>
      </c>
      <c r="BN31" s="99">
        <v>0</v>
      </c>
      <c r="BO31" s="99">
        <v>0</v>
      </c>
      <c r="BP31" s="99">
        <v>0</v>
      </c>
      <c r="BQ31" s="99">
        <v>0</v>
      </c>
      <c r="BR31" s="99">
        <v>0</v>
      </c>
      <c r="BS31" s="99">
        <v>0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99">
        <v>0</v>
      </c>
      <c r="CF31" s="99">
        <v>0</v>
      </c>
      <c r="CG31" s="99">
        <v>0</v>
      </c>
      <c r="CH31" s="99">
        <v>0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/>
      <c r="CQ31" s="99">
        <v>0</v>
      </c>
      <c r="CR31" s="99">
        <v>0</v>
      </c>
      <c r="CS31" s="99">
        <v>0</v>
      </c>
      <c r="CT31" s="99">
        <v>0</v>
      </c>
      <c r="CU31" s="99">
        <v>0</v>
      </c>
      <c r="CV31" s="99">
        <v>0</v>
      </c>
      <c r="CW31" s="99">
        <v>0</v>
      </c>
      <c r="CX31" s="99">
        <v>0</v>
      </c>
      <c r="CY31" s="99">
        <v>0</v>
      </c>
      <c r="CZ31" s="99">
        <v>0</v>
      </c>
      <c r="DA31" s="99">
        <v>0</v>
      </c>
      <c r="DB31" s="99">
        <v>0</v>
      </c>
      <c r="DC31" s="99">
        <v>0</v>
      </c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</row>
    <row r="32" spans="2:157" ht="35.25" customHeight="1">
      <c r="B32" s="92"/>
      <c r="C32" s="98" t="s">
        <v>156</v>
      </c>
      <c r="D32" s="92" t="s">
        <v>71</v>
      </c>
      <c r="E32" s="93">
        <v>45</v>
      </c>
      <c r="F32" s="93">
        <f t="shared" si="0"/>
        <v>45</v>
      </c>
      <c r="G32" s="93">
        <f>IFERROR(_xlfn.XLOOKUP($C32,'第13号（指定器具、提案要）'!$B$7:$B$51,'第13号（指定器具、提案要）'!$I$7:$I$51),"")</f>
        <v>0</v>
      </c>
      <c r="H32" s="93">
        <v>14</v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G32" s="99">
        <v>0</v>
      </c>
      <c r="BH32" s="99">
        <v>0</v>
      </c>
      <c r="BI32" s="99">
        <v>0</v>
      </c>
      <c r="BJ32" s="99">
        <v>0</v>
      </c>
      <c r="BK32" s="99">
        <v>0</v>
      </c>
      <c r="BL32" s="99">
        <v>0</v>
      </c>
      <c r="BM32" s="99">
        <v>0</v>
      </c>
      <c r="BN32" s="99">
        <v>0</v>
      </c>
      <c r="BO32" s="99">
        <v>0</v>
      </c>
      <c r="BP32" s="99">
        <v>0</v>
      </c>
      <c r="BQ32" s="99">
        <v>0</v>
      </c>
      <c r="BR32" s="99">
        <v>0</v>
      </c>
      <c r="BS32" s="99">
        <v>0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</v>
      </c>
      <c r="CA32" s="99">
        <v>0</v>
      </c>
      <c r="CB32" s="99">
        <v>0</v>
      </c>
      <c r="CC32" s="99">
        <v>0</v>
      </c>
      <c r="CD32" s="99">
        <v>0</v>
      </c>
      <c r="CE32" s="99">
        <v>0</v>
      </c>
      <c r="CF32" s="99">
        <v>0</v>
      </c>
      <c r="CG32" s="99">
        <v>0</v>
      </c>
      <c r="CH32" s="99">
        <v>0</v>
      </c>
      <c r="CI32" s="99">
        <v>0</v>
      </c>
      <c r="CJ32" s="99">
        <v>0</v>
      </c>
      <c r="CK32" s="99">
        <v>0</v>
      </c>
      <c r="CL32" s="99">
        <v>0</v>
      </c>
      <c r="CM32" s="99">
        <v>0</v>
      </c>
      <c r="CN32" s="99">
        <v>0</v>
      </c>
      <c r="CO32" s="99">
        <v>0</v>
      </c>
      <c r="CP32" s="99"/>
      <c r="CQ32" s="99">
        <v>0</v>
      </c>
      <c r="CR32" s="99">
        <v>0</v>
      </c>
      <c r="CS32" s="99">
        <v>0</v>
      </c>
      <c r="CT32" s="99">
        <v>0</v>
      </c>
      <c r="CU32" s="99">
        <v>0</v>
      </c>
      <c r="CV32" s="99">
        <v>0</v>
      </c>
      <c r="CW32" s="99">
        <v>0</v>
      </c>
      <c r="CX32" s="99">
        <v>0</v>
      </c>
      <c r="CY32" s="99">
        <v>0</v>
      </c>
      <c r="CZ32" s="99">
        <v>0</v>
      </c>
      <c r="DA32" s="99">
        <v>0</v>
      </c>
      <c r="DB32" s="99">
        <v>0</v>
      </c>
      <c r="DC32" s="99">
        <v>0</v>
      </c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</row>
    <row r="33" spans="2:157" ht="35.25" customHeight="1">
      <c r="B33" s="92"/>
      <c r="C33" s="98" t="s">
        <v>157</v>
      </c>
      <c r="D33" s="92" t="s">
        <v>72</v>
      </c>
      <c r="E33" s="93">
        <v>35</v>
      </c>
      <c r="F33" s="93">
        <f t="shared" si="0"/>
        <v>35</v>
      </c>
      <c r="G33" s="93">
        <f>IFERROR(_xlfn.XLOOKUP($C33,'第13号（指定器具、提案要）'!$B$7:$B$51,'第13号（指定器具、提案要）'!$I$7:$I$51),"")</f>
        <v>0</v>
      </c>
      <c r="H33" s="93">
        <v>17.3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G33" s="99">
        <v>0</v>
      </c>
      <c r="BH33" s="99">
        <v>0</v>
      </c>
      <c r="BI33" s="99">
        <v>0</v>
      </c>
      <c r="BJ33" s="99">
        <v>0</v>
      </c>
      <c r="BK33" s="99">
        <v>0</v>
      </c>
      <c r="BL33" s="99">
        <v>0</v>
      </c>
      <c r="BM33" s="99">
        <v>0</v>
      </c>
      <c r="BN33" s="99">
        <v>0</v>
      </c>
      <c r="BO33" s="99">
        <v>0</v>
      </c>
      <c r="BP33" s="99">
        <v>0</v>
      </c>
      <c r="BQ33" s="99">
        <v>0</v>
      </c>
      <c r="BR33" s="99">
        <v>0</v>
      </c>
      <c r="BS33" s="99">
        <v>0</v>
      </c>
      <c r="BT33" s="99">
        <v>0</v>
      </c>
      <c r="BU33" s="99">
        <v>0</v>
      </c>
      <c r="BV33" s="99">
        <v>0</v>
      </c>
      <c r="BW33" s="99">
        <v>0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99">
        <v>0</v>
      </c>
      <c r="CF33" s="99">
        <v>0</v>
      </c>
      <c r="CG33" s="99">
        <v>0</v>
      </c>
      <c r="CH33" s="99">
        <v>0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/>
      <c r="CQ33" s="99">
        <v>0</v>
      </c>
      <c r="CR33" s="99">
        <v>0</v>
      </c>
      <c r="CS33" s="99">
        <v>0</v>
      </c>
      <c r="CT33" s="99">
        <v>0</v>
      </c>
      <c r="CU33" s="99">
        <v>0</v>
      </c>
      <c r="CV33" s="99">
        <v>0</v>
      </c>
      <c r="CW33" s="99">
        <v>0</v>
      </c>
      <c r="CX33" s="99">
        <v>0</v>
      </c>
      <c r="CY33" s="99">
        <v>0</v>
      </c>
      <c r="CZ33" s="99">
        <v>0</v>
      </c>
      <c r="DA33" s="99">
        <v>0</v>
      </c>
      <c r="DB33" s="99">
        <v>0</v>
      </c>
      <c r="DC33" s="99">
        <v>0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</row>
    <row r="34" spans="2:157" ht="35.25" customHeight="1">
      <c r="B34" s="92"/>
      <c r="C34" s="98" t="s">
        <v>158</v>
      </c>
      <c r="D34" s="92" t="s">
        <v>73</v>
      </c>
      <c r="E34" s="93">
        <v>46</v>
      </c>
      <c r="F34" s="93">
        <f t="shared" si="0"/>
        <v>46</v>
      </c>
      <c r="G34" s="93">
        <f>IFERROR(_xlfn.XLOOKUP($C34,'第13号（指定器具、提案要）'!$B$7:$B$51,'第13号（指定器具、提案要）'!$I$7:$I$51),"")</f>
        <v>0</v>
      </c>
      <c r="H34" s="93">
        <v>12.5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G34" s="99">
        <v>0</v>
      </c>
      <c r="BH34" s="99">
        <v>0</v>
      </c>
      <c r="BI34" s="99">
        <v>0</v>
      </c>
      <c r="BJ34" s="99">
        <v>0</v>
      </c>
      <c r="BK34" s="99">
        <v>0</v>
      </c>
      <c r="BL34" s="99">
        <v>0</v>
      </c>
      <c r="BM34" s="99">
        <v>70014</v>
      </c>
      <c r="BN34" s="99">
        <v>0</v>
      </c>
      <c r="BO34" s="99">
        <v>0</v>
      </c>
      <c r="BP34" s="99">
        <v>0</v>
      </c>
      <c r="BQ34" s="99">
        <v>0</v>
      </c>
      <c r="BR34" s="99">
        <v>0</v>
      </c>
      <c r="BS34" s="99">
        <v>0</v>
      </c>
      <c r="BT34" s="99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/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  <c r="CY34" s="99">
        <v>0</v>
      </c>
      <c r="CZ34" s="99">
        <v>0</v>
      </c>
      <c r="DA34" s="99">
        <v>0</v>
      </c>
      <c r="DB34" s="99">
        <v>0</v>
      </c>
      <c r="DC34" s="99">
        <v>0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</row>
    <row r="35" spans="2:157" ht="35.25" customHeight="1">
      <c r="B35" s="92"/>
      <c r="C35" s="98" t="s">
        <v>159</v>
      </c>
      <c r="D35" s="92" t="s">
        <v>74</v>
      </c>
      <c r="E35" s="93">
        <v>35</v>
      </c>
      <c r="F35" s="93">
        <f t="shared" si="0"/>
        <v>35</v>
      </c>
      <c r="G35" s="93" t="str">
        <f>IFERROR(_xlfn.XLOOKUP($C35,'第13号（指定器具、提案要）'!$B$7:$B$51,'第13号（指定器具、提案要）'!$I$7:$I$51),"")</f>
        <v/>
      </c>
      <c r="H35" s="93">
        <v>6.9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G35" s="99">
        <v>0</v>
      </c>
      <c r="BH35" s="99">
        <v>0</v>
      </c>
      <c r="BI35" s="99">
        <v>0</v>
      </c>
      <c r="BJ35" s="99">
        <v>0</v>
      </c>
      <c r="BK35" s="99">
        <v>0</v>
      </c>
      <c r="BL35" s="99">
        <v>0</v>
      </c>
      <c r="BM35" s="99">
        <v>0</v>
      </c>
      <c r="BN35" s="99">
        <v>0</v>
      </c>
      <c r="BO35" s="99">
        <v>0</v>
      </c>
      <c r="BP35" s="99">
        <v>0</v>
      </c>
      <c r="BQ35" s="99">
        <v>0</v>
      </c>
      <c r="BR35" s="99">
        <v>0</v>
      </c>
      <c r="BS35" s="99">
        <v>0</v>
      </c>
      <c r="BT35" s="99">
        <v>0</v>
      </c>
      <c r="BU35" s="99">
        <v>0</v>
      </c>
      <c r="BV35" s="99">
        <v>0</v>
      </c>
      <c r="BW35" s="99">
        <v>0</v>
      </c>
      <c r="BX35" s="99">
        <v>0</v>
      </c>
      <c r="BY35" s="99">
        <v>0</v>
      </c>
      <c r="BZ35" s="99">
        <v>0</v>
      </c>
      <c r="CA35" s="99">
        <v>0</v>
      </c>
      <c r="CB35" s="99">
        <v>0</v>
      </c>
      <c r="CC35" s="99">
        <v>0</v>
      </c>
      <c r="CD35" s="99">
        <v>0</v>
      </c>
      <c r="CE35" s="99">
        <v>0</v>
      </c>
      <c r="CF35" s="99">
        <v>0</v>
      </c>
      <c r="CG35" s="99">
        <v>0</v>
      </c>
      <c r="CH35" s="99">
        <v>0</v>
      </c>
      <c r="CI35" s="99">
        <v>0</v>
      </c>
      <c r="CJ35" s="99">
        <v>0</v>
      </c>
      <c r="CK35" s="99">
        <v>0</v>
      </c>
      <c r="CL35" s="99">
        <v>0</v>
      </c>
      <c r="CM35" s="99">
        <v>0</v>
      </c>
      <c r="CN35" s="99">
        <v>0</v>
      </c>
      <c r="CO35" s="99">
        <v>0</v>
      </c>
      <c r="CP35" s="99"/>
      <c r="CQ35" s="99">
        <v>0</v>
      </c>
      <c r="CR35" s="99">
        <v>0</v>
      </c>
      <c r="CS35" s="99">
        <v>0</v>
      </c>
      <c r="CT35" s="99">
        <v>0</v>
      </c>
      <c r="CU35" s="99">
        <v>0</v>
      </c>
      <c r="CV35" s="99">
        <v>0</v>
      </c>
      <c r="CW35" s="99">
        <v>0</v>
      </c>
      <c r="CX35" s="99">
        <v>0</v>
      </c>
      <c r="CY35" s="99">
        <v>0</v>
      </c>
      <c r="CZ35" s="99">
        <v>0</v>
      </c>
      <c r="DA35" s="99">
        <v>0</v>
      </c>
      <c r="DB35" s="99">
        <v>0</v>
      </c>
      <c r="DC35" s="99">
        <v>0</v>
      </c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</row>
    <row r="36" spans="2:157" ht="35.25" customHeight="1">
      <c r="B36" s="92"/>
      <c r="C36" s="98" t="s">
        <v>160</v>
      </c>
      <c r="D36" s="92" t="s">
        <v>75</v>
      </c>
      <c r="E36" s="93">
        <v>68</v>
      </c>
      <c r="F36" s="93">
        <f t="shared" si="0"/>
        <v>68</v>
      </c>
      <c r="G36" s="93">
        <f>IFERROR(_xlfn.XLOOKUP($C36,'第13号（指定器具、提案要）'!$B$7:$B$51,'第13号（指定器具、提案要）'!$I$7:$I$51),"")</f>
        <v>0</v>
      </c>
      <c r="H36" s="93">
        <v>32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G36" s="99">
        <v>0</v>
      </c>
      <c r="BH36" s="99">
        <v>0</v>
      </c>
      <c r="BI36" s="99">
        <v>228.5</v>
      </c>
      <c r="BJ36" s="99">
        <v>257</v>
      </c>
      <c r="BK36" s="99">
        <v>0</v>
      </c>
      <c r="BL36" s="99">
        <v>2322</v>
      </c>
      <c r="BM36" s="99">
        <v>0</v>
      </c>
      <c r="BN36" s="99">
        <v>0</v>
      </c>
      <c r="BO36" s="99">
        <v>0</v>
      </c>
      <c r="BP36" s="99">
        <v>0</v>
      </c>
      <c r="BQ36" s="99">
        <v>0</v>
      </c>
      <c r="BR36" s="99">
        <v>0</v>
      </c>
      <c r="BS36" s="99">
        <v>0</v>
      </c>
      <c r="BT36" s="99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8760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/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  <c r="CZ36" s="99">
        <v>0</v>
      </c>
      <c r="DA36" s="99">
        <v>0</v>
      </c>
      <c r="DB36" s="99">
        <v>0</v>
      </c>
      <c r="DC36" s="99">
        <v>0</v>
      </c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</row>
    <row r="37" spans="2:157" ht="35.25" customHeight="1">
      <c r="B37" s="92" t="s">
        <v>377</v>
      </c>
      <c r="C37" s="98" t="s">
        <v>161</v>
      </c>
      <c r="D37" s="92" t="s">
        <v>76</v>
      </c>
      <c r="E37" s="93">
        <v>258</v>
      </c>
      <c r="F37" s="93" t="str">
        <f t="shared" si="0"/>
        <v/>
      </c>
      <c r="G37" s="93" t="str">
        <f>IFERROR(_xlfn.XLOOKUP($C37,'第13号（指定器具、提案要）'!$B$7:$B$51,'第13号（指定器具、提案要）'!$I$7:$I$51),"")</f>
        <v/>
      </c>
      <c r="H37" s="93">
        <v>75</v>
      </c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G37" s="99">
        <v>0</v>
      </c>
      <c r="BH37" s="99">
        <v>0</v>
      </c>
      <c r="BI37" s="99">
        <v>0</v>
      </c>
      <c r="BJ37" s="99">
        <v>0</v>
      </c>
      <c r="BK37" s="99">
        <v>2860</v>
      </c>
      <c r="BL37" s="99">
        <v>0</v>
      </c>
      <c r="BM37" s="99">
        <v>8547</v>
      </c>
      <c r="BN37" s="99">
        <v>0</v>
      </c>
      <c r="BO37" s="99">
        <v>0</v>
      </c>
      <c r="BP37" s="99">
        <v>0</v>
      </c>
      <c r="BQ37" s="99">
        <v>0</v>
      </c>
      <c r="BR37" s="99">
        <v>0</v>
      </c>
      <c r="BS37" s="99">
        <v>0</v>
      </c>
      <c r="BT37" s="99">
        <v>0</v>
      </c>
      <c r="BU37" s="99">
        <v>0</v>
      </c>
      <c r="BV37" s="99">
        <v>0</v>
      </c>
      <c r="BW37" s="99">
        <v>0</v>
      </c>
      <c r="BX37" s="99">
        <v>0</v>
      </c>
      <c r="BY37" s="99">
        <v>0</v>
      </c>
      <c r="BZ37" s="99">
        <v>0</v>
      </c>
      <c r="CA37" s="99">
        <v>0</v>
      </c>
      <c r="CB37" s="99">
        <v>0</v>
      </c>
      <c r="CC37" s="99">
        <v>0</v>
      </c>
      <c r="CD37" s="99">
        <v>0</v>
      </c>
      <c r="CE37" s="99">
        <v>0</v>
      </c>
      <c r="CF37" s="99">
        <v>0</v>
      </c>
      <c r="CG37" s="99">
        <v>0</v>
      </c>
      <c r="CH37" s="99">
        <v>0</v>
      </c>
      <c r="CI37" s="99">
        <v>0</v>
      </c>
      <c r="CJ37" s="99">
        <v>0</v>
      </c>
      <c r="CK37" s="99">
        <v>0</v>
      </c>
      <c r="CL37" s="99">
        <v>0</v>
      </c>
      <c r="CM37" s="99">
        <v>0</v>
      </c>
      <c r="CN37" s="99">
        <v>0</v>
      </c>
      <c r="CO37" s="99">
        <v>0</v>
      </c>
      <c r="CP37" s="99"/>
      <c r="CQ37" s="99">
        <v>0</v>
      </c>
      <c r="CR37" s="99">
        <v>0</v>
      </c>
      <c r="CS37" s="99">
        <v>0</v>
      </c>
      <c r="CT37" s="99">
        <v>0</v>
      </c>
      <c r="CU37" s="99">
        <v>0</v>
      </c>
      <c r="CV37" s="99">
        <v>0</v>
      </c>
      <c r="CW37" s="99">
        <v>0</v>
      </c>
      <c r="CX37" s="99">
        <v>0</v>
      </c>
      <c r="CY37" s="99">
        <v>0</v>
      </c>
      <c r="CZ37" s="99">
        <v>0</v>
      </c>
      <c r="DA37" s="99">
        <v>0</v>
      </c>
      <c r="DB37" s="99">
        <v>0</v>
      </c>
      <c r="DC37" s="99">
        <v>0</v>
      </c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</row>
    <row r="38" spans="2:157" ht="35.25" customHeight="1">
      <c r="B38" s="92"/>
      <c r="C38" s="98" t="s">
        <v>162</v>
      </c>
      <c r="D38" s="92" t="s">
        <v>77</v>
      </c>
      <c r="E38" s="93">
        <v>68</v>
      </c>
      <c r="F38" s="93">
        <f t="shared" si="0"/>
        <v>68</v>
      </c>
      <c r="G38" s="93" t="str">
        <f>IFERROR(_xlfn.XLOOKUP($C38,'第13号（指定器具、提案要）'!$B$7:$B$51,'第13号（指定器具、提案要）'!$I$7:$I$51),"")</f>
        <v/>
      </c>
      <c r="H38" s="93">
        <v>32</v>
      </c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G38" s="99">
        <v>0</v>
      </c>
      <c r="BH38" s="99">
        <v>0</v>
      </c>
      <c r="BI38" s="99">
        <v>0</v>
      </c>
      <c r="BJ38" s="99">
        <v>0</v>
      </c>
      <c r="BK38" s="99">
        <v>0</v>
      </c>
      <c r="BL38" s="99">
        <v>0</v>
      </c>
      <c r="BM38" s="99">
        <v>0</v>
      </c>
      <c r="BN38" s="99">
        <v>0</v>
      </c>
      <c r="BO38" s="99">
        <v>0</v>
      </c>
      <c r="BP38" s="99">
        <v>0</v>
      </c>
      <c r="BQ38" s="99">
        <v>0</v>
      </c>
      <c r="BR38" s="99">
        <v>0</v>
      </c>
      <c r="BS38" s="99">
        <v>0</v>
      </c>
      <c r="BT38" s="99">
        <v>0</v>
      </c>
      <c r="BU38" s="99">
        <v>0</v>
      </c>
      <c r="BV38" s="99">
        <v>0</v>
      </c>
      <c r="BW38" s="99">
        <v>0</v>
      </c>
      <c r="BX38" s="99">
        <v>0</v>
      </c>
      <c r="BY38" s="99">
        <v>0</v>
      </c>
      <c r="BZ38" s="99">
        <v>0</v>
      </c>
      <c r="CA38" s="99">
        <v>0</v>
      </c>
      <c r="CB38" s="99">
        <v>0</v>
      </c>
      <c r="CC38" s="99">
        <v>0</v>
      </c>
      <c r="CD38" s="99">
        <v>0</v>
      </c>
      <c r="CE38" s="99">
        <v>0</v>
      </c>
      <c r="CF38" s="99">
        <v>0</v>
      </c>
      <c r="CG38" s="99">
        <v>0</v>
      </c>
      <c r="CH38" s="99">
        <v>0</v>
      </c>
      <c r="CI38" s="99">
        <v>0</v>
      </c>
      <c r="CJ38" s="99">
        <v>0</v>
      </c>
      <c r="CK38" s="99">
        <v>0</v>
      </c>
      <c r="CL38" s="99">
        <v>0</v>
      </c>
      <c r="CM38" s="99">
        <v>0</v>
      </c>
      <c r="CN38" s="99">
        <v>0</v>
      </c>
      <c r="CO38" s="99">
        <v>0</v>
      </c>
      <c r="CP38" s="99"/>
      <c r="CQ38" s="99">
        <v>0</v>
      </c>
      <c r="CR38" s="99">
        <v>0</v>
      </c>
      <c r="CS38" s="99">
        <v>0</v>
      </c>
      <c r="CT38" s="99">
        <v>0</v>
      </c>
      <c r="CU38" s="99">
        <v>0</v>
      </c>
      <c r="CV38" s="99">
        <v>0</v>
      </c>
      <c r="CW38" s="99">
        <v>0</v>
      </c>
      <c r="CX38" s="99">
        <v>0</v>
      </c>
      <c r="CY38" s="99">
        <v>0</v>
      </c>
      <c r="CZ38" s="99">
        <v>0</v>
      </c>
      <c r="DA38" s="99">
        <v>0</v>
      </c>
      <c r="DB38" s="99">
        <v>0</v>
      </c>
      <c r="DC38" s="99">
        <v>0</v>
      </c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</row>
    <row r="39" spans="2:157" ht="35.25" customHeight="1">
      <c r="B39" s="92"/>
      <c r="C39" s="98" t="s">
        <v>163</v>
      </c>
      <c r="D39" s="92" t="s">
        <v>78</v>
      </c>
      <c r="E39" s="93">
        <v>0</v>
      </c>
      <c r="F39" s="93">
        <f t="shared" si="0"/>
        <v>0</v>
      </c>
      <c r="G39" s="93" t="str">
        <f>IFERROR(_xlfn.XLOOKUP($C39,'第13号（指定器具、提案要）'!$B$7:$B$51,'第13号（指定器具、提案要）'!$I$7:$I$51),"")</f>
        <v/>
      </c>
      <c r="H39" s="93">
        <v>0</v>
      </c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G39" s="99">
        <v>0</v>
      </c>
      <c r="BH39" s="99">
        <v>0</v>
      </c>
      <c r="BI39" s="99">
        <v>0</v>
      </c>
      <c r="BJ39" s="99">
        <v>0</v>
      </c>
      <c r="BK39" s="99">
        <v>0</v>
      </c>
      <c r="BL39" s="99">
        <v>0</v>
      </c>
      <c r="BM39" s="99">
        <v>0</v>
      </c>
      <c r="BN39" s="99">
        <v>0</v>
      </c>
      <c r="BO39" s="99">
        <v>0</v>
      </c>
      <c r="BP39" s="99">
        <v>0</v>
      </c>
      <c r="BQ39" s="99">
        <v>0</v>
      </c>
      <c r="BR39" s="99">
        <v>0</v>
      </c>
      <c r="BS39" s="99">
        <v>0</v>
      </c>
      <c r="BT39" s="99">
        <v>0</v>
      </c>
      <c r="BU39" s="99">
        <v>0</v>
      </c>
      <c r="BV39" s="99">
        <v>0</v>
      </c>
      <c r="BW39" s="99">
        <v>0</v>
      </c>
      <c r="BX39" s="99">
        <v>0</v>
      </c>
      <c r="BY39" s="99">
        <v>0</v>
      </c>
      <c r="BZ39" s="99">
        <v>0</v>
      </c>
      <c r="CA39" s="99">
        <v>0</v>
      </c>
      <c r="CB39" s="99">
        <v>0</v>
      </c>
      <c r="CC39" s="99">
        <v>0</v>
      </c>
      <c r="CD39" s="99">
        <v>0</v>
      </c>
      <c r="CE39" s="99">
        <v>0</v>
      </c>
      <c r="CF39" s="99">
        <v>0</v>
      </c>
      <c r="CG39" s="99">
        <v>0</v>
      </c>
      <c r="CH39" s="99">
        <v>0</v>
      </c>
      <c r="CI39" s="99">
        <v>0</v>
      </c>
      <c r="CJ39" s="99">
        <v>0</v>
      </c>
      <c r="CK39" s="99">
        <v>0</v>
      </c>
      <c r="CL39" s="99">
        <v>0</v>
      </c>
      <c r="CM39" s="99">
        <v>0</v>
      </c>
      <c r="CN39" s="99">
        <v>0</v>
      </c>
      <c r="CO39" s="99">
        <v>0</v>
      </c>
      <c r="CP39" s="99"/>
      <c r="CQ39" s="99">
        <v>0</v>
      </c>
      <c r="CR39" s="99">
        <v>0</v>
      </c>
      <c r="CS39" s="99">
        <v>0</v>
      </c>
      <c r="CT39" s="99">
        <v>0</v>
      </c>
      <c r="CU39" s="99">
        <v>0</v>
      </c>
      <c r="CV39" s="99">
        <v>0</v>
      </c>
      <c r="CW39" s="99">
        <v>0</v>
      </c>
      <c r="CX39" s="99">
        <v>0</v>
      </c>
      <c r="CY39" s="99">
        <v>0</v>
      </c>
      <c r="CZ39" s="99">
        <v>0</v>
      </c>
      <c r="DA39" s="99">
        <v>0</v>
      </c>
      <c r="DB39" s="99">
        <v>0</v>
      </c>
      <c r="DC39" s="99">
        <v>0</v>
      </c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</row>
    <row r="40" spans="2:157" ht="35.25" customHeight="1">
      <c r="B40" s="92"/>
      <c r="C40" s="98" t="s">
        <v>164</v>
      </c>
      <c r="D40" s="92" t="s">
        <v>79</v>
      </c>
      <c r="E40" s="93">
        <v>0</v>
      </c>
      <c r="F40" s="93">
        <f t="shared" si="0"/>
        <v>0</v>
      </c>
      <c r="G40" s="93" t="str">
        <f>IFERROR(_xlfn.XLOOKUP($C40,'第13号（指定器具、提案要）'!$B$7:$B$51,'第13号（指定器具、提案要）'!$I$7:$I$51),"")</f>
        <v/>
      </c>
      <c r="H40" s="93">
        <v>0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G40" s="99">
        <v>0</v>
      </c>
      <c r="BH40" s="99">
        <v>0</v>
      </c>
      <c r="BI40" s="99">
        <v>0</v>
      </c>
      <c r="BJ40" s="99">
        <v>0</v>
      </c>
      <c r="BK40" s="99">
        <v>0</v>
      </c>
      <c r="BL40" s="99">
        <v>0</v>
      </c>
      <c r="BM40" s="99">
        <v>0</v>
      </c>
      <c r="BN40" s="99">
        <v>0</v>
      </c>
      <c r="BO40" s="99">
        <v>0</v>
      </c>
      <c r="BP40" s="99">
        <v>0</v>
      </c>
      <c r="BQ40" s="99">
        <v>0</v>
      </c>
      <c r="BR40" s="99">
        <v>0</v>
      </c>
      <c r="BS40" s="99">
        <v>0</v>
      </c>
      <c r="BT40" s="99">
        <v>0</v>
      </c>
      <c r="BU40" s="99">
        <v>0</v>
      </c>
      <c r="BV40" s="99">
        <v>0</v>
      </c>
      <c r="BW40" s="99">
        <v>0</v>
      </c>
      <c r="BX40" s="99">
        <v>0</v>
      </c>
      <c r="BY40" s="99">
        <v>0</v>
      </c>
      <c r="BZ40" s="99">
        <v>0</v>
      </c>
      <c r="CA40" s="99">
        <v>0</v>
      </c>
      <c r="CB40" s="99">
        <v>0</v>
      </c>
      <c r="CC40" s="99">
        <v>0</v>
      </c>
      <c r="CD40" s="99">
        <v>0</v>
      </c>
      <c r="CE40" s="99">
        <v>0</v>
      </c>
      <c r="CF40" s="99">
        <v>0</v>
      </c>
      <c r="CG40" s="99">
        <v>0</v>
      </c>
      <c r="CH40" s="99">
        <v>0</v>
      </c>
      <c r="CI40" s="99">
        <v>0</v>
      </c>
      <c r="CJ40" s="99">
        <v>0</v>
      </c>
      <c r="CK40" s="99">
        <v>0</v>
      </c>
      <c r="CL40" s="99">
        <v>0</v>
      </c>
      <c r="CM40" s="99">
        <v>0</v>
      </c>
      <c r="CN40" s="99">
        <v>0</v>
      </c>
      <c r="CO40" s="99">
        <v>0</v>
      </c>
      <c r="CP40" s="99"/>
      <c r="CQ40" s="99">
        <v>0</v>
      </c>
      <c r="CR40" s="99">
        <v>0</v>
      </c>
      <c r="CS40" s="99">
        <v>0</v>
      </c>
      <c r="CT40" s="99">
        <v>0</v>
      </c>
      <c r="CU40" s="99">
        <v>0</v>
      </c>
      <c r="CV40" s="99">
        <v>0</v>
      </c>
      <c r="CW40" s="99">
        <v>0</v>
      </c>
      <c r="CX40" s="99">
        <v>0</v>
      </c>
      <c r="CY40" s="99">
        <v>0</v>
      </c>
      <c r="CZ40" s="99">
        <v>0</v>
      </c>
      <c r="DA40" s="99">
        <v>0</v>
      </c>
      <c r="DB40" s="99">
        <v>0</v>
      </c>
      <c r="DC40" s="99">
        <v>0</v>
      </c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</row>
    <row r="41" spans="2:157" ht="35.25" customHeight="1">
      <c r="B41" s="92"/>
      <c r="C41" s="98" t="s">
        <v>165</v>
      </c>
      <c r="D41" s="92" t="s">
        <v>80</v>
      </c>
      <c r="E41" s="93">
        <v>95</v>
      </c>
      <c r="F41" s="93">
        <f t="shared" si="0"/>
        <v>95</v>
      </c>
      <c r="G41" s="93">
        <f>IFERROR(_xlfn.XLOOKUP($C41,'第13号（指定器具、提案要）'!$B$7:$B$51,'第13号（指定器具、提案要）'!$I$7:$I$51),"")</f>
        <v>0</v>
      </c>
      <c r="H41" s="93">
        <v>43.1</v>
      </c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G41" s="99">
        <v>0</v>
      </c>
      <c r="BH41" s="99">
        <v>0</v>
      </c>
      <c r="BI41" s="99">
        <v>257</v>
      </c>
      <c r="BJ41" s="99">
        <v>0</v>
      </c>
      <c r="BK41" s="99">
        <v>0</v>
      </c>
      <c r="BL41" s="99">
        <v>0</v>
      </c>
      <c r="BM41" s="99">
        <v>0</v>
      </c>
      <c r="BN41" s="99">
        <v>0</v>
      </c>
      <c r="BO41" s="99">
        <v>0</v>
      </c>
      <c r="BP41" s="99">
        <v>0</v>
      </c>
      <c r="BQ41" s="99">
        <v>0</v>
      </c>
      <c r="BR41" s="99">
        <v>0</v>
      </c>
      <c r="BS41" s="99">
        <v>0</v>
      </c>
      <c r="BT41" s="99">
        <v>0</v>
      </c>
      <c r="BU41" s="99">
        <v>0</v>
      </c>
      <c r="BV41" s="99">
        <v>0</v>
      </c>
      <c r="BW41" s="99">
        <v>0</v>
      </c>
      <c r="BX41" s="99">
        <v>0</v>
      </c>
      <c r="BY41" s="99">
        <v>0</v>
      </c>
      <c r="BZ41" s="99">
        <v>0</v>
      </c>
      <c r="CA41" s="99">
        <v>0</v>
      </c>
      <c r="CB41" s="99">
        <v>0</v>
      </c>
      <c r="CC41" s="99">
        <v>0</v>
      </c>
      <c r="CD41" s="99">
        <v>0</v>
      </c>
      <c r="CE41" s="99">
        <v>0</v>
      </c>
      <c r="CF41" s="99">
        <v>0</v>
      </c>
      <c r="CG41" s="99">
        <v>0</v>
      </c>
      <c r="CH41" s="99">
        <v>0</v>
      </c>
      <c r="CI41" s="99">
        <v>0</v>
      </c>
      <c r="CJ41" s="99">
        <v>0</v>
      </c>
      <c r="CK41" s="99">
        <v>0</v>
      </c>
      <c r="CL41" s="99">
        <v>0</v>
      </c>
      <c r="CM41" s="99">
        <v>0</v>
      </c>
      <c r="CN41" s="99">
        <v>0</v>
      </c>
      <c r="CO41" s="99">
        <v>0</v>
      </c>
      <c r="CP41" s="99"/>
      <c r="CQ41" s="99">
        <v>0</v>
      </c>
      <c r="CR41" s="99">
        <v>0</v>
      </c>
      <c r="CS41" s="99">
        <v>0</v>
      </c>
      <c r="CT41" s="99">
        <v>0</v>
      </c>
      <c r="CU41" s="99">
        <v>0</v>
      </c>
      <c r="CV41" s="99">
        <v>0</v>
      </c>
      <c r="CW41" s="99">
        <v>0</v>
      </c>
      <c r="CX41" s="99">
        <v>0</v>
      </c>
      <c r="CY41" s="99">
        <v>0</v>
      </c>
      <c r="CZ41" s="99">
        <v>0</v>
      </c>
      <c r="DA41" s="99">
        <v>0</v>
      </c>
      <c r="DB41" s="99">
        <v>0</v>
      </c>
      <c r="DC41" s="99">
        <v>0</v>
      </c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</row>
    <row r="42" spans="2:157" ht="35.25" customHeight="1">
      <c r="B42" s="92"/>
      <c r="C42" s="98" t="s">
        <v>166</v>
      </c>
      <c r="D42" s="92" t="s">
        <v>81</v>
      </c>
      <c r="E42" s="93">
        <v>45</v>
      </c>
      <c r="F42" s="93">
        <f t="shared" si="0"/>
        <v>45</v>
      </c>
      <c r="G42" s="93">
        <f>IFERROR(_xlfn.XLOOKUP($C42,'第13号（指定器具、提案要）'!$B$7:$B$51,'第13号（指定器具、提案要）'!$I$7:$I$51),"")</f>
        <v>0</v>
      </c>
      <c r="H42" s="93">
        <v>12.8</v>
      </c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G42" s="99">
        <v>0</v>
      </c>
      <c r="BH42" s="99">
        <v>0</v>
      </c>
      <c r="BI42" s="99">
        <v>0</v>
      </c>
      <c r="BJ42" s="99">
        <v>0</v>
      </c>
      <c r="BK42" s="99">
        <v>26</v>
      </c>
      <c r="BL42" s="99">
        <v>330</v>
      </c>
      <c r="BM42" s="99">
        <v>0</v>
      </c>
      <c r="BN42" s="99">
        <v>0</v>
      </c>
      <c r="BO42" s="99">
        <v>0</v>
      </c>
      <c r="BP42" s="99">
        <v>0</v>
      </c>
      <c r="BQ42" s="99">
        <v>0</v>
      </c>
      <c r="BR42" s="99">
        <v>0</v>
      </c>
      <c r="BS42" s="99">
        <v>0</v>
      </c>
      <c r="BT42" s="99">
        <v>0</v>
      </c>
      <c r="BU42" s="99">
        <v>0</v>
      </c>
      <c r="BV42" s="99">
        <v>0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99">
        <v>0</v>
      </c>
      <c r="CF42" s="99">
        <v>0</v>
      </c>
      <c r="CG42" s="99">
        <v>0</v>
      </c>
      <c r="CH42" s="99">
        <v>0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/>
      <c r="CQ42" s="99">
        <v>0</v>
      </c>
      <c r="CR42" s="99">
        <v>0</v>
      </c>
      <c r="CS42" s="99">
        <v>0</v>
      </c>
      <c r="CT42" s="99">
        <v>0</v>
      </c>
      <c r="CU42" s="99">
        <v>0</v>
      </c>
      <c r="CV42" s="99">
        <v>0</v>
      </c>
      <c r="CW42" s="99">
        <v>0</v>
      </c>
      <c r="CX42" s="99">
        <v>0</v>
      </c>
      <c r="CY42" s="99">
        <v>0</v>
      </c>
      <c r="CZ42" s="99">
        <v>0</v>
      </c>
      <c r="DA42" s="99">
        <v>0</v>
      </c>
      <c r="DB42" s="99">
        <v>0</v>
      </c>
      <c r="DC42" s="99">
        <v>0</v>
      </c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</row>
    <row r="43" spans="2:157" ht="35.25" customHeight="1">
      <c r="B43" s="92"/>
      <c r="C43" s="98" t="s">
        <v>167</v>
      </c>
      <c r="D43" s="92" t="s">
        <v>82</v>
      </c>
      <c r="E43" s="93">
        <v>0</v>
      </c>
      <c r="F43" s="93">
        <f t="shared" si="0"/>
        <v>0</v>
      </c>
      <c r="G43" s="93" t="str">
        <f>IFERROR(_xlfn.XLOOKUP($C43,'第13号（指定器具、提案要）'!$B$7:$B$51,'第13号（指定器具、提案要）'!$I$7:$I$51),"")</f>
        <v/>
      </c>
      <c r="H43" s="93">
        <v>0</v>
      </c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G43" s="99">
        <v>0</v>
      </c>
      <c r="BH43" s="99">
        <v>0</v>
      </c>
      <c r="BI43" s="99">
        <v>0</v>
      </c>
      <c r="BJ43" s="99">
        <v>0</v>
      </c>
      <c r="BK43" s="99">
        <v>0</v>
      </c>
      <c r="BL43" s="99">
        <v>0</v>
      </c>
      <c r="BM43" s="99">
        <v>0</v>
      </c>
      <c r="BN43" s="99">
        <v>0</v>
      </c>
      <c r="BO43" s="99">
        <v>0</v>
      </c>
      <c r="BP43" s="99">
        <v>0</v>
      </c>
      <c r="BQ43" s="99">
        <v>0</v>
      </c>
      <c r="BR43" s="99">
        <v>0</v>
      </c>
      <c r="BS43" s="99">
        <v>0</v>
      </c>
      <c r="BT43" s="99">
        <v>0</v>
      </c>
      <c r="BU43" s="99">
        <v>0</v>
      </c>
      <c r="BV43" s="99">
        <v>0</v>
      </c>
      <c r="BW43" s="99">
        <v>0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99">
        <v>0</v>
      </c>
      <c r="CF43" s="99">
        <v>0</v>
      </c>
      <c r="CG43" s="99">
        <v>0</v>
      </c>
      <c r="CH43" s="99">
        <v>0</v>
      </c>
      <c r="CI43" s="99">
        <v>0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/>
      <c r="CQ43" s="99">
        <v>0</v>
      </c>
      <c r="CR43" s="99">
        <v>0</v>
      </c>
      <c r="CS43" s="99">
        <v>0</v>
      </c>
      <c r="CT43" s="99">
        <v>0</v>
      </c>
      <c r="CU43" s="99">
        <v>0</v>
      </c>
      <c r="CV43" s="99">
        <v>0</v>
      </c>
      <c r="CW43" s="99">
        <v>0</v>
      </c>
      <c r="CX43" s="99">
        <v>0</v>
      </c>
      <c r="CY43" s="99">
        <v>0</v>
      </c>
      <c r="CZ43" s="99">
        <v>0</v>
      </c>
      <c r="DA43" s="99">
        <v>0</v>
      </c>
      <c r="DB43" s="99">
        <v>0</v>
      </c>
      <c r="DC43" s="99">
        <v>0</v>
      </c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</row>
    <row r="44" spans="2:157" ht="35.25" customHeight="1">
      <c r="B44" s="92"/>
      <c r="C44" s="98" t="s">
        <v>168</v>
      </c>
      <c r="D44" s="92" t="s">
        <v>83</v>
      </c>
      <c r="E44" s="93">
        <v>0</v>
      </c>
      <c r="F44" s="93">
        <f t="shared" si="0"/>
        <v>0</v>
      </c>
      <c r="G44" s="93" t="str">
        <f>IFERROR(_xlfn.XLOOKUP($C44,'第13号（指定器具、提案要）'!$B$7:$B$51,'第13号（指定器具、提案要）'!$I$7:$I$51),"")</f>
        <v/>
      </c>
      <c r="H44" s="93">
        <v>0</v>
      </c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G44" s="99">
        <v>0</v>
      </c>
      <c r="BH44" s="99">
        <v>0</v>
      </c>
      <c r="BI44" s="99">
        <v>0</v>
      </c>
      <c r="BJ44" s="99">
        <v>0</v>
      </c>
      <c r="BK44" s="99">
        <v>0</v>
      </c>
      <c r="BL44" s="99">
        <v>0</v>
      </c>
      <c r="BM44" s="99">
        <v>0</v>
      </c>
      <c r="BN44" s="99">
        <v>0</v>
      </c>
      <c r="BO44" s="99">
        <v>0</v>
      </c>
      <c r="BP44" s="99">
        <v>0</v>
      </c>
      <c r="BQ44" s="99">
        <v>0</v>
      </c>
      <c r="BR44" s="99">
        <v>0</v>
      </c>
      <c r="BS44" s="99">
        <v>0</v>
      </c>
      <c r="BT44" s="99">
        <v>0</v>
      </c>
      <c r="BU44" s="99">
        <v>0</v>
      </c>
      <c r="BV44" s="99">
        <v>0</v>
      </c>
      <c r="BW44" s="99">
        <v>0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99">
        <v>0</v>
      </c>
      <c r="CF44" s="99">
        <v>0</v>
      </c>
      <c r="CG44" s="99">
        <v>0</v>
      </c>
      <c r="CH44" s="99">
        <v>0</v>
      </c>
      <c r="CI44" s="99">
        <v>0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/>
      <c r="CQ44" s="99">
        <v>0</v>
      </c>
      <c r="CR44" s="99">
        <v>0</v>
      </c>
      <c r="CS44" s="99">
        <v>0</v>
      </c>
      <c r="CT44" s="99">
        <v>0</v>
      </c>
      <c r="CU44" s="99">
        <v>0</v>
      </c>
      <c r="CV44" s="99">
        <v>0</v>
      </c>
      <c r="CW44" s="99">
        <v>0</v>
      </c>
      <c r="CX44" s="99">
        <v>0</v>
      </c>
      <c r="CY44" s="99">
        <v>0</v>
      </c>
      <c r="CZ44" s="99">
        <v>0</v>
      </c>
      <c r="DA44" s="99">
        <v>0</v>
      </c>
      <c r="DB44" s="99">
        <v>0</v>
      </c>
      <c r="DC44" s="99">
        <v>0</v>
      </c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</row>
    <row r="45" spans="2:157" ht="35.25" customHeight="1">
      <c r="B45" s="92"/>
      <c r="C45" s="98" t="s">
        <v>169</v>
      </c>
      <c r="D45" s="92" t="s">
        <v>84</v>
      </c>
      <c r="E45" s="93">
        <v>0</v>
      </c>
      <c r="F45" s="93">
        <f t="shared" si="0"/>
        <v>0</v>
      </c>
      <c r="G45" s="93" t="str">
        <f>IFERROR(_xlfn.XLOOKUP($C45,'第13号（指定器具、提案要）'!$B$7:$B$51,'第13号（指定器具、提案要）'!$I$7:$I$51),"")</f>
        <v/>
      </c>
      <c r="H45" s="93">
        <v>0</v>
      </c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G45" s="99">
        <v>0</v>
      </c>
      <c r="BH45" s="99">
        <v>0</v>
      </c>
      <c r="BI45" s="99">
        <v>0</v>
      </c>
      <c r="BJ45" s="99">
        <v>0</v>
      </c>
      <c r="BK45" s="99">
        <v>0</v>
      </c>
      <c r="BL45" s="99">
        <v>0</v>
      </c>
      <c r="BM45" s="99">
        <v>0</v>
      </c>
      <c r="BN45" s="99">
        <v>0</v>
      </c>
      <c r="BO45" s="99">
        <v>0</v>
      </c>
      <c r="BP45" s="99">
        <v>0</v>
      </c>
      <c r="BQ45" s="99">
        <v>0</v>
      </c>
      <c r="BR45" s="99">
        <v>0</v>
      </c>
      <c r="BS45" s="99">
        <v>0</v>
      </c>
      <c r="BT45" s="99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/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  <c r="CY45" s="99">
        <v>0</v>
      </c>
      <c r="CZ45" s="99">
        <v>0</v>
      </c>
      <c r="DA45" s="99">
        <v>0</v>
      </c>
      <c r="DB45" s="99">
        <v>0</v>
      </c>
      <c r="DC45" s="99">
        <v>0</v>
      </c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</row>
    <row r="46" spans="2:157" ht="35.25" customHeight="1">
      <c r="B46" s="92"/>
      <c r="C46" s="98" t="s">
        <v>170</v>
      </c>
      <c r="D46" s="92" t="s">
        <v>85</v>
      </c>
      <c r="E46" s="93">
        <v>95</v>
      </c>
      <c r="F46" s="93">
        <f t="shared" si="0"/>
        <v>95</v>
      </c>
      <c r="G46" s="93">
        <f>IFERROR(_xlfn.XLOOKUP($C46,'第13号（指定器具、提案要）'!$B$7:$B$51,'第13号（指定器具、提案要）'!$I$7:$I$51),"")</f>
        <v>0</v>
      </c>
      <c r="H46" s="93">
        <v>43.1</v>
      </c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G46" s="99">
        <v>0</v>
      </c>
      <c r="BH46" s="99">
        <v>0</v>
      </c>
      <c r="BI46" s="99">
        <v>0</v>
      </c>
      <c r="BJ46" s="99">
        <v>8248</v>
      </c>
      <c r="BK46" s="99">
        <v>0</v>
      </c>
      <c r="BL46" s="99">
        <v>0</v>
      </c>
      <c r="BM46" s="99">
        <v>0</v>
      </c>
      <c r="BN46" s="99">
        <v>0</v>
      </c>
      <c r="BO46" s="99">
        <v>0</v>
      </c>
      <c r="BP46" s="99">
        <v>0</v>
      </c>
      <c r="BQ46" s="99">
        <v>0</v>
      </c>
      <c r="BR46" s="99">
        <v>0</v>
      </c>
      <c r="BS46" s="99">
        <v>0</v>
      </c>
      <c r="BT46" s="99">
        <v>0</v>
      </c>
      <c r="BU46" s="99">
        <v>0</v>
      </c>
      <c r="BV46" s="99">
        <v>0</v>
      </c>
      <c r="BW46" s="99">
        <v>0</v>
      </c>
      <c r="BX46" s="99">
        <v>0</v>
      </c>
      <c r="BY46" s="99">
        <v>0</v>
      </c>
      <c r="BZ46" s="99">
        <v>0</v>
      </c>
      <c r="CA46" s="99">
        <v>0</v>
      </c>
      <c r="CB46" s="99">
        <v>0</v>
      </c>
      <c r="CC46" s="99">
        <v>0</v>
      </c>
      <c r="CD46" s="99">
        <v>0</v>
      </c>
      <c r="CE46" s="99">
        <v>0</v>
      </c>
      <c r="CF46" s="99">
        <v>0</v>
      </c>
      <c r="CG46" s="99">
        <v>0</v>
      </c>
      <c r="CH46" s="99">
        <v>0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/>
      <c r="CQ46" s="99">
        <v>0</v>
      </c>
      <c r="CR46" s="99">
        <v>0</v>
      </c>
      <c r="CS46" s="99">
        <v>0</v>
      </c>
      <c r="CT46" s="99">
        <v>0</v>
      </c>
      <c r="CU46" s="99">
        <v>0</v>
      </c>
      <c r="CV46" s="99">
        <v>0</v>
      </c>
      <c r="CW46" s="99">
        <v>0</v>
      </c>
      <c r="CX46" s="99">
        <v>0</v>
      </c>
      <c r="CY46" s="99">
        <v>0</v>
      </c>
      <c r="CZ46" s="99">
        <v>0</v>
      </c>
      <c r="DA46" s="99">
        <v>0</v>
      </c>
      <c r="DB46" s="99">
        <v>0</v>
      </c>
      <c r="DC46" s="99">
        <v>0</v>
      </c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</row>
    <row r="47" spans="2:157" ht="35.25" customHeight="1">
      <c r="B47" s="92"/>
      <c r="C47" s="98" t="s">
        <v>171</v>
      </c>
      <c r="D47" s="92" t="s">
        <v>86</v>
      </c>
      <c r="E47" s="93">
        <v>68</v>
      </c>
      <c r="F47" s="93">
        <f t="shared" si="0"/>
        <v>68</v>
      </c>
      <c r="G47" s="93" t="str">
        <f>IFERROR(_xlfn.XLOOKUP($C47,'第13号（指定器具、提案要）'!$B$7:$B$51,'第13号（指定器具、提案要）'!$I$7:$I$51),"")</f>
        <v/>
      </c>
      <c r="H47" s="93">
        <v>37</v>
      </c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G47" s="99">
        <v>0</v>
      </c>
      <c r="BH47" s="99">
        <v>0</v>
      </c>
      <c r="BI47" s="99">
        <v>0</v>
      </c>
      <c r="BJ47" s="99">
        <v>0</v>
      </c>
      <c r="BK47" s="99">
        <v>0</v>
      </c>
      <c r="BL47" s="99">
        <v>0</v>
      </c>
      <c r="BM47" s="99">
        <v>0</v>
      </c>
      <c r="BN47" s="99">
        <v>0</v>
      </c>
      <c r="BO47" s="99">
        <v>0</v>
      </c>
      <c r="BP47" s="99">
        <v>0</v>
      </c>
      <c r="BQ47" s="99">
        <v>0</v>
      </c>
      <c r="BR47" s="99">
        <v>0</v>
      </c>
      <c r="BS47" s="99">
        <v>0</v>
      </c>
      <c r="BT47" s="99">
        <v>0</v>
      </c>
      <c r="BU47" s="99">
        <v>0</v>
      </c>
      <c r="BV47" s="99">
        <v>0</v>
      </c>
      <c r="BW47" s="99">
        <v>0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99">
        <v>0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/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  <c r="CW47" s="99">
        <v>0</v>
      </c>
      <c r="CX47" s="99">
        <v>0</v>
      </c>
      <c r="CY47" s="99">
        <v>0</v>
      </c>
      <c r="CZ47" s="99">
        <v>0</v>
      </c>
      <c r="DA47" s="99">
        <v>0</v>
      </c>
      <c r="DB47" s="99">
        <v>0</v>
      </c>
      <c r="DC47" s="99">
        <v>0</v>
      </c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</row>
    <row r="48" spans="2:157" ht="35.25" customHeight="1">
      <c r="B48" s="92"/>
      <c r="C48" s="98" t="s">
        <v>172</v>
      </c>
      <c r="D48" s="92" t="s">
        <v>87</v>
      </c>
      <c r="E48" s="93">
        <v>0</v>
      </c>
      <c r="F48" s="93">
        <f t="shared" si="0"/>
        <v>0</v>
      </c>
      <c r="G48" s="93" t="str">
        <f>IFERROR(_xlfn.XLOOKUP($C48,'第13号（指定器具、提案要）'!$B$7:$B$51,'第13号（指定器具、提案要）'!$I$7:$I$51),"")</f>
        <v/>
      </c>
      <c r="H48" s="93">
        <v>0</v>
      </c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G48" s="99">
        <v>0</v>
      </c>
      <c r="BH48" s="99">
        <v>0</v>
      </c>
      <c r="BI48" s="99">
        <v>0</v>
      </c>
      <c r="BJ48" s="99">
        <v>0</v>
      </c>
      <c r="BK48" s="99">
        <v>0</v>
      </c>
      <c r="BL48" s="99">
        <v>0</v>
      </c>
      <c r="BM48" s="99">
        <v>0</v>
      </c>
      <c r="BN48" s="99">
        <v>0</v>
      </c>
      <c r="BO48" s="99">
        <v>0</v>
      </c>
      <c r="BP48" s="99">
        <v>0</v>
      </c>
      <c r="BQ48" s="99">
        <v>0</v>
      </c>
      <c r="BR48" s="99">
        <v>0</v>
      </c>
      <c r="BS48" s="99">
        <v>0</v>
      </c>
      <c r="BT48" s="99">
        <v>0</v>
      </c>
      <c r="BU48" s="99">
        <v>0</v>
      </c>
      <c r="BV48" s="99">
        <v>0</v>
      </c>
      <c r="BW48" s="99">
        <v>0</v>
      </c>
      <c r="BX48" s="99">
        <v>0</v>
      </c>
      <c r="BY48" s="99">
        <v>0</v>
      </c>
      <c r="BZ48" s="99">
        <v>0</v>
      </c>
      <c r="CA48" s="99">
        <v>0</v>
      </c>
      <c r="CB48" s="99">
        <v>0</v>
      </c>
      <c r="CC48" s="99">
        <v>0</v>
      </c>
      <c r="CD48" s="99">
        <v>0</v>
      </c>
      <c r="CE48" s="99">
        <v>0</v>
      </c>
      <c r="CF48" s="99">
        <v>0</v>
      </c>
      <c r="CG48" s="99">
        <v>0</v>
      </c>
      <c r="CH48" s="99">
        <v>0</v>
      </c>
      <c r="CI48" s="99">
        <v>0</v>
      </c>
      <c r="CJ48" s="99">
        <v>0</v>
      </c>
      <c r="CK48" s="99">
        <v>0</v>
      </c>
      <c r="CL48" s="99">
        <v>0</v>
      </c>
      <c r="CM48" s="99">
        <v>0</v>
      </c>
      <c r="CN48" s="99">
        <v>0</v>
      </c>
      <c r="CO48" s="99">
        <v>0</v>
      </c>
      <c r="CP48" s="99"/>
      <c r="CQ48" s="99">
        <v>0</v>
      </c>
      <c r="CR48" s="99">
        <v>0</v>
      </c>
      <c r="CS48" s="99">
        <v>0</v>
      </c>
      <c r="CT48" s="99">
        <v>0</v>
      </c>
      <c r="CU48" s="99">
        <v>0</v>
      </c>
      <c r="CV48" s="99">
        <v>0</v>
      </c>
      <c r="CW48" s="99">
        <v>0</v>
      </c>
      <c r="CX48" s="99">
        <v>0</v>
      </c>
      <c r="CY48" s="99">
        <v>0</v>
      </c>
      <c r="CZ48" s="99">
        <v>0</v>
      </c>
      <c r="DA48" s="99">
        <v>0</v>
      </c>
      <c r="DB48" s="99">
        <v>0</v>
      </c>
      <c r="DC48" s="99">
        <v>0</v>
      </c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</row>
    <row r="49" spans="2:157" ht="35.25" customHeight="1">
      <c r="B49" s="92"/>
      <c r="C49" s="98" t="s">
        <v>173</v>
      </c>
      <c r="D49" s="92" t="s">
        <v>88</v>
      </c>
      <c r="E49" s="93">
        <v>0</v>
      </c>
      <c r="F49" s="93">
        <f t="shared" si="0"/>
        <v>0</v>
      </c>
      <c r="G49" s="93" t="str">
        <f>IFERROR(_xlfn.XLOOKUP($C49,'第13号（指定器具、提案要）'!$B$7:$B$51,'第13号（指定器具、提案要）'!$I$7:$I$51),"")</f>
        <v/>
      </c>
      <c r="H49" s="93">
        <v>0</v>
      </c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G49" s="99">
        <v>0</v>
      </c>
      <c r="BH49" s="99">
        <v>0</v>
      </c>
      <c r="BI49" s="99">
        <v>0</v>
      </c>
      <c r="BJ49" s="99">
        <v>0</v>
      </c>
      <c r="BK49" s="99">
        <v>0</v>
      </c>
      <c r="BL49" s="99">
        <v>0</v>
      </c>
      <c r="BM49" s="99">
        <v>0</v>
      </c>
      <c r="BN49" s="99">
        <v>0</v>
      </c>
      <c r="BO49" s="99">
        <v>0</v>
      </c>
      <c r="BP49" s="99">
        <v>0</v>
      </c>
      <c r="BQ49" s="99">
        <v>0</v>
      </c>
      <c r="BR49" s="99">
        <v>0</v>
      </c>
      <c r="BS49" s="99">
        <v>0</v>
      </c>
      <c r="BT49" s="99">
        <v>0</v>
      </c>
      <c r="BU49" s="99">
        <v>0</v>
      </c>
      <c r="BV49" s="99">
        <v>0</v>
      </c>
      <c r="BW49" s="99">
        <v>0</v>
      </c>
      <c r="BX49" s="99">
        <v>0</v>
      </c>
      <c r="BY49" s="99">
        <v>0</v>
      </c>
      <c r="BZ49" s="99">
        <v>0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/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  <c r="CY49" s="99">
        <v>0</v>
      </c>
      <c r="CZ49" s="99">
        <v>0</v>
      </c>
      <c r="DA49" s="99">
        <v>0</v>
      </c>
      <c r="DB49" s="99">
        <v>0</v>
      </c>
      <c r="DC49" s="99">
        <v>0</v>
      </c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</row>
    <row r="50" spans="2:157" ht="35.25" customHeight="1">
      <c r="B50" s="92"/>
      <c r="C50" s="98" t="s">
        <v>174</v>
      </c>
      <c r="D50" s="92" t="s">
        <v>89</v>
      </c>
      <c r="E50" s="93">
        <v>0</v>
      </c>
      <c r="F50" s="93">
        <f t="shared" si="0"/>
        <v>0</v>
      </c>
      <c r="G50" s="93" t="str">
        <f>IFERROR(_xlfn.XLOOKUP($C50,'第13号（指定器具、提案要）'!$B$7:$B$51,'第13号（指定器具、提案要）'!$I$7:$I$51),"")</f>
        <v/>
      </c>
      <c r="H50" s="93">
        <v>0</v>
      </c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G50" s="99">
        <v>0</v>
      </c>
      <c r="BH50" s="99">
        <v>0</v>
      </c>
      <c r="BI50" s="99">
        <v>0</v>
      </c>
      <c r="BJ50" s="99">
        <v>0</v>
      </c>
      <c r="BK50" s="99">
        <v>0</v>
      </c>
      <c r="BL50" s="99">
        <v>0</v>
      </c>
      <c r="BM50" s="99">
        <v>0</v>
      </c>
      <c r="BN50" s="99">
        <v>0</v>
      </c>
      <c r="BO50" s="99">
        <v>0</v>
      </c>
      <c r="BP50" s="99">
        <v>0</v>
      </c>
      <c r="BQ50" s="99">
        <v>0</v>
      </c>
      <c r="BR50" s="99">
        <v>0</v>
      </c>
      <c r="BS50" s="99">
        <v>0</v>
      </c>
      <c r="BT50" s="99">
        <v>0</v>
      </c>
      <c r="BU50" s="99">
        <v>0</v>
      </c>
      <c r="BV50" s="99">
        <v>0</v>
      </c>
      <c r="BW50" s="99">
        <v>0</v>
      </c>
      <c r="BX50" s="99">
        <v>0</v>
      </c>
      <c r="BY50" s="99">
        <v>0</v>
      </c>
      <c r="BZ50" s="99">
        <v>0</v>
      </c>
      <c r="CA50" s="99">
        <v>0</v>
      </c>
      <c r="CB50" s="99">
        <v>0</v>
      </c>
      <c r="CC50" s="99">
        <v>0</v>
      </c>
      <c r="CD50" s="99">
        <v>0</v>
      </c>
      <c r="CE50" s="99">
        <v>0</v>
      </c>
      <c r="CF50" s="99">
        <v>0</v>
      </c>
      <c r="CG50" s="99">
        <v>0</v>
      </c>
      <c r="CH50" s="99">
        <v>0</v>
      </c>
      <c r="CI50" s="99">
        <v>0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/>
      <c r="CQ50" s="99">
        <v>0</v>
      </c>
      <c r="CR50" s="99">
        <v>0</v>
      </c>
      <c r="CS50" s="99">
        <v>0</v>
      </c>
      <c r="CT50" s="99">
        <v>0</v>
      </c>
      <c r="CU50" s="99">
        <v>0</v>
      </c>
      <c r="CV50" s="99">
        <v>0</v>
      </c>
      <c r="CW50" s="99">
        <v>0</v>
      </c>
      <c r="CX50" s="99">
        <v>0</v>
      </c>
      <c r="CY50" s="99">
        <v>0</v>
      </c>
      <c r="CZ50" s="99">
        <v>0</v>
      </c>
      <c r="DA50" s="99">
        <v>0</v>
      </c>
      <c r="DB50" s="99">
        <v>0</v>
      </c>
      <c r="DC50" s="99">
        <v>0</v>
      </c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</row>
    <row r="51" spans="2:157" ht="35.25" customHeight="1">
      <c r="B51" s="92"/>
      <c r="C51" s="98" t="s">
        <v>175</v>
      </c>
      <c r="D51" s="92" t="s">
        <v>90</v>
      </c>
      <c r="E51" s="93">
        <v>0</v>
      </c>
      <c r="F51" s="93">
        <f t="shared" si="0"/>
        <v>0</v>
      </c>
      <c r="G51" s="93" t="str">
        <f>IFERROR(_xlfn.XLOOKUP($C51,'第13号（指定器具、提案要）'!$B$7:$B$51,'第13号（指定器具、提案要）'!$I$7:$I$51),"")</f>
        <v/>
      </c>
      <c r="H51" s="93">
        <v>0</v>
      </c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G51" s="99">
        <v>0</v>
      </c>
      <c r="BH51" s="99">
        <v>0</v>
      </c>
      <c r="BI51" s="99">
        <v>0</v>
      </c>
      <c r="BJ51" s="99">
        <v>0</v>
      </c>
      <c r="BK51" s="99">
        <v>0</v>
      </c>
      <c r="BL51" s="99">
        <v>0</v>
      </c>
      <c r="BM51" s="99">
        <v>0</v>
      </c>
      <c r="BN51" s="99">
        <v>0</v>
      </c>
      <c r="BO51" s="99">
        <v>0</v>
      </c>
      <c r="BP51" s="99">
        <v>0</v>
      </c>
      <c r="BQ51" s="99">
        <v>0</v>
      </c>
      <c r="BR51" s="99">
        <v>0</v>
      </c>
      <c r="BS51" s="99">
        <v>0</v>
      </c>
      <c r="BT51" s="99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/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  <c r="CY51" s="99">
        <v>0</v>
      </c>
      <c r="CZ51" s="99">
        <v>0</v>
      </c>
      <c r="DA51" s="99">
        <v>0</v>
      </c>
      <c r="DB51" s="99">
        <v>0</v>
      </c>
      <c r="DC51" s="99">
        <v>0</v>
      </c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</row>
    <row r="52" spans="2:157" ht="35.25" customHeight="1">
      <c r="B52" s="92"/>
      <c r="C52" s="98" t="s">
        <v>176</v>
      </c>
      <c r="D52" s="92" t="s">
        <v>91</v>
      </c>
      <c r="E52" s="93">
        <v>0</v>
      </c>
      <c r="F52" s="93">
        <f t="shared" si="0"/>
        <v>0</v>
      </c>
      <c r="G52" s="93" t="str">
        <f>IFERROR(_xlfn.XLOOKUP($C52,'第13号（指定器具、提案要）'!$B$7:$B$51,'第13号（指定器具、提案要）'!$I$7:$I$51),"")</f>
        <v/>
      </c>
      <c r="H52" s="93">
        <v>0</v>
      </c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G52" s="99">
        <v>0</v>
      </c>
      <c r="BH52" s="99">
        <v>0</v>
      </c>
      <c r="BI52" s="99">
        <v>0</v>
      </c>
      <c r="BJ52" s="99">
        <v>0</v>
      </c>
      <c r="BK52" s="99">
        <v>0</v>
      </c>
      <c r="BL52" s="99">
        <v>0</v>
      </c>
      <c r="BM52" s="99">
        <v>0</v>
      </c>
      <c r="BN52" s="99">
        <v>0</v>
      </c>
      <c r="BO52" s="99">
        <v>0</v>
      </c>
      <c r="BP52" s="99">
        <v>0</v>
      </c>
      <c r="BQ52" s="99">
        <v>0</v>
      </c>
      <c r="BR52" s="99">
        <v>0</v>
      </c>
      <c r="BS52" s="99">
        <v>0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99">
        <v>0</v>
      </c>
      <c r="CF52" s="99">
        <v>0</v>
      </c>
      <c r="CG52" s="99">
        <v>0</v>
      </c>
      <c r="CH52" s="99">
        <v>0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/>
      <c r="CQ52" s="99">
        <v>0</v>
      </c>
      <c r="CR52" s="99">
        <v>0</v>
      </c>
      <c r="CS52" s="99">
        <v>0</v>
      </c>
      <c r="CT52" s="99">
        <v>0</v>
      </c>
      <c r="CU52" s="99">
        <v>0</v>
      </c>
      <c r="CV52" s="99">
        <v>0</v>
      </c>
      <c r="CW52" s="99">
        <v>0</v>
      </c>
      <c r="CX52" s="99">
        <v>0</v>
      </c>
      <c r="CY52" s="99">
        <v>0</v>
      </c>
      <c r="CZ52" s="99">
        <v>0</v>
      </c>
      <c r="DA52" s="99">
        <v>0</v>
      </c>
      <c r="DB52" s="99">
        <v>0</v>
      </c>
      <c r="DC52" s="99">
        <v>0</v>
      </c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</row>
    <row r="53" spans="2:157" ht="35.25" customHeight="1">
      <c r="B53" s="92"/>
      <c r="C53" s="98" t="s">
        <v>177</v>
      </c>
      <c r="D53" s="92" t="s">
        <v>92</v>
      </c>
      <c r="E53" s="93">
        <v>0</v>
      </c>
      <c r="F53" s="93">
        <f t="shared" si="0"/>
        <v>0</v>
      </c>
      <c r="G53" s="93" t="str">
        <f>IFERROR(_xlfn.XLOOKUP($C53,'第13号（指定器具、提案要）'!$B$7:$B$51,'第13号（指定器具、提案要）'!$I$7:$I$51),"")</f>
        <v/>
      </c>
      <c r="H53" s="93">
        <v>0</v>
      </c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/>
      <c r="CQ53" s="99">
        <v>0</v>
      </c>
      <c r="CR53" s="99">
        <v>0</v>
      </c>
      <c r="CS53" s="99">
        <v>0</v>
      </c>
      <c r="CT53" s="99">
        <v>0</v>
      </c>
      <c r="CU53" s="99">
        <v>0</v>
      </c>
      <c r="CV53" s="99">
        <v>0</v>
      </c>
      <c r="CW53" s="99">
        <v>0</v>
      </c>
      <c r="CX53" s="99">
        <v>0</v>
      </c>
      <c r="CY53" s="99">
        <v>0</v>
      </c>
      <c r="CZ53" s="99">
        <v>0</v>
      </c>
      <c r="DA53" s="99">
        <v>0</v>
      </c>
      <c r="DB53" s="99">
        <v>0</v>
      </c>
      <c r="DC53" s="99">
        <v>0</v>
      </c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</row>
    <row r="54" spans="2:157" ht="35.25" customHeight="1">
      <c r="B54" s="92"/>
      <c r="C54" s="98" t="s">
        <v>178</v>
      </c>
      <c r="D54" s="92" t="s">
        <v>93</v>
      </c>
      <c r="E54" s="93">
        <v>0</v>
      </c>
      <c r="F54" s="93">
        <f t="shared" si="0"/>
        <v>0</v>
      </c>
      <c r="G54" s="93" t="str">
        <f>IFERROR(_xlfn.XLOOKUP($C54,'第13号（指定器具、提案要）'!$B$7:$B$51,'第13号（指定器具、提案要）'!$I$7:$I$51),"")</f>
        <v/>
      </c>
      <c r="H54" s="93">
        <v>0</v>
      </c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G54" s="99">
        <v>0</v>
      </c>
      <c r="BH54" s="99">
        <v>0</v>
      </c>
      <c r="BI54" s="99">
        <v>0</v>
      </c>
      <c r="BJ54" s="99">
        <v>0</v>
      </c>
      <c r="BK54" s="99">
        <v>0</v>
      </c>
      <c r="BL54" s="99">
        <v>0</v>
      </c>
      <c r="BM54" s="99">
        <v>0</v>
      </c>
      <c r="BN54" s="99">
        <v>0</v>
      </c>
      <c r="BO54" s="99">
        <v>0</v>
      </c>
      <c r="BP54" s="99">
        <v>0</v>
      </c>
      <c r="BQ54" s="99">
        <v>0</v>
      </c>
      <c r="BR54" s="99">
        <v>0</v>
      </c>
      <c r="BS54" s="99">
        <v>0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99">
        <v>0</v>
      </c>
      <c r="CF54" s="99">
        <v>0</v>
      </c>
      <c r="CG54" s="99">
        <v>0</v>
      </c>
      <c r="CH54" s="99">
        <v>0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/>
      <c r="CQ54" s="99">
        <v>0</v>
      </c>
      <c r="CR54" s="99">
        <v>0</v>
      </c>
      <c r="CS54" s="99">
        <v>0</v>
      </c>
      <c r="CT54" s="99">
        <v>0</v>
      </c>
      <c r="CU54" s="99">
        <v>0</v>
      </c>
      <c r="CV54" s="99">
        <v>0</v>
      </c>
      <c r="CW54" s="99">
        <v>0</v>
      </c>
      <c r="CX54" s="99">
        <v>0</v>
      </c>
      <c r="CY54" s="99">
        <v>0</v>
      </c>
      <c r="CZ54" s="99">
        <v>0</v>
      </c>
      <c r="DA54" s="99">
        <v>0</v>
      </c>
      <c r="DB54" s="99">
        <v>0</v>
      </c>
      <c r="DC54" s="99">
        <v>0</v>
      </c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</row>
    <row r="55" spans="2:157" ht="35.25" customHeight="1">
      <c r="B55" s="92"/>
      <c r="C55" s="98" t="s">
        <v>179</v>
      </c>
      <c r="D55" s="92" t="s">
        <v>94</v>
      </c>
      <c r="E55" s="93">
        <v>0</v>
      </c>
      <c r="F55" s="93">
        <f t="shared" si="0"/>
        <v>0</v>
      </c>
      <c r="G55" s="93" t="str">
        <f>IFERROR(_xlfn.XLOOKUP($C55,'第13号（指定器具、提案要）'!$B$7:$B$51,'第13号（指定器具、提案要）'!$I$7:$I$51),"")</f>
        <v/>
      </c>
      <c r="H55" s="93">
        <v>0</v>
      </c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G55" s="99">
        <v>0</v>
      </c>
      <c r="BH55" s="99">
        <v>0</v>
      </c>
      <c r="BI55" s="99">
        <v>0</v>
      </c>
      <c r="BJ55" s="99">
        <v>0</v>
      </c>
      <c r="BK55" s="99">
        <v>0</v>
      </c>
      <c r="BL55" s="99">
        <v>0</v>
      </c>
      <c r="BM55" s="99">
        <v>0</v>
      </c>
      <c r="BN55" s="99">
        <v>0</v>
      </c>
      <c r="BO55" s="99">
        <v>0</v>
      </c>
      <c r="BP55" s="99">
        <v>0</v>
      </c>
      <c r="BQ55" s="99">
        <v>0</v>
      </c>
      <c r="BR55" s="99">
        <v>0</v>
      </c>
      <c r="BS55" s="99">
        <v>0</v>
      </c>
      <c r="BT55" s="99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/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  <c r="CZ55" s="99">
        <v>0</v>
      </c>
      <c r="DA55" s="99">
        <v>0</v>
      </c>
      <c r="DB55" s="99">
        <v>0</v>
      </c>
      <c r="DC55" s="99">
        <v>0</v>
      </c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</row>
    <row r="56" spans="2:157" ht="35.25" customHeight="1">
      <c r="B56" s="92"/>
      <c r="C56" s="98" t="s">
        <v>180</v>
      </c>
      <c r="D56" s="92" t="s">
        <v>95</v>
      </c>
      <c r="E56" s="93">
        <v>114</v>
      </c>
      <c r="F56" s="93">
        <f t="shared" si="0"/>
        <v>114</v>
      </c>
      <c r="G56" s="93" t="str">
        <f>IFERROR(_xlfn.XLOOKUP($C56,'第13号（指定器具、提案要）'!$B$7:$B$51,'第13号（指定器具、提案要）'!$I$7:$I$51),"")</f>
        <v/>
      </c>
      <c r="H56" s="93">
        <v>38</v>
      </c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G56" s="99">
        <v>0</v>
      </c>
      <c r="BH56" s="99">
        <v>0</v>
      </c>
      <c r="BI56" s="99">
        <v>0</v>
      </c>
      <c r="BJ56" s="99">
        <v>0</v>
      </c>
      <c r="BK56" s="99">
        <v>0</v>
      </c>
      <c r="BL56" s="99">
        <v>0</v>
      </c>
      <c r="BM56" s="99">
        <v>0</v>
      </c>
      <c r="BN56" s="99">
        <v>0</v>
      </c>
      <c r="BO56" s="99">
        <v>0</v>
      </c>
      <c r="BP56" s="99">
        <v>0</v>
      </c>
      <c r="BQ56" s="99">
        <v>0</v>
      </c>
      <c r="BR56" s="99">
        <v>0</v>
      </c>
      <c r="BS56" s="99">
        <v>0</v>
      </c>
      <c r="BT56" s="99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/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  <c r="CY56" s="99">
        <v>0</v>
      </c>
      <c r="CZ56" s="99">
        <v>0</v>
      </c>
      <c r="DA56" s="99">
        <v>0</v>
      </c>
      <c r="DB56" s="99">
        <v>0</v>
      </c>
      <c r="DC56" s="99">
        <v>0</v>
      </c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</row>
    <row r="57" spans="2:157" ht="35.25" customHeight="1">
      <c r="B57" s="92"/>
      <c r="C57" s="98" t="s">
        <v>181</v>
      </c>
      <c r="D57" s="92" t="s">
        <v>96</v>
      </c>
      <c r="E57" s="93">
        <v>90</v>
      </c>
      <c r="F57" s="93">
        <f t="shared" si="0"/>
        <v>90</v>
      </c>
      <c r="G57" s="93">
        <f>IFERROR(_xlfn.XLOOKUP($C57,'第13号（指定器具、提案要）'!$B$7:$B$51,'第13号（指定器具、提案要）'!$I$7:$I$51),"")</f>
        <v>0</v>
      </c>
      <c r="H57" s="93">
        <v>9.6999999999999993</v>
      </c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G57" s="99">
        <v>0</v>
      </c>
      <c r="BH57" s="99">
        <v>9432</v>
      </c>
      <c r="BI57" s="99">
        <v>0</v>
      </c>
      <c r="BJ57" s="99">
        <v>0</v>
      </c>
      <c r="BK57" s="99">
        <v>0</v>
      </c>
      <c r="BL57" s="99">
        <v>0</v>
      </c>
      <c r="BM57" s="99">
        <v>0</v>
      </c>
      <c r="BN57" s="99">
        <v>0</v>
      </c>
      <c r="BO57" s="99">
        <v>17520</v>
      </c>
      <c r="BP57" s="99">
        <v>0</v>
      </c>
      <c r="BQ57" s="99">
        <v>0</v>
      </c>
      <c r="BR57" s="99">
        <v>0</v>
      </c>
      <c r="BS57" s="99">
        <v>0</v>
      </c>
      <c r="BT57" s="99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52560</v>
      </c>
      <c r="CA57" s="99">
        <v>52560</v>
      </c>
      <c r="CB57" s="99">
        <v>61320</v>
      </c>
      <c r="CC57" s="99">
        <v>0</v>
      </c>
      <c r="CD57" s="99">
        <v>0</v>
      </c>
      <c r="CE57" s="99">
        <v>0</v>
      </c>
      <c r="CF57" s="99">
        <v>148920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43800</v>
      </c>
      <c r="CO57" s="99">
        <v>26280</v>
      </c>
      <c r="CP57" s="99"/>
      <c r="CQ57" s="99">
        <v>113880</v>
      </c>
      <c r="CR57" s="99">
        <v>96360</v>
      </c>
      <c r="CS57" s="99">
        <v>43800</v>
      </c>
      <c r="CT57" s="99">
        <v>0</v>
      </c>
      <c r="CU57" s="99">
        <v>113880</v>
      </c>
      <c r="CV57" s="99">
        <v>0</v>
      </c>
      <c r="CW57" s="99">
        <v>0</v>
      </c>
      <c r="CX57" s="99">
        <v>0</v>
      </c>
      <c r="CY57" s="99">
        <v>0</v>
      </c>
      <c r="CZ57" s="99">
        <v>18880</v>
      </c>
      <c r="DA57" s="99">
        <v>0</v>
      </c>
      <c r="DB57" s="99">
        <v>4160</v>
      </c>
      <c r="DC57" s="99">
        <v>0</v>
      </c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</row>
    <row r="58" spans="2:157" ht="35.25" customHeight="1">
      <c r="B58" s="92"/>
      <c r="C58" s="98" t="s">
        <v>182</v>
      </c>
      <c r="D58" s="92" t="s">
        <v>97</v>
      </c>
      <c r="E58" s="93">
        <v>54</v>
      </c>
      <c r="F58" s="93">
        <f t="shared" si="0"/>
        <v>54</v>
      </c>
      <c r="G58" s="93">
        <f>IFERROR(_xlfn.XLOOKUP($C58,'第13号（指定器具、提案要）'!$B$7:$B$51,'第13号（指定器具、提案要）'!$I$7:$I$51),"")</f>
        <v>0</v>
      </c>
      <c r="H58" s="93">
        <v>7</v>
      </c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G58" s="99">
        <v>0</v>
      </c>
      <c r="BH58" s="99">
        <v>0</v>
      </c>
      <c r="BI58" s="99">
        <v>0</v>
      </c>
      <c r="BJ58" s="99">
        <v>0</v>
      </c>
      <c r="BK58" s="99">
        <v>0</v>
      </c>
      <c r="BL58" s="99">
        <v>0</v>
      </c>
      <c r="BM58" s="99">
        <v>1048</v>
      </c>
      <c r="BN58" s="99">
        <v>0</v>
      </c>
      <c r="BO58" s="99">
        <v>0</v>
      </c>
      <c r="BP58" s="99">
        <v>0</v>
      </c>
      <c r="BQ58" s="99">
        <v>0</v>
      </c>
      <c r="BR58" s="99">
        <v>0</v>
      </c>
      <c r="BS58" s="99">
        <v>0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99">
        <v>0</v>
      </c>
      <c r="CF58" s="99">
        <v>0</v>
      </c>
      <c r="CG58" s="99">
        <v>0</v>
      </c>
      <c r="CH58" s="99">
        <v>0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/>
      <c r="CQ58" s="99">
        <v>0</v>
      </c>
      <c r="CR58" s="99">
        <v>0</v>
      </c>
      <c r="CS58" s="99">
        <v>0</v>
      </c>
      <c r="CT58" s="99">
        <v>0</v>
      </c>
      <c r="CU58" s="99">
        <v>0</v>
      </c>
      <c r="CV58" s="99">
        <v>0</v>
      </c>
      <c r="CW58" s="99">
        <v>0</v>
      </c>
      <c r="CX58" s="99">
        <v>0</v>
      </c>
      <c r="CY58" s="99">
        <v>0</v>
      </c>
      <c r="CZ58" s="99">
        <v>33040</v>
      </c>
      <c r="DA58" s="99">
        <v>0</v>
      </c>
      <c r="DB58" s="99">
        <v>1560</v>
      </c>
      <c r="DC58" s="99">
        <v>0</v>
      </c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</row>
    <row r="59" spans="2:157" ht="35.25" customHeight="1">
      <c r="B59" s="92"/>
      <c r="C59" s="98" t="s">
        <v>183</v>
      </c>
      <c r="D59" s="92" t="s">
        <v>98</v>
      </c>
      <c r="E59" s="93">
        <v>36</v>
      </c>
      <c r="F59" s="93">
        <f t="shared" si="0"/>
        <v>36</v>
      </c>
      <c r="G59" s="93">
        <f>IFERROR(_xlfn.XLOOKUP($C59,'第13号（指定器具、提案要）'!$B$7:$B$51,'第13号（指定器具、提案要）'!$I$7:$I$51),"")</f>
        <v>0</v>
      </c>
      <c r="H59" s="93">
        <v>20</v>
      </c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G59" s="99">
        <v>0</v>
      </c>
      <c r="BH59" s="99">
        <v>0</v>
      </c>
      <c r="BI59" s="99">
        <v>2570</v>
      </c>
      <c r="BJ59" s="99">
        <v>3240</v>
      </c>
      <c r="BK59" s="99">
        <v>15470</v>
      </c>
      <c r="BL59" s="99">
        <v>0</v>
      </c>
      <c r="BM59" s="99">
        <v>3626</v>
      </c>
      <c r="BN59" s="99">
        <v>0</v>
      </c>
      <c r="BO59" s="99">
        <v>0</v>
      </c>
      <c r="BP59" s="99">
        <v>0</v>
      </c>
      <c r="BQ59" s="99">
        <v>0</v>
      </c>
      <c r="BR59" s="99">
        <v>0</v>
      </c>
      <c r="BS59" s="99">
        <v>0</v>
      </c>
      <c r="BT59" s="99">
        <v>0</v>
      </c>
      <c r="BU59" s="99">
        <v>0</v>
      </c>
      <c r="BV59" s="99">
        <v>0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/>
      <c r="CQ59" s="99">
        <v>0</v>
      </c>
      <c r="CR59" s="99">
        <v>0</v>
      </c>
      <c r="CS59" s="99">
        <v>0</v>
      </c>
      <c r="CT59" s="99">
        <v>0</v>
      </c>
      <c r="CU59" s="99">
        <v>0</v>
      </c>
      <c r="CV59" s="99">
        <v>0</v>
      </c>
      <c r="CW59" s="99">
        <v>35040</v>
      </c>
      <c r="CX59" s="99">
        <v>0</v>
      </c>
      <c r="CY59" s="99">
        <v>0</v>
      </c>
      <c r="CZ59" s="99">
        <v>0</v>
      </c>
      <c r="DA59" s="99">
        <v>0</v>
      </c>
      <c r="DB59" s="99">
        <v>6240</v>
      </c>
      <c r="DC59" s="99">
        <v>12740</v>
      </c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</row>
    <row r="60" spans="2:157" ht="35.25" customHeight="1">
      <c r="B60" s="92"/>
      <c r="C60" s="98" t="s">
        <v>184</v>
      </c>
      <c r="D60" s="92" t="s">
        <v>99</v>
      </c>
      <c r="E60" s="93">
        <v>36</v>
      </c>
      <c r="F60" s="93">
        <f t="shared" si="0"/>
        <v>36</v>
      </c>
      <c r="G60" s="93" t="str">
        <f>IFERROR(_xlfn.XLOOKUP($C60,'第13号（指定器具、提案要）'!$B$7:$B$51,'第13号（指定器具、提案要）'!$I$7:$I$51),"")</f>
        <v/>
      </c>
      <c r="H60" s="93">
        <v>4.9000000000000004</v>
      </c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G60" s="99">
        <v>0</v>
      </c>
      <c r="BH60" s="99">
        <v>0</v>
      </c>
      <c r="BI60" s="99">
        <v>0</v>
      </c>
      <c r="BJ60" s="99">
        <v>0</v>
      </c>
      <c r="BK60" s="99">
        <v>0</v>
      </c>
      <c r="BL60" s="99">
        <v>0</v>
      </c>
      <c r="BM60" s="99">
        <v>0</v>
      </c>
      <c r="BN60" s="99">
        <v>0</v>
      </c>
      <c r="BO60" s="99">
        <v>0</v>
      </c>
      <c r="BP60" s="99">
        <v>0</v>
      </c>
      <c r="BQ60" s="99">
        <v>0</v>
      </c>
      <c r="BR60" s="99">
        <v>0</v>
      </c>
      <c r="BS60" s="99">
        <v>0</v>
      </c>
      <c r="BT60" s="99">
        <v>0</v>
      </c>
      <c r="BU60" s="99">
        <v>0</v>
      </c>
      <c r="BV60" s="99">
        <v>0</v>
      </c>
      <c r="BW60" s="99">
        <v>0</v>
      </c>
      <c r="BX60" s="99">
        <v>0</v>
      </c>
      <c r="BY60" s="99">
        <v>0</v>
      </c>
      <c r="BZ60" s="99">
        <v>0</v>
      </c>
      <c r="CA60" s="99">
        <v>0</v>
      </c>
      <c r="CB60" s="99">
        <v>0</v>
      </c>
      <c r="CC60" s="99">
        <v>0</v>
      </c>
      <c r="CD60" s="99">
        <v>0</v>
      </c>
      <c r="CE60" s="99">
        <v>0</v>
      </c>
      <c r="CF60" s="99">
        <v>0</v>
      </c>
      <c r="CG60" s="99">
        <v>0</v>
      </c>
      <c r="CH60" s="99">
        <v>0</v>
      </c>
      <c r="CI60" s="99">
        <v>0</v>
      </c>
      <c r="CJ60" s="99">
        <v>0</v>
      </c>
      <c r="CK60" s="99">
        <v>0</v>
      </c>
      <c r="CL60" s="99">
        <v>0</v>
      </c>
      <c r="CM60" s="99">
        <v>0</v>
      </c>
      <c r="CN60" s="99">
        <v>0</v>
      </c>
      <c r="CO60" s="99">
        <v>0</v>
      </c>
      <c r="CP60" s="99"/>
      <c r="CQ60" s="99">
        <v>0</v>
      </c>
      <c r="CR60" s="99">
        <v>0</v>
      </c>
      <c r="CS60" s="99">
        <v>0</v>
      </c>
      <c r="CT60" s="99">
        <v>0</v>
      </c>
      <c r="CU60" s="99">
        <v>0</v>
      </c>
      <c r="CV60" s="99">
        <v>0</v>
      </c>
      <c r="CW60" s="99">
        <v>0</v>
      </c>
      <c r="CX60" s="99">
        <v>0</v>
      </c>
      <c r="CY60" s="99">
        <v>0</v>
      </c>
      <c r="CZ60" s="99">
        <v>0</v>
      </c>
      <c r="DA60" s="99">
        <v>0</v>
      </c>
      <c r="DB60" s="99">
        <v>0</v>
      </c>
      <c r="DC60" s="99">
        <v>0</v>
      </c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</row>
    <row r="61" spans="2:157" ht="35.25" customHeight="1">
      <c r="B61" s="92"/>
      <c r="C61" s="98" t="s">
        <v>185</v>
      </c>
      <c r="D61" s="92" t="s">
        <v>100</v>
      </c>
      <c r="E61" s="93">
        <v>23</v>
      </c>
      <c r="F61" s="93">
        <f t="shared" si="0"/>
        <v>23</v>
      </c>
      <c r="G61" s="93">
        <f>IFERROR(_xlfn.XLOOKUP($C61,'第13号（指定器具、提案要）'!$B$7:$B$51,'第13号（指定器具、提案要）'!$I$7:$I$51),"")</f>
        <v>0</v>
      </c>
      <c r="H61" s="93">
        <v>12</v>
      </c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G61" s="99">
        <v>0</v>
      </c>
      <c r="BH61" s="99">
        <v>0</v>
      </c>
      <c r="BI61" s="99">
        <v>9380.5</v>
      </c>
      <c r="BJ61" s="99">
        <v>2827</v>
      </c>
      <c r="BK61" s="99">
        <v>0</v>
      </c>
      <c r="BL61" s="99">
        <v>0</v>
      </c>
      <c r="BM61" s="99">
        <v>6</v>
      </c>
      <c r="BN61" s="99">
        <v>0</v>
      </c>
      <c r="BO61" s="99">
        <v>0</v>
      </c>
      <c r="BP61" s="99">
        <v>0</v>
      </c>
      <c r="BQ61" s="99">
        <v>0</v>
      </c>
      <c r="BR61" s="99">
        <v>0</v>
      </c>
      <c r="BS61" s="99">
        <v>0</v>
      </c>
      <c r="BT61" s="99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/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730</v>
      </c>
      <c r="CX61" s="99">
        <v>0</v>
      </c>
      <c r="CY61" s="99">
        <v>0</v>
      </c>
      <c r="CZ61" s="99">
        <v>0</v>
      </c>
      <c r="DA61" s="99">
        <v>0</v>
      </c>
      <c r="DB61" s="99">
        <v>130</v>
      </c>
      <c r="DC61" s="99">
        <v>0</v>
      </c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</row>
    <row r="62" spans="2:157" ht="35.25" customHeight="1">
      <c r="B62" s="92"/>
      <c r="C62" s="98" t="s">
        <v>186</v>
      </c>
      <c r="D62" s="92" t="s">
        <v>101</v>
      </c>
      <c r="E62" s="93">
        <v>23</v>
      </c>
      <c r="F62" s="93">
        <f t="shared" si="0"/>
        <v>23</v>
      </c>
      <c r="G62" s="93">
        <f>IFERROR(_xlfn.XLOOKUP($C62,'第13号（指定器具、提案要）'!$B$7:$B$51,'第13号（指定器具、提案要）'!$I$7:$I$51),"")</f>
        <v>0</v>
      </c>
      <c r="H62" s="93">
        <v>11.7</v>
      </c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G62" s="99">
        <v>0</v>
      </c>
      <c r="BH62" s="99">
        <v>0</v>
      </c>
      <c r="BI62" s="99">
        <v>3184</v>
      </c>
      <c r="BJ62" s="99">
        <v>29090</v>
      </c>
      <c r="BK62" s="99">
        <v>14170</v>
      </c>
      <c r="BL62" s="99">
        <v>0</v>
      </c>
      <c r="BM62" s="99">
        <v>5746</v>
      </c>
      <c r="BN62" s="99">
        <v>0</v>
      </c>
      <c r="BO62" s="99">
        <v>0</v>
      </c>
      <c r="BP62" s="99">
        <v>0</v>
      </c>
      <c r="BQ62" s="99">
        <v>0</v>
      </c>
      <c r="BR62" s="99">
        <v>0</v>
      </c>
      <c r="BS62" s="99">
        <v>0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17520</v>
      </c>
      <c r="CP62" s="99"/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  <c r="CZ62" s="99">
        <v>0</v>
      </c>
      <c r="DA62" s="99">
        <v>0</v>
      </c>
      <c r="DB62" s="99">
        <v>4160</v>
      </c>
      <c r="DC62" s="99">
        <v>520</v>
      </c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</row>
    <row r="63" spans="2:157" ht="35.25" customHeight="1">
      <c r="B63" s="92"/>
      <c r="C63" s="98" t="s">
        <v>187</v>
      </c>
      <c r="D63" s="92" t="s">
        <v>102</v>
      </c>
      <c r="E63" s="93">
        <v>275</v>
      </c>
      <c r="F63" s="93">
        <f t="shared" si="0"/>
        <v>275</v>
      </c>
      <c r="G63" s="93">
        <f>IFERROR(_xlfn.XLOOKUP($C63,'第13号（指定器具、提案要）'!$B$7:$B$51,'第13号（指定器具、提案要）'!$I$7:$I$51),"")</f>
        <v>0</v>
      </c>
      <c r="H63" s="93">
        <v>60.3</v>
      </c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G63" s="99">
        <v>0</v>
      </c>
      <c r="BH63" s="99">
        <v>0</v>
      </c>
      <c r="BI63" s="99">
        <v>0</v>
      </c>
      <c r="BJ63" s="99">
        <v>0</v>
      </c>
      <c r="BK63" s="99">
        <v>0</v>
      </c>
      <c r="BL63" s="99">
        <v>0</v>
      </c>
      <c r="BM63" s="99">
        <v>0</v>
      </c>
      <c r="BN63" s="99">
        <v>0</v>
      </c>
      <c r="BO63" s="99">
        <v>0</v>
      </c>
      <c r="BP63" s="99">
        <v>0</v>
      </c>
      <c r="BQ63" s="99">
        <v>0</v>
      </c>
      <c r="BR63" s="99">
        <v>0</v>
      </c>
      <c r="BS63" s="99">
        <v>0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99">
        <v>0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/>
      <c r="CQ63" s="99">
        <v>0</v>
      </c>
      <c r="CR63" s="99">
        <v>0</v>
      </c>
      <c r="CS63" s="99">
        <v>0</v>
      </c>
      <c r="CT63" s="99">
        <v>0</v>
      </c>
      <c r="CU63" s="99">
        <v>0</v>
      </c>
      <c r="CV63" s="99">
        <v>0</v>
      </c>
      <c r="CW63" s="99">
        <v>0</v>
      </c>
      <c r="CX63" s="99">
        <v>0</v>
      </c>
      <c r="CY63" s="99">
        <v>0</v>
      </c>
      <c r="CZ63" s="99">
        <v>0</v>
      </c>
      <c r="DA63" s="99">
        <v>0</v>
      </c>
      <c r="DB63" s="99">
        <v>20800</v>
      </c>
      <c r="DC63" s="99">
        <v>0</v>
      </c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</row>
    <row r="64" spans="2:157" ht="35.25" customHeight="1">
      <c r="B64" s="92"/>
      <c r="C64" s="98" t="s">
        <v>188</v>
      </c>
      <c r="D64" s="92" t="s">
        <v>103</v>
      </c>
      <c r="E64" s="93">
        <v>228</v>
      </c>
      <c r="F64" s="93">
        <f t="shared" si="0"/>
        <v>228</v>
      </c>
      <c r="G64" s="93" t="str">
        <f>IFERROR(_xlfn.XLOOKUP($C64,'第13号（指定器具、提案要）'!$B$7:$B$51,'第13号（指定器具、提案要）'!$I$7:$I$51),"")</f>
        <v/>
      </c>
      <c r="H64" s="93">
        <v>42.4</v>
      </c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G64" s="99">
        <v>0</v>
      </c>
      <c r="BH64" s="99">
        <v>0</v>
      </c>
      <c r="BI64" s="99">
        <v>0</v>
      </c>
      <c r="BJ64" s="99">
        <v>0</v>
      </c>
      <c r="BK64" s="99">
        <v>0</v>
      </c>
      <c r="BL64" s="99">
        <v>0</v>
      </c>
      <c r="BM64" s="99">
        <v>0</v>
      </c>
      <c r="BN64" s="99">
        <v>0</v>
      </c>
      <c r="BO64" s="99">
        <v>0</v>
      </c>
      <c r="BP64" s="99">
        <v>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99">
        <v>0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/>
      <c r="CQ64" s="99">
        <v>0</v>
      </c>
      <c r="CR64" s="99">
        <v>0</v>
      </c>
      <c r="CS64" s="99">
        <v>0</v>
      </c>
      <c r="CT64" s="99">
        <v>0</v>
      </c>
      <c r="CU64" s="99">
        <v>0</v>
      </c>
      <c r="CV64" s="99">
        <v>0</v>
      </c>
      <c r="CW64" s="99">
        <v>0</v>
      </c>
      <c r="CX64" s="99">
        <v>0</v>
      </c>
      <c r="CY64" s="99">
        <v>0</v>
      </c>
      <c r="CZ64" s="99">
        <v>0</v>
      </c>
      <c r="DA64" s="99">
        <v>0</v>
      </c>
      <c r="DB64" s="99">
        <v>0</v>
      </c>
      <c r="DC64" s="99">
        <v>0</v>
      </c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</row>
    <row r="65" spans="2:157" ht="35.25" customHeight="1">
      <c r="B65" s="92"/>
      <c r="C65" s="98" t="s">
        <v>189</v>
      </c>
      <c r="D65" s="92" t="s">
        <v>104</v>
      </c>
      <c r="E65" s="93">
        <v>23</v>
      </c>
      <c r="F65" s="93">
        <f t="shared" si="0"/>
        <v>23</v>
      </c>
      <c r="G65" s="93">
        <f>IFERROR(_xlfn.XLOOKUP($C65,'第13号（指定器具、提案要）'!$B$7:$B$51,'第13号（指定器具、提案要）'!$I$7:$I$51),"")</f>
        <v>0</v>
      </c>
      <c r="H65" s="93">
        <v>10</v>
      </c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G65" s="99">
        <v>0</v>
      </c>
      <c r="BH65" s="99">
        <v>0</v>
      </c>
      <c r="BI65" s="99">
        <v>0</v>
      </c>
      <c r="BJ65" s="99">
        <v>43176</v>
      </c>
      <c r="BK65" s="99">
        <v>260</v>
      </c>
      <c r="BL65" s="99">
        <v>0</v>
      </c>
      <c r="BM65" s="99">
        <v>30</v>
      </c>
      <c r="BN65" s="99">
        <v>0</v>
      </c>
      <c r="BO65" s="99">
        <v>0</v>
      </c>
      <c r="BP65" s="99">
        <v>0</v>
      </c>
      <c r="BQ65" s="99">
        <v>0</v>
      </c>
      <c r="BR65" s="99">
        <v>0</v>
      </c>
      <c r="BS65" s="99">
        <v>0</v>
      </c>
      <c r="BT65" s="99">
        <v>0</v>
      </c>
      <c r="BU65" s="99">
        <v>17520</v>
      </c>
      <c r="BV65" s="99">
        <v>0</v>
      </c>
      <c r="BW65" s="99">
        <v>0</v>
      </c>
      <c r="BX65" s="99">
        <v>8760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99">
        <v>0</v>
      </c>
      <c r="CF65" s="99">
        <v>0</v>
      </c>
      <c r="CG65" s="99">
        <v>0</v>
      </c>
      <c r="CH65" s="99">
        <v>0</v>
      </c>
      <c r="CI65" s="99">
        <v>0</v>
      </c>
      <c r="CJ65" s="99">
        <v>0</v>
      </c>
      <c r="CK65" s="99">
        <v>0</v>
      </c>
      <c r="CL65" s="99">
        <v>0</v>
      </c>
      <c r="CM65" s="99">
        <v>0</v>
      </c>
      <c r="CN65" s="99">
        <v>0</v>
      </c>
      <c r="CO65" s="99">
        <v>0</v>
      </c>
      <c r="CP65" s="99"/>
      <c r="CQ65" s="99">
        <v>0</v>
      </c>
      <c r="CR65" s="99">
        <v>0</v>
      </c>
      <c r="CS65" s="99">
        <v>0</v>
      </c>
      <c r="CT65" s="99">
        <v>0</v>
      </c>
      <c r="CU65" s="99">
        <v>0</v>
      </c>
      <c r="CV65" s="99">
        <v>0</v>
      </c>
      <c r="CW65" s="99">
        <v>0</v>
      </c>
      <c r="CX65" s="99">
        <v>0</v>
      </c>
      <c r="CY65" s="99">
        <v>0</v>
      </c>
      <c r="CZ65" s="99">
        <v>33040</v>
      </c>
      <c r="DA65" s="99">
        <v>0</v>
      </c>
      <c r="DB65" s="99">
        <v>0</v>
      </c>
      <c r="DC65" s="99">
        <v>0</v>
      </c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</row>
    <row r="66" spans="2:157" ht="35.25" customHeight="1">
      <c r="B66" s="92"/>
      <c r="C66" s="98" t="s">
        <v>190</v>
      </c>
      <c r="D66" s="92" t="s">
        <v>105</v>
      </c>
      <c r="E66" s="93">
        <v>114</v>
      </c>
      <c r="F66" s="93">
        <f t="shared" si="0"/>
        <v>114</v>
      </c>
      <c r="G66" s="93">
        <f>IFERROR(_xlfn.XLOOKUP($C66,'第13号（指定器具、提案要）'!$B$7:$B$51,'第13号（指定器具、提案要）'!$I$7:$I$51),"")</f>
        <v>0</v>
      </c>
      <c r="H66" s="93">
        <v>31</v>
      </c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G66" s="99">
        <v>0</v>
      </c>
      <c r="BH66" s="99">
        <v>9432</v>
      </c>
      <c r="BI66" s="99">
        <v>3084</v>
      </c>
      <c r="BJ66" s="99">
        <v>0</v>
      </c>
      <c r="BK66" s="99">
        <v>0</v>
      </c>
      <c r="BL66" s="99">
        <v>2580</v>
      </c>
      <c r="BM66" s="99">
        <v>12</v>
      </c>
      <c r="BN66" s="99">
        <v>0</v>
      </c>
      <c r="BO66" s="99">
        <v>0</v>
      </c>
      <c r="BP66" s="99">
        <v>17520</v>
      </c>
      <c r="BQ66" s="99">
        <v>0</v>
      </c>
      <c r="BR66" s="99">
        <v>0</v>
      </c>
      <c r="BS66" s="99">
        <v>70080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61320</v>
      </c>
      <c r="CA66" s="99">
        <v>0</v>
      </c>
      <c r="CB66" s="99">
        <v>35040</v>
      </c>
      <c r="CC66" s="99">
        <v>8760</v>
      </c>
      <c r="CD66" s="99">
        <v>17520</v>
      </c>
      <c r="CE66" s="99">
        <v>17520</v>
      </c>
      <c r="CF66" s="99">
        <v>26280</v>
      </c>
      <c r="CG66" s="99">
        <v>35040</v>
      </c>
      <c r="CH66" s="99">
        <v>0</v>
      </c>
      <c r="CI66" s="99">
        <v>8760</v>
      </c>
      <c r="CJ66" s="99">
        <v>43800</v>
      </c>
      <c r="CK66" s="99">
        <v>0</v>
      </c>
      <c r="CL66" s="99">
        <v>0</v>
      </c>
      <c r="CM66" s="99">
        <v>78840</v>
      </c>
      <c r="CN66" s="99">
        <v>61320</v>
      </c>
      <c r="CO66" s="99">
        <v>26280</v>
      </c>
      <c r="CP66" s="99"/>
      <c r="CQ66" s="99">
        <v>26280</v>
      </c>
      <c r="CR66" s="99">
        <v>43800</v>
      </c>
      <c r="CS66" s="99">
        <v>0</v>
      </c>
      <c r="CT66" s="99">
        <v>26280</v>
      </c>
      <c r="CU66" s="99">
        <v>0</v>
      </c>
      <c r="CV66" s="99">
        <v>0</v>
      </c>
      <c r="CW66" s="99">
        <v>0</v>
      </c>
      <c r="CX66" s="99">
        <v>0</v>
      </c>
      <c r="CY66" s="99">
        <v>0</v>
      </c>
      <c r="CZ66" s="99">
        <v>0</v>
      </c>
      <c r="DA66" s="99">
        <v>0</v>
      </c>
      <c r="DB66" s="99">
        <v>0</v>
      </c>
      <c r="DC66" s="99">
        <v>0</v>
      </c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</row>
    <row r="67" spans="2:157" ht="35.25" customHeight="1">
      <c r="B67" s="92"/>
      <c r="C67" s="98" t="s">
        <v>191</v>
      </c>
      <c r="D67" s="92" t="s">
        <v>106</v>
      </c>
      <c r="E67" s="93">
        <v>12</v>
      </c>
      <c r="F67" s="93">
        <f t="shared" si="0"/>
        <v>12</v>
      </c>
      <c r="G67" s="93" t="str">
        <f>IFERROR(_xlfn.XLOOKUP($C67,'第13号（指定器具、提案要）'!$B$7:$B$51,'第13号（指定器具、提案要）'!$I$7:$I$51),"")</f>
        <v/>
      </c>
      <c r="H67" s="93">
        <v>2.5</v>
      </c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G67" s="99">
        <v>0</v>
      </c>
      <c r="BH67" s="99">
        <v>0</v>
      </c>
      <c r="BI67" s="99">
        <v>0</v>
      </c>
      <c r="BJ67" s="99">
        <v>0</v>
      </c>
      <c r="BK67" s="99">
        <v>0</v>
      </c>
      <c r="BL67" s="99">
        <v>0</v>
      </c>
      <c r="BM67" s="99">
        <v>0</v>
      </c>
      <c r="BN67" s="99">
        <v>0</v>
      </c>
      <c r="BO67" s="99">
        <v>0</v>
      </c>
      <c r="BP67" s="99">
        <v>0</v>
      </c>
      <c r="BQ67" s="99">
        <v>0</v>
      </c>
      <c r="BR67" s="99">
        <v>0</v>
      </c>
      <c r="BS67" s="99">
        <v>0</v>
      </c>
      <c r="BT67" s="99">
        <v>0</v>
      </c>
      <c r="BU67" s="99">
        <v>0</v>
      </c>
      <c r="BV67" s="99">
        <v>0</v>
      </c>
      <c r="BW67" s="99">
        <v>0</v>
      </c>
      <c r="BX67" s="99">
        <v>0</v>
      </c>
      <c r="BY67" s="99">
        <v>0</v>
      </c>
      <c r="BZ67" s="99">
        <v>0</v>
      </c>
      <c r="CA67" s="99">
        <v>0</v>
      </c>
      <c r="CB67" s="99">
        <v>0</v>
      </c>
      <c r="CC67" s="99">
        <v>0</v>
      </c>
      <c r="CD67" s="99">
        <v>0</v>
      </c>
      <c r="CE67" s="99">
        <v>0</v>
      </c>
      <c r="CF67" s="99">
        <v>0</v>
      </c>
      <c r="CG67" s="99">
        <v>0</v>
      </c>
      <c r="CH67" s="99">
        <v>0</v>
      </c>
      <c r="CI67" s="99">
        <v>0</v>
      </c>
      <c r="CJ67" s="99">
        <v>0</v>
      </c>
      <c r="CK67" s="99">
        <v>0</v>
      </c>
      <c r="CL67" s="99">
        <v>0</v>
      </c>
      <c r="CM67" s="99">
        <v>0</v>
      </c>
      <c r="CN67" s="99">
        <v>0</v>
      </c>
      <c r="CO67" s="99">
        <v>0</v>
      </c>
      <c r="CP67" s="99"/>
      <c r="CQ67" s="99">
        <v>0</v>
      </c>
      <c r="CR67" s="99">
        <v>0</v>
      </c>
      <c r="CS67" s="99">
        <v>0</v>
      </c>
      <c r="CT67" s="99">
        <v>0</v>
      </c>
      <c r="CU67" s="99">
        <v>0</v>
      </c>
      <c r="CV67" s="99">
        <v>0</v>
      </c>
      <c r="CW67" s="99">
        <v>0</v>
      </c>
      <c r="CX67" s="99">
        <v>0</v>
      </c>
      <c r="CY67" s="99">
        <v>0</v>
      </c>
      <c r="CZ67" s="99">
        <v>0</v>
      </c>
      <c r="DA67" s="99">
        <v>0</v>
      </c>
      <c r="DB67" s="99">
        <v>0</v>
      </c>
      <c r="DC67" s="99">
        <v>0</v>
      </c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</row>
    <row r="68" spans="2:157" ht="35.25" customHeight="1">
      <c r="B68" s="92"/>
      <c r="C68" s="98" t="s">
        <v>132</v>
      </c>
      <c r="D68" s="92" t="s">
        <v>107</v>
      </c>
      <c r="E68" s="93">
        <v>54</v>
      </c>
      <c r="F68" s="93">
        <f t="shared" si="0"/>
        <v>54</v>
      </c>
      <c r="G68" s="93">
        <f>IFERROR(_xlfn.XLOOKUP($C68,'第13号（指定器具、提案要）'!$B$7:$B$51,'第13号（指定器具、提案要）'!$I$7:$I$51),"")</f>
        <v>0</v>
      </c>
      <c r="H68" s="93">
        <v>12.9</v>
      </c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G68" s="99">
        <v>0</v>
      </c>
      <c r="BH68" s="99">
        <v>0</v>
      </c>
      <c r="BI68" s="99">
        <v>0</v>
      </c>
      <c r="BJ68" s="99">
        <v>6168</v>
      </c>
      <c r="BK68" s="99">
        <v>0</v>
      </c>
      <c r="BL68" s="99">
        <v>0</v>
      </c>
      <c r="BM68" s="99">
        <v>0</v>
      </c>
      <c r="BN68" s="99">
        <v>0</v>
      </c>
      <c r="BO68" s="99">
        <v>0</v>
      </c>
      <c r="BP68" s="99">
        <v>0</v>
      </c>
      <c r="BQ68" s="99">
        <v>8760</v>
      </c>
      <c r="BR68" s="99">
        <v>0</v>
      </c>
      <c r="BS68" s="99">
        <v>0</v>
      </c>
      <c r="BT68" s="99">
        <v>0</v>
      </c>
      <c r="BU68" s="99">
        <v>0</v>
      </c>
      <c r="BV68" s="99">
        <v>0</v>
      </c>
      <c r="BW68" s="99">
        <v>0</v>
      </c>
      <c r="BX68" s="99">
        <v>0</v>
      </c>
      <c r="BY68" s="99">
        <v>0</v>
      </c>
      <c r="BZ68" s="99">
        <v>0</v>
      </c>
      <c r="CA68" s="99">
        <v>0</v>
      </c>
      <c r="CB68" s="99">
        <v>0</v>
      </c>
      <c r="CC68" s="99">
        <v>0</v>
      </c>
      <c r="CD68" s="99">
        <v>0</v>
      </c>
      <c r="CE68" s="99">
        <v>0</v>
      </c>
      <c r="CF68" s="99">
        <v>0</v>
      </c>
      <c r="CG68" s="99">
        <v>0</v>
      </c>
      <c r="CH68" s="99">
        <v>0</v>
      </c>
      <c r="CI68" s="99">
        <v>0</v>
      </c>
      <c r="CJ68" s="99">
        <v>0</v>
      </c>
      <c r="CK68" s="99">
        <v>0</v>
      </c>
      <c r="CL68" s="99">
        <v>0</v>
      </c>
      <c r="CM68" s="99">
        <v>0</v>
      </c>
      <c r="CN68" s="99">
        <v>0</v>
      </c>
      <c r="CO68" s="99">
        <v>8760</v>
      </c>
      <c r="CP68" s="99"/>
      <c r="CQ68" s="99">
        <v>96360</v>
      </c>
      <c r="CR68" s="99">
        <v>0</v>
      </c>
      <c r="CS68" s="99">
        <v>0</v>
      </c>
      <c r="CT68" s="99">
        <v>0</v>
      </c>
      <c r="CU68" s="99">
        <v>0</v>
      </c>
      <c r="CV68" s="99">
        <v>109500</v>
      </c>
      <c r="CW68" s="99">
        <v>70080</v>
      </c>
      <c r="CX68" s="99">
        <v>0</v>
      </c>
      <c r="CY68" s="99">
        <v>0</v>
      </c>
      <c r="CZ68" s="99">
        <v>13275</v>
      </c>
      <c r="DA68" s="99">
        <v>0</v>
      </c>
      <c r="DB68" s="99">
        <v>0</v>
      </c>
      <c r="DC68" s="99">
        <v>0</v>
      </c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</row>
    <row r="69" spans="2:157" ht="35.25" customHeight="1">
      <c r="B69" s="92"/>
      <c r="C69" s="98" t="s">
        <v>192</v>
      </c>
      <c r="D69" s="92" t="s">
        <v>108</v>
      </c>
      <c r="E69" s="93">
        <v>23</v>
      </c>
      <c r="F69" s="93">
        <f t="shared" ref="F69:F87" si="1">IF(B69="",E69,"")</f>
        <v>23</v>
      </c>
      <c r="G69" s="93">
        <f>IFERROR(_xlfn.XLOOKUP($C69,'第13号（指定器具、提案要）'!$B$7:$B$51,'第13号（指定器具、提案要）'!$I$7:$I$51),"")</f>
        <v>0</v>
      </c>
      <c r="H69" s="93">
        <v>6.3</v>
      </c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G69" s="99">
        <v>0</v>
      </c>
      <c r="BH69" s="99">
        <v>0</v>
      </c>
      <c r="BI69" s="99">
        <v>13107</v>
      </c>
      <c r="BJ69" s="99">
        <v>28784</v>
      </c>
      <c r="BK69" s="99">
        <v>0</v>
      </c>
      <c r="BL69" s="99">
        <v>0</v>
      </c>
      <c r="BM69" s="99">
        <v>0</v>
      </c>
      <c r="BN69" s="99">
        <v>0</v>
      </c>
      <c r="BO69" s="99">
        <v>0</v>
      </c>
      <c r="BP69" s="99">
        <v>0</v>
      </c>
      <c r="BQ69" s="99">
        <v>0</v>
      </c>
      <c r="BR69" s="99">
        <v>0</v>
      </c>
      <c r="BS69" s="99">
        <v>0</v>
      </c>
      <c r="BT69" s="99">
        <v>0</v>
      </c>
      <c r="BU69" s="99">
        <v>0</v>
      </c>
      <c r="BV69" s="99">
        <v>0</v>
      </c>
      <c r="BW69" s="99">
        <v>0</v>
      </c>
      <c r="BX69" s="99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99">
        <v>0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/>
      <c r="CQ69" s="99">
        <v>0</v>
      </c>
      <c r="CR69" s="99">
        <v>0</v>
      </c>
      <c r="CS69" s="99">
        <v>0</v>
      </c>
      <c r="CT69" s="99">
        <v>0</v>
      </c>
      <c r="CU69" s="99">
        <v>0</v>
      </c>
      <c r="CV69" s="99">
        <v>0</v>
      </c>
      <c r="CW69" s="99">
        <v>0</v>
      </c>
      <c r="CX69" s="99">
        <v>0</v>
      </c>
      <c r="CY69" s="99">
        <v>0</v>
      </c>
      <c r="CZ69" s="99">
        <v>0</v>
      </c>
      <c r="DA69" s="99">
        <v>0</v>
      </c>
      <c r="DB69" s="99">
        <v>6240</v>
      </c>
      <c r="DC69" s="99">
        <v>0</v>
      </c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</row>
    <row r="70" spans="2:157" ht="35.25" customHeight="1">
      <c r="B70" s="92"/>
      <c r="C70" s="98" t="s">
        <v>193</v>
      </c>
      <c r="D70" s="92" t="s">
        <v>109</v>
      </c>
      <c r="E70" s="93">
        <v>275</v>
      </c>
      <c r="F70" s="93">
        <f t="shared" si="1"/>
        <v>275</v>
      </c>
      <c r="G70" s="93">
        <f>IFERROR(_xlfn.XLOOKUP($C70,'第13号（指定器具、提案要）'!$B$7:$B$51,'第13号（指定器具、提案要）'!$I$7:$I$51),"")</f>
        <v>0</v>
      </c>
      <c r="H70" s="93">
        <v>50</v>
      </c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G70" s="99">
        <v>0</v>
      </c>
      <c r="BH70" s="99">
        <v>6288</v>
      </c>
      <c r="BI70" s="99">
        <v>200</v>
      </c>
      <c r="BJ70" s="99">
        <v>8224</v>
      </c>
      <c r="BK70" s="99">
        <v>0</v>
      </c>
      <c r="BL70" s="99">
        <v>30660</v>
      </c>
      <c r="BM70" s="99">
        <v>0</v>
      </c>
      <c r="BN70" s="99">
        <v>0</v>
      </c>
      <c r="BO70" s="99">
        <v>0</v>
      </c>
      <c r="BP70" s="99">
        <v>0</v>
      </c>
      <c r="BQ70" s="99">
        <v>0</v>
      </c>
      <c r="BR70" s="99">
        <v>0</v>
      </c>
      <c r="BS70" s="99">
        <v>0</v>
      </c>
      <c r="BT70" s="99">
        <v>0</v>
      </c>
      <c r="BU70" s="99">
        <v>0</v>
      </c>
      <c r="BV70" s="99">
        <v>0</v>
      </c>
      <c r="BW70" s="99">
        <v>0</v>
      </c>
      <c r="BX70" s="99">
        <v>0</v>
      </c>
      <c r="BY70" s="99">
        <v>0</v>
      </c>
      <c r="BZ70" s="99">
        <v>0</v>
      </c>
      <c r="CA70" s="99">
        <v>0</v>
      </c>
      <c r="CB70" s="99">
        <v>0</v>
      </c>
      <c r="CC70" s="99">
        <v>0</v>
      </c>
      <c r="CD70" s="99">
        <v>0</v>
      </c>
      <c r="CE70" s="99">
        <v>0</v>
      </c>
      <c r="CF70" s="99">
        <v>0</v>
      </c>
      <c r="CG70" s="99">
        <v>0</v>
      </c>
      <c r="CH70" s="99">
        <v>0</v>
      </c>
      <c r="CI70" s="99">
        <v>0</v>
      </c>
      <c r="CJ70" s="99">
        <v>0</v>
      </c>
      <c r="CK70" s="99">
        <v>0</v>
      </c>
      <c r="CL70" s="99">
        <v>0</v>
      </c>
      <c r="CM70" s="99">
        <v>0</v>
      </c>
      <c r="CN70" s="99">
        <v>0</v>
      </c>
      <c r="CO70" s="99">
        <v>0</v>
      </c>
      <c r="CP70" s="99"/>
      <c r="CQ70" s="99">
        <v>0</v>
      </c>
      <c r="CR70" s="99">
        <v>0</v>
      </c>
      <c r="CS70" s="99">
        <v>0</v>
      </c>
      <c r="CT70" s="99">
        <v>0</v>
      </c>
      <c r="CU70" s="99">
        <v>0</v>
      </c>
      <c r="CV70" s="99">
        <v>48180</v>
      </c>
      <c r="CW70" s="99">
        <v>135780</v>
      </c>
      <c r="CX70" s="99">
        <v>0</v>
      </c>
      <c r="CY70" s="99">
        <v>14400</v>
      </c>
      <c r="CZ70" s="99">
        <v>21240</v>
      </c>
      <c r="DA70" s="99">
        <v>0</v>
      </c>
      <c r="DB70" s="99">
        <v>0</v>
      </c>
      <c r="DC70" s="99">
        <v>0</v>
      </c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</row>
    <row r="71" spans="2:157" ht="35.25" customHeight="1">
      <c r="B71" s="92"/>
      <c r="C71" s="98" t="s">
        <v>194</v>
      </c>
      <c r="D71" s="92" t="s">
        <v>110</v>
      </c>
      <c r="E71" s="93">
        <v>0</v>
      </c>
      <c r="F71" s="93">
        <f t="shared" si="1"/>
        <v>0</v>
      </c>
      <c r="G71" s="93" t="str">
        <f>IFERROR(_xlfn.XLOOKUP($C71,'第13号（指定器具、提案要）'!$B$7:$B$51,'第13号（指定器具、提案要）'!$I$7:$I$51),"")</f>
        <v/>
      </c>
      <c r="H71" s="93">
        <v>0</v>
      </c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G71" s="99">
        <v>0</v>
      </c>
      <c r="BH71" s="99">
        <v>0</v>
      </c>
      <c r="BI71" s="99">
        <v>0</v>
      </c>
      <c r="BJ71" s="99">
        <v>0</v>
      </c>
      <c r="BK71" s="99">
        <v>0</v>
      </c>
      <c r="BL71" s="99">
        <v>0</v>
      </c>
      <c r="BM71" s="99">
        <v>0</v>
      </c>
      <c r="BN71" s="99">
        <v>0</v>
      </c>
      <c r="BO71" s="99">
        <v>0</v>
      </c>
      <c r="BP71" s="99">
        <v>0</v>
      </c>
      <c r="BQ71" s="99">
        <v>0</v>
      </c>
      <c r="BR71" s="99">
        <v>0</v>
      </c>
      <c r="BS71" s="99">
        <v>0</v>
      </c>
      <c r="BT71" s="99">
        <v>0</v>
      </c>
      <c r="BU71" s="99">
        <v>0</v>
      </c>
      <c r="BV71" s="99">
        <v>0</v>
      </c>
      <c r="BW71" s="99">
        <v>0</v>
      </c>
      <c r="BX71" s="99">
        <v>0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0</v>
      </c>
      <c r="CE71" s="99">
        <v>0</v>
      </c>
      <c r="CF71" s="99">
        <v>0</v>
      </c>
      <c r="CG71" s="99">
        <v>0</v>
      </c>
      <c r="CH71" s="99">
        <v>0</v>
      </c>
      <c r="CI71" s="99">
        <v>0</v>
      </c>
      <c r="CJ71" s="99">
        <v>0</v>
      </c>
      <c r="CK71" s="99">
        <v>0</v>
      </c>
      <c r="CL71" s="99">
        <v>0</v>
      </c>
      <c r="CM71" s="99">
        <v>0</v>
      </c>
      <c r="CN71" s="99">
        <v>0</v>
      </c>
      <c r="CO71" s="99">
        <v>0</v>
      </c>
      <c r="CP71" s="99"/>
      <c r="CQ71" s="99">
        <v>0</v>
      </c>
      <c r="CR71" s="99">
        <v>0</v>
      </c>
      <c r="CS71" s="99">
        <v>0</v>
      </c>
      <c r="CT71" s="99">
        <v>0</v>
      </c>
      <c r="CU71" s="99">
        <v>0</v>
      </c>
      <c r="CV71" s="99">
        <v>0</v>
      </c>
      <c r="CW71" s="99">
        <v>0</v>
      </c>
      <c r="CX71" s="99">
        <v>0</v>
      </c>
      <c r="CY71" s="99">
        <v>0</v>
      </c>
      <c r="CZ71" s="99">
        <v>0</v>
      </c>
      <c r="DA71" s="99">
        <v>0</v>
      </c>
      <c r="DB71" s="99">
        <v>0</v>
      </c>
      <c r="DC71" s="99">
        <v>0</v>
      </c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</row>
    <row r="72" spans="2:157" ht="35.25" customHeight="1">
      <c r="B72" s="92" t="s">
        <v>377</v>
      </c>
      <c r="C72" s="98" t="s">
        <v>195</v>
      </c>
      <c r="D72" s="92" t="s">
        <v>111</v>
      </c>
      <c r="E72" s="93">
        <v>550</v>
      </c>
      <c r="F72" s="93" t="str">
        <f t="shared" si="1"/>
        <v/>
      </c>
      <c r="G72" s="93" t="str">
        <f>IFERROR(_xlfn.XLOOKUP($C72,'第13号（指定器具、提案要）'!$B$7:$B$51,'第13号（指定器具、提案要）'!$I$7:$I$51),"")</f>
        <v/>
      </c>
      <c r="H72" s="93">
        <v>100</v>
      </c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G72" s="99">
        <v>0</v>
      </c>
      <c r="BH72" s="99">
        <v>0</v>
      </c>
      <c r="BI72" s="99">
        <v>0</v>
      </c>
      <c r="BJ72" s="99">
        <v>0</v>
      </c>
      <c r="BK72" s="99">
        <v>0</v>
      </c>
      <c r="BL72" s="99">
        <v>0</v>
      </c>
      <c r="BM72" s="99">
        <v>0</v>
      </c>
      <c r="BN72" s="99">
        <v>0</v>
      </c>
      <c r="BO72" s="99">
        <v>0</v>
      </c>
      <c r="BP72" s="99">
        <v>0</v>
      </c>
      <c r="BQ72" s="99">
        <v>0</v>
      </c>
      <c r="BR72" s="99">
        <v>0</v>
      </c>
      <c r="BS72" s="99">
        <v>0</v>
      </c>
      <c r="BT72" s="99">
        <v>0</v>
      </c>
      <c r="BU72" s="99">
        <v>0</v>
      </c>
      <c r="BV72" s="99">
        <v>0</v>
      </c>
      <c r="BW72" s="99">
        <v>0</v>
      </c>
      <c r="BX72" s="99">
        <v>0</v>
      </c>
      <c r="BY72" s="99">
        <v>0</v>
      </c>
      <c r="BZ72" s="99">
        <v>0</v>
      </c>
      <c r="CA72" s="99">
        <v>0</v>
      </c>
      <c r="CB72" s="99">
        <v>0</v>
      </c>
      <c r="CC72" s="99">
        <v>0</v>
      </c>
      <c r="CD72" s="99">
        <v>0</v>
      </c>
      <c r="CE72" s="99">
        <v>0</v>
      </c>
      <c r="CF72" s="99">
        <v>0</v>
      </c>
      <c r="CG72" s="99">
        <v>0</v>
      </c>
      <c r="CH72" s="99">
        <v>0</v>
      </c>
      <c r="CI72" s="99">
        <v>0</v>
      </c>
      <c r="CJ72" s="99">
        <v>0</v>
      </c>
      <c r="CK72" s="99">
        <v>0</v>
      </c>
      <c r="CL72" s="99">
        <v>0</v>
      </c>
      <c r="CM72" s="99">
        <v>0</v>
      </c>
      <c r="CN72" s="99">
        <v>0</v>
      </c>
      <c r="CO72" s="99">
        <v>0</v>
      </c>
      <c r="CP72" s="99"/>
      <c r="CQ72" s="99">
        <v>0</v>
      </c>
      <c r="CR72" s="99">
        <v>0</v>
      </c>
      <c r="CS72" s="99">
        <v>0</v>
      </c>
      <c r="CT72" s="99">
        <v>0</v>
      </c>
      <c r="CU72" s="99">
        <v>0</v>
      </c>
      <c r="CV72" s="99">
        <v>166440</v>
      </c>
      <c r="CW72" s="99">
        <v>26280</v>
      </c>
      <c r="CX72" s="99">
        <v>0</v>
      </c>
      <c r="CY72" s="99">
        <v>16800</v>
      </c>
      <c r="CZ72" s="99">
        <v>0</v>
      </c>
      <c r="DA72" s="99">
        <v>0</v>
      </c>
      <c r="DB72" s="99">
        <v>0</v>
      </c>
      <c r="DC72" s="99">
        <v>0</v>
      </c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</row>
    <row r="73" spans="2:157" ht="35.25" customHeight="1">
      <c r="B73" s="92"/>
      <c r="C73" s="98" t="s">
        <v>196</v>
      </c>
      <c r="D73" s="92" t="s">
        <v>112</v>
      </c>
      <c r="E73" s="93">
        <v>250</v>
      </c>
      <c r="F73" s="93">
        <f t="shared" si="1"/>
        <v>250</v>
      </c>
      <c r="G73" s="93">
        <f>IFERROR(_xlfn.XLOOKUP($C73,'第13号（指定器具、提案要）'!$B$7:$B$51,'第13号（指定器具、提案要）'!$I$7:$I$51),"")</f>
        <v>0</v>
      </c>
      <c r="H73" s="93">
        <v>101</v>
      </c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G73" s="99">
        <v>0</v>
      </c>
      <c r="BH73" s="99">
        <v>0</v>
      </c>
      <c r="BI73" s="99">
        <v>0</v>
      </c>
      <c r="BJ73" s="99">
        <v>0</v>
      </c>
      <c r="BK73" s="99">
        <v>0</v>
      </c>
      <c r="BL73" s="99">
        <v>0</v>
      </c>
      <c r="BM73" s="99">
        <v>0</v>
      </c>
      <c r="BN73" s="99">
        <v>0</v>
      </c>
      <c r="BO73" s="99">
        <v>0</v>
      </c>
      <c r="BP73" s="99">
        <v>0</v>
      </c>
      <c r="BQ73" s="99">
        <v>0</v>
      </c>
      <c r="BR73" s="99">
        <v>0</v>
      </c>
      <c r="BS73" s="99">
        <v>0</v>
      </c>
      <c r="BT73" s="99">
        <v>0</v>
      </c>
      <c r="BU73" s="99">
        <v>0</v>
      </c>
      <c r="BV73" s="99">
        <v>0</v>
      </c>
      <c r="BW73" s="99">
        <v>0</v>
      </c>
      <c r="BX73" s="99">
        <v>0</v>
      </c>
      <c r="BY73" s="99">
        <v>0</v>
      </c>
      <c r="BZ73" s="99">
        <v>0</v>
      </c>
      <c r="CA73" s="99">
        <v>0</v>
      </c>
      <c r="CB73" s="99">
        <v>0</v>
      </c>
      <c r="CC73" s="99">
        <v>0</v>
      </c>
      <c r="CD73" s="99">
        <v>0</v>
      </c>
      <c r="CE73" s="99">
        <v>0</v>
      </c>
      <c r="CF73" s="99">
        <v>0</v>
      </c>
      <c r="CG73" s="99">
        <v>0</v>
      </c>
      <c r="CH73" s="99">
        <v>0</v>
      </c>
      <c r="CI73" s="99">
        <v>0</v>
      </c>
      <c r="CJ73" s="99">
        <v>0</v>
      </c>
      <c r="CK73" s="99">
        <v>0</v>
      </c>
      <c r="CL73" s="99">
        <v>0</v>
      </c>
      <c r="CM73" s="99">
        <v>0</v>
      </c>
      <c r="CN73" s="99">
        <v>0</v>
      </c>
      <c r="CO73" s="99">
        <v>0</v>
      </c>
      <c r="CP73" s="99"/>
      <c r="CQ73" s="99">
        <v>0</v>
      </c>
      <c r="CR73" s="99">
        <v>0</v>
      </c>
      <c r="CS73" s="99">
        <v>0</v>
      </c>
      <c r="CT73" s="99">
        <v>0</v>
      </c>
      <c r="CU73" s="99">
        <v>0</v>
      </c>
      <c r="CV73" s="99">
        <v>0</v>
      </c>
      <c r="CW73" s="99">
        <v>0</v>
      </c>
      <c r="CX73" s="99">
        <v>0</v>
      </c>
      <c r="CY73" s="99">
        <v>0</v>
      </c>
      <c r="CZ73" s="99">
        <v>35400</v>
      </c>
      <c r="DA73" s="99">
        <v>0</v>
      </c>
      <c r="DB73" s="99">
        <v>0</v>
      </c>
      <c r="DC73" s="99">
        <v>0</v>
      </c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</row>
    <row r="74" spans="2:157" ht="35.25" customHeight="1">
      <c r="B74" s="92" t="s">
        <v>377</v>
      </c>
      <c r="C74" s="98" t="s">
        <v>197</v>
      </c>
      <c r="D74" s="92" t="s">
        <v>113</v>
      </c>
      <c r="E74" s="93">
        <v>1000</v>
      </c>
      <c r="F74" s="93" t="str">
        <f t="shared" si="1"/>
        <v/>
      </c>
      <c r="G74" s="93" t="str">
        <f>IFERROR(_xlfn.XLOOKUP($C74,'第13号（指定器具、提案要）'!$B$7:$B$51,'第13号（指定器具、提案要）'!$I$7:$I$51),"")</f>
        <v/>
      </c>
      <c r="H74" s="93">
        <v>320</v>
      </c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G74" s="99">
        <v>0</v>
      </c>
      <c r="BH74" s="99">
        <v>0</v>
      </c>
      <c r="BI74" s="99">
        <v>0</v>
      </c>
      <c r="BJ74" s="99">
        <v>0</v>
      </c>
      <c r="BK74" s="99">
        <v>0</v>
      </c>
      <c r="BL74" s="99">
        <v>0</v>
      </c>
      <c r="BM74" s="99">
        <v>0</v>
      </c>
      <c r="BN74" s="99">
        <v>0</v>
      </c>
      <c r="BO74" s="99">
        <v>0</v>
      </c>
      <c r="BP74" s="99">
        <v>0</v>
      </c>
      <c r="BQ74" s="99">
        <v>0</v>
      </c>
      <c r="BR74" s="99">
        <v>0</v>
      </c>
      <c r="BS74" s="99">
        <v>0</v>
      </c>
      <c r="BT74" s="99">
        <v>0</v>
      </c>
      <c r="BU74" s="99">
        <v>0</v>
      </c>
      <c r="BV74" s="99">
        <v>0</v>
      </c>
      <c r="BW74" s="99">
        <v>0</v>
      </c>
      <c r="BX74" s="99">
        <v>0</v>
      </c>
      <c r="BY74" s="99">
        <v>0</v>
      </c>
      <c r="BZ74" s="99">
        <v>0</v>
      </c>
      <c r="CA74" s="99">
        <v>0</v>
      </c>
      <c r="CB74" s="99">
        <v>0</v>
      </c>
      <c r="CC74" s="99">
        <v>0</v>
      </c>
      <c r="CD74" s="99">
        <v>0</v>
      </c>
      <c r="CE74" s="99">
        <v>0</v>
      </c>
      <c r="CF74" s="99">
        <v>0</v>
      </c>
      <c r="CG74" s="99">
        <v>0</v>
      </c>
      <c r="CH74" s="99">
        <v>0</v>
      </c>
      <c r="CI74" s="99">
        <v>0</v>
      </c>
      <c r="CJ74" s="99">
        <v>0</v>
      </c>
      <c r="CK74" s="99">
        <v>0</v>
      </c>
      <c r="CL74" s="99">
        <v>0</v>
      </c>
      <c r="CM74" s="99">
        <v>0</v>
      </c>
      <c r="CN74" s="99">
        <v>0</v>
      </c>
      <c r="CO74" s="99">
        <v>0</v>
      </c>
      <c r="CP74" s="99"/>
      <c r="CQ74" s="99">
        <v>0</v>
      </c>
      <c r="CR74" s="99">
        <v>0</v>
      </c>
      <c r="CS74" s="99">
        <v>0</v>
      </c>
      <c r="CT74" s="99">
        <v>0</v>
      </c>
      <c r="CU74" s="99">
        <v>0</v>
      </c>
      <c r="CV74" s="99">
        <v>0</v>
      </c>
      <c r="CW74" s="99">
        <v>0</v>
      </c>
      <c r="CX74" s="99">
        <v>0</v>
      </c>
      <c r="CY74" s="99">
        <v>0</v>
      </c>
      <c r="CZ74" s="99">
        <v>61360</v>
      </c>
      <c r="DA74" s="99">
        <v>0</v>
      </c>
      <c r="DB74" s="99">
        <v>0</v>
      </c>
      <c r="DC74" s="99">
        <v>0</v>
      </c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</row>
    <row r="75" spans="2:157" ht="35.25" customHeight="1">
      <c r="B75" s="92"/>
      <c r="C75" s="98" t="s">
        <v>198</v>
      </c>
      <c r="D75" s="92" t="s">
        <v>114</v>
      </c>
      <c r="E75" s="93">
        <v>0</v>
      </c>
      <c r="F75" s="93">
        <f t="shared" si="1"/>
        <v>0</v>
      </c>
      <c r="G75" s="93" t="str">
        <f>IFERROR(_xlfn.XLOOKUP($C75,'第13号（指定器具、提案要）'!$B$7:$B$51,'第13号（指定器具、提案要）'!$I$7:$I$51),"")</f>
        <v/>
      </c>
      <c r="H75" s="93">
        <v>0</v>
      </c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G75" s="99">
        <v>0</v>
      </c>
      <c r="BH75" s="99">
        <v>0</v>
      </c>
      <c r="BI75" s="99">
        <v>0</v>
      </c>
      <c r="BJ75" s="99">
        <v>0</v>
      </c>
      <c r="BK75" s="99">
        <v>0</v>
      </c>
      <c r="BL75" s="99">
        <v>0</v>
      </c>
      <c r="BM75" s="99">
        <v>0</v>
      </c>
      <c r="BN75" s="99">
        <v>0</v>
      </c>
      <c r="BO75" s="99">
        <v>0</v>
      </c>
      <c r="BP75" s="99">
        <v>0</v>
      </c>
      <c r="BQ75" s="99">
        <v>0</v>
      </c>
      <c r="BR75" s="99">
        <v>0</v>
      </c>
      <c r="BS75" s="99">
        <v>0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99">
        <v>0</v>
      </c>
      <c r="CF75" s="99">
        <v>0</v>
      </c>
      <c r="CG75" s="99">
        <v>0</v>
      </c>
      <c r="CH75" s="99">
        <v>0</v>
      </c>
      <c r="CI75" s="99">
        <v>0</v>
      </c>
      <c r="CJ75" s="99">
        <v>0</v>
      </c>
      <c r="CK75" s="99">
        <v>0</v>
      </c>
      <c r="CL75" s="99">
        <v>0</v>
      </c>
      <c r="CM75" s="99">
        <v>0</v>
      </c>
      <c r="CN75" s="99">
        <v>0</v>
      </c>
      <c r="CO75" s="99">
        <v>0</v>
      </c>
      <c r="CP75" s="99"/>
      <c r="CQ75" s="99">
        <v>0</v>
      </c>
      <c r="CR75" s="99">
        <v>0</v>
      </c>
      <c r="CS75" s="99">
        <v>0</v>
      </c>
      <c r="CT75" s="99">
        <v>0</v>
      </c>
      <c r="CU75" s="99">
        <v>0</v>
      </c>
      <c r="CV75" s="99">
        <v>0</v>
      </c>
      <c r="CW75" s="99">
        <v>0</v>
      </c>
      <c r="CX75" s="99">
        <v>0</v>
      </c>
      <c r="CY75" s="99">
        <v>0</v>
      </c>
      <c r="CZ75" s="99">
        <v>0</v>
      </c>
      <c r="DA75" s="99">
        <v>0</v>
      </c>
      <c r="DB75" s="99">
        <v>0</v>
      </c>
      <c r="DC75" s="99">
        <v>0</v>
      </c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</row>
    <row r="76" spans="2:157" ht="35.25" customHeight="1">
      <c r="B76" s="92"/>
      <c r="C76" s="98" t="s">
        <v>199</v>
      </c>
      <c r="D76" s="92" t="s">
        <v>115</v>
      </c>
      <c r="E76" s="93">
        <v>0</v>
      </c>
      <c r="F76" s="93">
        <f t="shared" si="1"/>
        <v>0</v>
      </c>
      <c r="G76" s="93" t="str">
        <f>IFERROR(_xlfn.XLOOKUP($C76,'第13号（指定器具、提案要）'!$B$7:$B$51,'第13号（指定器具、提案要）'!$I$7:$I$51),"")</f>
        <v/>
      </c>
      <c r="H76" s="93">
        <v>0</v>
      </c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G76" s="99">
        <v>0</v>
      </c>
      <c r="BH76" s="99">
        <v>0</v>
      </c>
      <c r="BI76" s="99">
        <v>0</v>
      </c>
      <c r="BJ76" s="99">
        <v>0</v>
      </c>
      <c r="BK76" s="99">
        <v>0</v>
      </c>
      <c r="BL76" s="99">
        <v>0</v>
      </c>
      <c r="BM76" s="99">
        <v>0</v>
      </c>
      <c r="BN76" s="99">
        <v>0</v>
      </c>
      <c r="BO76" s="99">
        <v>0</v>
      </c>
      <c r="BP76" s="99">
        <v>0</v>
      </c>
      <c r="BQ76" s="99">
        <v>0</v>
      </c>
      <c r="BR76" s="99">
        <v>0</v>
      </c>
      <c r="BS76" s="99">
        <v>0</v>
      </c>
      <c r="BT76" s="99">
        <v>0</v>
      </c>
      <c r="BU76" s="99">
        <v>0</v>
      </c>
      <c r="BV76" s="99">
        <v>0</v>
      </c>
      <c r="BW76" s="99">
        <v>0</v>
      </c>
      <c r="BX76" s="99">
        <v>0</v>
      </c>
      <c r="BY76" s="99">
        <v>0</v>
      </c>
      <c r="BZ76" s="99">
        <v>0</v>
      </c>
      <c r="CA76" s="99">
        <v>0</v>
      </c>
      <c r="CB76" s="99">
        <v>0</v>
      </c>
      <c r="CC76" s="99">
        <v>0</v>
      </c>
      <c r="CD76" s="99">
        <v>0</v>
      </c>
      <c r="CE76" s="99">
        <v>0</v>
      </c>
      <c r="CF76" s="99">
        <v>0</v>
      </c>
      <c r="CG76" s="99">
        <v>0</v>
      </c>
      <c r="CH76" s="99">
        <v>0</v>
      </c>
      <c r="CI76" s="99">
        <v>0</v>
      </c>
      <c r="CJ76" s="99">
        <v>0</v>
      </c>
      <c r="CK76" s="99">
        <v>0</v>
      </c>
      <c r="CL76" s="99">
        <v>0</v>
      </c>
      <c r="CM76" s="99">
        <v>0</v>
      </c>
      <c r="CN76" s="99">
        <v>0</v>
      </c>
      <c r="CO76" s="99">
        <v>0</v>
      </c>
      <c r="CP76" s="99"/>
      <c r="CQ76" s="99">
        <v>0</v>
      </c>
      <c r="CR76" s="99">
        <v>0</v>
      </c>
      <c r="CS76" s="99">
        <v>0</v>
      </c>
      <c r="CT76" s="99">
        <v>0</v>
      </c>
      <c r="CU76" s="99">
        <v>0</v>
      </c>
      <c r="CV76" s="99">
        <v>0</v>
      </c>
      <c r="CW76" s="99">
        <v>0</v>
      </c>
      <c r="CX76" s="99">
        <v>0</v>
      </c>
      <c r="CY76" s="99">
        <v>0</v>
      </c>
      <c r="CZ76" s="99">
        <v>0</v>
      </c>
      <c r="DA76" s="99">
        <v>0</v>
      </c>
      <c r="DB76" s="99">
        <v>0</v>
      </c>
      <c r="DC76" s="99">
        <v>0</v>
      </c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</row>
    <row r="77" spans="2:157" ht="35.25" customHeight="1">
      <c r="B77" s="92"/>
      <c r="C77" s="98" t="s">
        <v>200</v>
      </c>
      <c r="D77" s="92" t="s">
        <v>116</v>
      </c>
      <c r="E77" s="93">
        <v>0</v>
      </c>
      <c r="F77" s="93">
        <f t="shared" si="1"/>
        <v>0</v>
      </c>
      <c r="G77" s="93" t="str">
        <f>IFERROR(_xlfn.XLOOKUP($C77,'第13号（指定器具、提案要）'!$B$7:$B$51,'第13号（指定器具、提案要）'!$I$7:$I$51),"")</f>
        <v/>
      </c>
      <c r="H77" s="93">
        <v>0</v>
      </c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G77" s="99">
        <v>0</v>
      </c>
      <c r="BH77" s="99">
        <v>0</v>
      </c>
      <c r="BI77" s="99">
        <v>0</v>
      </c>
      <c r="BJ77" s="99">
        <v>0</v>
      </c>
      <c r="BK77" s="99">
        <v>0</v>
      </c>
      <c r="BL77" s="99">
        <v>0</v>
      </c>
      <c r="BM77" s="99">
        <v>0</v>
      </c>
      <c r="BN77" s="99">
        <v>0</v>
      </c>
      <c r="BO77" s="99">
        <v>0</v>
      </c>
      <c r="BP77" s="99">
        <v>0</v>
      </c>
      <c r="BQ77" s="99">
        <v>0</v>
      </c>
      <c r="BR77" s="99">
        <v>0</v>
      </c>
      <c r="BS77" s="99">
        <v>0</v>
      </c>
      <c r="BT77" s="99">
        <v>0</v>
      </c>
      <c r="BU77" s="99">
        <v>0</v>
      </c>
      <c r="BV77" s="99">
        <v>0</v>
      </c>
      <c r="BW77" s="99">
        <v>0</v>
      </c>
      <c r="BX77" s="99">
        <v>0</v>
      </c>
      <c r="BY77" s="99">
        <v>0</v>
      </c>
      <c r="BZ77" s="99">
        <v>0</v>
      </c>
      <c r="CA77" s="99">
        <v>0</v>
      </c>
      <c r="CB77" s="99">
        <v>0</v>
      </c>
      <c r="CC77" s="99">
        <v>0</v>
      </c>
      <c r="CD77" s="99">
        <v>0</v>
      </c>
      <c r="CE77" s="99">
        <v>0</v>
      </c>
      <c r="CF77" s="99">
        <v>0</v>
      </c>
      <c r="CG77" s="99">
        <v>0</v>
      </c>
      <c r="CH77" s="99">
        <v>0</v>
      </c>
      <c r="CI77" s="99">
        <v>0</v>
      </c>
      <c r="CJ77" s="99">
        <v>0</v>
      </c>
      <c r="CK77" s="99">
        <v>0</v>
      </c>
      <c r="CL77" s="99">
        <v>0</v>
      </c>
      <c r="CM77" s="99">
        <v>0</v>
      </c>
      <c r="CN77" s="99">
        <v>0</v>
      </c>
      <c r="CO77" s="99">
        <v>0</v>
      </c>
      <c r="CP77" s="99"/>
      <c r="CQ77" s="99">
        <v>0</v>
      </c>
      <c r="CR77" s="99">
        <v>0</v>
      </c>
      <c r="CS77" s="99">
        <v>0</v>
      </c>
      <c r="CT77" s="99">
        <v>0</v>
      </c>
      <c r="CU77" s="99">
        <v>0</v>
      </c>
      <c r="CV77" s="99">
        <v>0</v>
      </c>
      <c r="CW77" s="99">
        <v>0</v>
      </c>
      <c r="CX77" s="99">
        <v>0</v>
      </c>
      <c r="CY77" s="99">
        <v>0</v>
      </c>
      <c r="CZ77" s="99">
        <v>0</v>
      </c>
      <c r="DA77" s="99">
        <v>0</v>
      </c>
      <c r="DB77" s="99">
        <v>0</v>
      </c>
      <c r="DC77" s="99">
        <v>0</v>
      </c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</row>
    <row r="78" spans="2:157" ht="35.25" customHeight="1">
      <c r="B78" s="92"/>
      <c r="C78" s="98" t="s">
        <v>201</v>
      </c>
      <c r="D78" s="92" t="s">
        <v>117</v>
      </c>
      <c r="E78" s="93">
        <v>0</v>
      </c>
      <c r="F78" s="93">
        <f t="shared" si="1"/>
        <v>0</v>
      </c>
      <c r="G78" s="93" t="str">
        <f>IFERROR(_xlfn.XLOOKUP($C78,'第13号（指定器具、提案要）'!$B$7:$B$51,'第13号（指定器具、提案要）'!$I$7:$I$51),"")</f>
        <v/>
      </c>
      <c r="H78" s="93">
        <v>0</v>
      </c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G78" s="99">
        <v>0</v>
      </c>
      <c r="BH78" s="99">
        <v>0</v>
      </c>
      <c r="BI78" s="99">
        <v>0</v>
      </c>
      <c r="BJ78" s="99">
        <v>0</v>
      </c>
      <c r="BK78" s="99">
        <v>0</v>
      </c>
      <c r="BL78" s="99">
        <v>0</v>
      </c>
      <c r="BM78" s="99">
        <v>0</v>
      </c>
      <c r="BN78" s="99">
        <v>0</v>
      </c>
      <c r="BO78" s="99">
        <v>0</v>
      </c>
      <c r="BP78" s="99">
        <v>0</v>
      </c>
      <c r="BQ78" s="99">
        <v>0</v>
      </c>
      <c r="BR78" s="99">
        <v>0</v>
      </c>
      <c r="BS78" s="99">
        <v>0</v>
      </c>
      <c r="BT78" s="99">
        <v>0</v>
      </c>
      <c r="BU78" s="99">
        <v>0</v>
      </c>
      <c r="BV78" s="99">
        <v>0</v>
      </c>
      <c r="BW78" s="99">
        <v>0</v>
      </c>
      <c r="BX78" s="99">
        <v>0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0</v>
      </c>
      <c r="CE78" s="99">
        <v>0</v>
      </c>
      <c r="CF78" s="99">
        <v>0</v>
      </c>
      <c r="CG78" s="99">
        <v>0</v>
      </c>
      <c r="CH78" s="99">
        <v>0</v>
      </c>
      <c r="CI78" s="99">
        <v>0</v>
      </c>
      <c r="CJ78" s="99">
        <v>0</v>
      </c>
      <c r="CK78" s="99">
        <v>0</v>
      </c>
      <c r="CL78" s="99">
        <v>0</v>
      </c>
      <c r="CM78" s="99">
        <v>0</v>
      </c>
      <c r="CN78" s="99">
        <v>0</v>
      </c>
      <c r="CO78" s="99">
        <v>0</v>
      </c>
      <c r="CP78" s="99"/>
      <c r="CQ78" s="99">
        <v>0</v>
      </c>
      <c r="CR78" s="99">
        <v>0</v>
      </c>
      <c r="CS78" s="99">
        <v>0</v>
      </c>
      <c r="CT78" s="99">
        <v>0</v>
      </c>
      <c r="CU78" s="99">
        <v>0</v>
      </c>
      <c r="CV78" s="99">
        <v>0</v>
      </c>
      <c r="CW78" s="99">
        <v>0</v>
      </c>
      <c r="CX78" s="99">
        <v>0</v>
      </c>
      <c r="CY78" s="99">
        <v>0</v>
      </c>
      <c r="CZ78" s="99">
        <v>0</v>
      </c>
      <c r="DA78" s="99">
        <v>0</v>
      </c>
      <c r="DB78" s="99">
        <v>0</v>
      </c>
      <c r="DC78" s="99">
        <v>0</v>
      </c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</row>
    <row r="79" spans="2:157" ht="35.25" customHeight="1">
      <c r="B79" s="92"/>
      <c r="C79" s="98" t="s">
        <v>202</v>
      </c>
      <c r="D79" s="92" t="s">
        <v>118</v>
      </c>
      <c r="E79" s="93">
        <v>0</v>
      </c>
      <c r="F79" s="93">
        <f t="shared" si="1"/>
        <v>0</v>
      </c>
      <c r="G79" s="93" t="str">
        <f>IFERROR(_xlfn.XLOOKUP($C79,'第13号（指定器具、提案要）'!$B$7:$B$51,'第13号（指定器具、提案要）'!$I$7:$I$51),"")</f>
        <v/>
      </c>
      <c r="H79" s="93">
        <v>0</v>
      </c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G79" s="99">
        <v>0</v>
      </c>
      <c r="BH79" s="99">
        <v>0</v>
      </c>
      <c r="BI79" s="99">
        <v>0</v>
      </c>
      <c r="BJ79" s="99">
        <v>0</v>
      </c>
      <c r="BK79" s="99">
        <v>0</v>
      </c>
      <c r="BL79" s="99">
        <v>0</v>
      </c>
      <c r="BM79" s="99">
        <v>0</v>
      </c>
      <c r="BN79" s="99">
        <v>0</v>
      </c>
      <c r="BO79" s="99">
        <v>0</v>
      </c>
      <c r="BP79" s="99">
        <v>0</v>
      </c>
      <c r="BQ79" s="99">
        <v>0</v>
      </c>
      <c r="BR79" s="99">
        <v>0</v>
      </c>
      <c r="BS79" s="99">
        <v>0</v>
      </c>
      <c r="BT79" s="99">
        <v>0</v>
      </c>
      <c r="BU79" s="99">
        <v>0</v>
      </c>
      <c r="BV79" s="99">
        <v>0</v>
      </c>
      <c r="BW79" s="99">
        <v>0</v>
      </c>
      <c r="BX79" s="99">
        <v>0</v>
      </c>
      <c r="BY79" s="99">
        <v>0</v>
      </c>
      <c r="BZ79" s="99">
        <v>0</v>
      </c>
      <c r="CA79" s="99">
        <v>0</v>
      </c>
      <c r="CB79" s="99">
        <v>0</v>
      </c>
      <c r="CC79" s="99">
        <v>0</v>
      </c>
      <c r="CD79" s="99">
        <v>0</v>
      </c>
      <c r="CE79" s="99">
        <v>0</v>
      </c>
      <c r="CF79" s="99">
        <v>0</v>
      </c>
      <c r="CG79" s="99">
        <v>0</v>
      </c>
      <c r="CH79" s="99">
        <v>0</v>
      </c>
      <c r="CI79" s="99">
        <v>0</v>
      </c>
      <c r="CJ79" s="99">
        <v>0</v>
      </c>
      <c r="CK79" s="99">
        <v>0</v>
      </c>
      <c r="CL79" s="99">
        <v>0</v>
      </c>
      <c r="CM79" s="99">
        <v>0</v>
      </c>
      <c r="CN79" s="99">
        <v>0</v>
      </c>
      <c r="CO79" s="99">
        <v>0</v>
      </c>
      <c r="CP79" s="99"/>
      <c r="CQ79" s="99">
        <v>0</v>
      </c>
      <c r="CR79" s="99">
        <v>0</v>
      </c>
      <c r="CS79" s="99">
        <v>0</v>
      </c>
      <c r="CT79" s="99">
        <v>0</v>
      </c>
      <c r="CU79" s="99">
        <v>0</v>
      </c>
      <c r="CV79" s="99">
        <v>0</v>
      </c>
      <c r="CW79" s="99">
        <v>0</v>
      </c>
      <c r="CX79" s="99">
        <v>0</v>
      </c>
      <c r="CY79" s="99">
        <v>0</v>
      </c>
      <c r="CZ79" s="99">
        <v>0</v>
      </c>
      <c r="DA79" s="99">
        <v>0</v>
      </c>
      <c r="DB79" s="99">
        <v>0</v>
      </c>
      <c r="DC79" s="99">
        <v>0</v>
      </c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</row>
    <row r="80" spans="2:157" ht="35.25" customHeight="1">
      <c r="B80" s="92"/>
      <c r="C80" s="98" t="s">
        <v>203</v>
      </c>
      <c r="D80" s="92" t="s">
        <v>119</v>
      </c>
      <c r="E80" s="93">
        <v>0</v>
      </c>
      <c r="F80" s="93">
        <f t="shared" si="1"/>
        <v>0</v>
      </c>
      <c r="G80" s="93" t="str">
        <f>IFERROR(_xlfn.XLOOKUP($C80,'第13号（指定器具、提案要）'!$B$7:$B$51,'第13号（指定器具、提案要）'!$I$7:$I$51),"")</f>
        <v/>
      </c>
      <c r="H80" s="93">
        <v>0</v>
      </c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G80" s="99">
        <v>0</v>
      </c>
      <c r="BH80" s="99">
        <v>0</v>
      </c>
      <c r="BI80" s="99">
        <v>0</v>
      </c>
      <c r="BJ80" s="99">
        <v>0</v>
      </c>
      <c r="BK80" s="99">
        <v>0</v>
      </c>
      <c r="BL80" s="99">
        <v>0</v>
      </c>
      <c r="BM80" s="99">
        <v>0</v>
      </c>
      <c r="BN80" s="99">
        <v>0</v>
      </c>
      <c r="BO80" s="99">
        <v>0</v>
      </c>
      <c r="BP80" s="99">
        <v>0</v>
      </c>
      <c r="BQ80" s="99">
        <v>0</v>
      </c>
      <c r="BR80" s="99">
        <v>0</v>
      </c>
      <c r="BS80" s="99">
        <v>0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99">
        <v>0</v>
      </c>
      <c r="CF80" s="99">
        <v>0</v>
      </c>
      <c r="CG80" s="99">
        <v>0</v>
      </c>
      <c r="CH80" s="99">
        <v>0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/>
      <c r="CQ80" s="99">
        <v>0</v>
      </c>
      <c r="CR80" s="99">
        <v>0</v>
      </c>
      <c r="CS80" s="99">
        <v>0</v>
      </c>
      <c r="CT80" s="99">
        <v>0</v>
      </c>
      <c r="CU80" s="99">
        <v>0</v>
      </c>
      <c r="CV80" s="99">
        <v>0</v>
      </c>
      <c r="CW80" s="99">
        <v>0</v>
      </c>
      <c r="CX80" s="99">
        <v>0</v>
      </c>
      <c r="CY80" s="99">
        <v>0</v>
      </c>
      <c r="CZ80" s="99">
        <v>0</v>
      </c>
      <c r="DA80" s="99">
        <v>0</v>
      </c>
      <c r="DB80" s="99">
        <v>0</v>
      </c>
      <c r="DC80" s="99">
        <v>0</v>
      </c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</row>
    <row r="81" spans="2:157" ht="35.25" customHeight="1">
      <c r="B81" s="92"/>
      <c r="C81" s="98" t="s">
        <v>204</v>
      </c>
      <c r="D81" s="92" t="s">
        <v>120</v>
      </c>
      <c r="E81" s="93">
        <v>270</v>
      </c>
      <c r="F81" s="93">
        <f t="shared" si="1"/>
        <v>270</v>
      </c>
      <c r="G81" s="93" t="str">
        <f>IFERROR(_xlfn.XLOOKUP($C81,'第13号（指定器具、提案要）'!$B$7:$B$51,'第13号（指定器具、提案要）'!$I$7:$I$51),"")</f>
        <v/>
      </c>
      <c r="H81" s="93">
        <v>22.8</v>
      </c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G81" s="99">
        <v>0</v>
      </c>
      <c r="BH81" s="99">
        <v>0</v>
      </c>
      <c r="BI81" s="99">
        <v>0</v>
      </c>
      <c r="BJ81" s="99">
        <v>0</v>
      </c>
      <c r="BK81" s="99">
        <v>0</v>
      </c>
      <c r="BL81" s="99">
        <v>0</v>
      </c>
      <c r="BM81" s="99">
        <v>0</v>
      </c>
      <c r="BN81" s="99">
        <v>0</v>
      </c>
      <c r="BO81" s="99">
        <v>0</v>
      </c>
      <c r="BP81" s="99">
        <v>0</v>
      </c>
      <c r="BQ81" s="99">
        <v>0</v>
      </c>
      <c r="BR81" s="99">
        <v>0</v>
      </c>
      <c r="BS81" s="99">
        <v>0</v>
      </c>
      <c r="BT81" s="99">
        <v>0</v>
      </c>
      <c r="BU81" s="99">
        <v>0</v>
      </c>
      <c r="BV81" s="99">
        <v>0</v>
      </c>
      <c r="BW81" s="99">
        <v>0</v>
      </c>
      <c r="BX81" s="99">
        <v>0</v>
      </c>
      <c r="BY81" s="99">
        <v>0</v>
      </c>
      <c r="BZ81" s="99">
        <v>0</v>
      </c>
      <c r="CA81" s="99">
        <v>0</v>
      </c>
      <c r="CB81" s="99">
        <v>0</v>
      </c>
      <c r="CC81" s="99">
        <v>0</v>
      </c>
      <c r="CD81" s="99">
        <v>0</v>
      </c>
      <c r="CE81" s="99">
        <v>0</v>
      </c>
      <c r="CF81" s="99">
        <v>0</v>
      </c>
      <c r="CG81" s="99">
        <v>0</v>
      </c>
      <c r="CH81" s="99">
        <v>0</v>
      </c>
      <c r="CI81" s="99">
        <v>0</v>
      </c>
      <c r="CJ81" s="99">
        <v>0</v>
      </c>
      <c r="CK81" s="99">
        <v>0</v>
      </c>
      <c r="CL81" s="99">
        <v>0</v>
      </c>
      <c r="CM81" s="99">
        <v>0</v>
      </c>
      <c r="CN81" s="99">
        <v>0</v>
      </c>
      <c r="CO81" s="99">
        <v>0</v>
      </c>
      <c r="CP81" s="99"/>
      <c r="CQ81" s="99">
        <v>0</v>
      </c>
      <c r="CR81" s="99">
        <v>0</v>
      </c>
      <c r="CS81" s="99">
        <v>0</v>
      </c>
      <c r="CT81" s="99">
        <v>0</v>
      </c>
      <c r="CU81" s="99">
        <v>0</v>
      </c>
      <c r="CV81" s="99">
        <v>0</v>
      </c>
      <c r="CW81" s="99">
        <v>0</v>
      </c>
      <c r="CX81" s="99">
        <v>0</v>
      </c>
      <c r="CY81" s="99">
        <v>0</v>
      </c>
      <c r="CZ81" s="99">
        <v>0</v>
      </c>
      <c r="DA81" s="99">
        <v>0</v>
      </c>
      <c r="DB81" s="99">
        <v>0</v>
      </c>
      <c r="DC81" s="99">
        <v>0</v>
      </c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</row>
    <row r="82" spans="2:157" ht="35.25" customHeight="1">
      <c r="B82" s="92"/>
      <c r="C82" s="98" t="s">
        <v>205</v>
      </c>
      <c r="D82" s="92" t="s">
        <v>121</v>
      </c>
      <c r="E82" s="93">
        <v>54</v>
      </c>
      <c r="F82" s="93">
        <f t="shared" si="1"/>
        <v>54</v>
      </c>
      <c r="G82" s="93" t="str">
        <f>IFERROR(_xlfn.XLOOKUP($C82,'第13号（指定器具、提案要）'!$B$7:$B$51,'第13号（指定器具、提案要）'!$I$7:$I$51),"")</f>
        <v/>
      </c>
      <c r="H82" s="93">
        <v>7.6</v>
      </c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G82" s="99">
        <v>0</v>
      </c>
      <c r="BH82" s="99">
        <v>0</v>
      </c>
      <c r="BI82" s="99">
        <v>0</v>
      </c>
      <c r="BJ82" s="99">
        <v>0</v>
      </c>
      <c r="BK82" s="99">
        <v>0</v>
      </c>
      <c r="BL82" s="99">
        <v>0</v>
      </c>
      <c r="BM82" s="99">
        <v>0</v>
      </c>
      <c r="BN82" s="99">
        <v>0</v>
      </c>
      <c r="BO82" s="99">
        <v>0</v>
      </c>
      <c r="BP82" s="99">
        <v>0</v>
      </c>
      <c r="BQ82" s="99">
        <v>0</v>
      </c>
      <c r="BR82" s="99">
        <v>0</v>
      </c>
      <c r="BS82" s="99">
        <v>0</v>
      </c>
      <c r="BT82" s="99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/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  <c r="CY82" s="99">
        <v>0</v>
      </c>
      <c r="CZ82" s="99">
        <v>0</v>
      </c>
      <c r="DA82" s="99">
        <v>0</v>
      </c>
      <c r="DB82" s="99">
        <v>0</v>
      </c>
      <c r="DC82" s="99">
        <v>0</v>
      </c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</row>
    <row r="83" spans="2:157" ht="35.25" customHeight="1">
      <c r="B83" s="92"/>
      <c r="C83" s="98" t="s">
        <v>206</v>
      </c>
      <c r="D83" s="92" t="s">
        <v>122</v>
      </c>
      <c r="E83" s="93">
        <v>0</v>
      </c>
      <c r="F83" s="93">
        <f t="shared" si="1"/>
        <v>0</v>
      </c>
      <c r="G83" s="93" t="str">
        <f>IFERROR(_xlfn.XLOOKUP($C83,'第13号（指定器具、提案要）'!$B$7:$B$51,'第13号（指定器具、提案要）'!$I$7:$I$51),"")</f>
        <v/>
      </c>
      <c r="H83" s="93">
        <v>0</v>
      </c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G83" s="99">
        <v>0</v>
      </c>
      <c r="BH83" s="99">
        <v>0</v>
      </c>
      <c r="BI83" s="99">
        <v>0</v>
      </c>
      <c r="BJ83" s="99">
        <v>0</v>
      </c>
      <c r="BK83" s="99">
        <v>0</v>
      </c>
      <c r="BL83" s="99">
        <v>0</v>
      </c>
      <c r="BM83" s="99">
        <v>0</v>
      </c>
      <c r="BN83" s="99">
        <v>0</v>
      </c>
      <c r="BO83" s="99">
        <v>0</v>
      </c>
      <c r="BP83" s="99">
        <v>0</v>
      </c>
      <c r="BQ83" s="99">
        <v>0</v>
      </c>
      <c r="BR83" s="99">
        <v>0</v>
      </c>
      <c r="BS83" s="99">
        <v>0</v>
      </c>
      <c r="BT83" s="99">
        <v>0</v>
      </c>
      <c r="BU83" s="99">
        <v>0</v>
      </c>
      <c r="BV83" s="99">
        <v>0</v>
      </c>
      <c r="BW83" s="99">
        <v>0</v>
      </c>
      <c r="BX83" s="99">
        <v>0</v>
      </c>
      <c r="BY83" s="99">
        <v>0</v>
      </c>
      <c r="BZ83" s="99">
        <v>0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/>
      <c r="CQ83" s="99">
        <v>0</v>
      </c>
      <c r="CR83" s="99">
        <v>0</v>
      </c>
      <c r="CS83" s="99">
        <v>0</v>
      </c>
      <c r="CT83" s="99">
        <v>0</v>
      </c>
      <c r="CU83" s="99">
        <v>0</v>
      </c>
      <c r="CV83" s="99">
        <v>0</v>
      </c>
      <c r="CW83" s="99">
        <v>0</v>
      </c>
      <c r="CX83" s="99">
        <v>0</v>
      </c>
      <c r="CY83" s="99">
        <v>0</v>
      </c>
      <c r="CZ83" s="99">
        <v>0</v>
      </c>
      <c r="DA83" s="99">
        <v>0</v>
      </c>
      <c r="DB83" s="99">
        <v>0</v>
      </c>
      <c r="DC83" s="99">
        <v>0</v>
      </c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</row>
    <row r="84" spans="2:157" ht="35.25" customHeight="1">
      <c r="B84" s="92"/>
      <c r="C84" s="98" t="s">
        <v>207</v>
      </c>
      <c r="D84" s="92" t="s">
        <v>123</v>
      </c>
      <c r="E84" s="93">
        <v>0</v>
      </c>
      <c r="F84" s="93">
        <f t="shared" si="1"/>
        <v>0</v>
      </c>
      <c r="G84" s="93" t="str">
        <f>IFERROR(_xlfn.XLOOKUP($C84,'第13号（指定器具、提案要）'!$B$7:$B$51,'第13号（指定器具、提案要）'!$I$7:$I$51),"")</f>
        <v/>
      </c>
      <c r="H84" s="93">
        <v>0</v>
      </c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G84" s="99">
        <v>0</v>
      </c>
      <c r="BH84" s="99">
        <v>0</v>
      </c>
      <c r="BI84" s="99">
        <v>0</v>
      </c>
      <c r="BJ84" s="99">
        <v>0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/>
      <c r="CQ84" s="99">
        <v>0</v>
      </c>
      <c r="CR84" s="99">
        <v>0</v>
      </c>
      <c r="CS84" s="99">
        <v>0</v>
      </c>
      <c r="CT84" s="99">
        <v>0</v>
      </c>
      <c r="CU84" s="99">
        <v>0</v>
      </c>
      <c r="CV84" s="99">
        <v>0</v>
      </c>
      <c r="CW84" s="99">
        <v>0</v>
      </c>
      <c r="CX84" s="99">
        <v>0</v>
      </c>
      <c r="CY84" s="99">
        <v>0</v>
      </c>
      <c r="CZ84" s="99">
        <v>0</v>
      </c>
      <c r="DA84" s="99">
        <v>0</v>
      </c>
      <c r="DB84" s="99">
        <v>0</v>
      </c>
      <c r="DC84" s="99">
        <v>0</v>
      </c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</row>
    <row r="85" spans="2:157" ht="35.25" customHeight="1">
      <c r="B85" s="92"/>
      <c r="C85" s="98" t="s">
        <v>208</v>
      </c>
      <c r="D85" s="92" t="s">
        <v>124</v>
      </c>
      <c r="E85" s="93">
        <v>0</v>
      </c>
      <c r="F85" s="93">
        <f t="shared" si="1"/>
        <v>0</v>
      </c>
      <c r="G85" s="93" t="str">
        <f>IFERROR(_xlfn.XLOOKUP($C85,'第13号（指定器具、提案要）'!$B$7:$B$51,'第13号（指定器具、提案要）'!$I$7:$I$51),"")</f>
        <v/>
      </c>
      <c r="H85" s="93">
        <v>0</v>
      </c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G85" s="99">
        <v>0</v>
      </c>
      <c r="BH85" s="99">
        <v>0</v>
      </c>
      <c r="BI85" s="99">
        <v>0</v>
      </c>
      <c r="BJ85" s="99">
        <v>0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/>
      <c r="CQ85" s="99">
        <v>0</v>
      </c>
      <c r="CR85" s="99">
        <v>0</v>
      </c>
      <c r="CS85" s="99">
        <v>0</v>
      </c>
      <c r="CT85" s="99">
        <v>0</v>
      </c>
      <c r="CU85" s="99">
        <v>0</v>
      </c>
      <c r="CV85" s="99">
        <v>0</v>
      </c>
      <c r="CW85" s="99">
        <v>0</v>
      </c>
      <c r="CX85" s="99">
        <v>0</v>
      </c>
      <c r="CY85" s="99">
        <v>0</v>
      </c>
      <c r="CZ85" s="99">
        <v>0</v>
      </c>
      <c r="DA85" s="99">
        <v>0</v>
      </c>
      <c r="DB85" s="99">
        <v>0</v>
      </c>
      <c r="DC85" s="99">
        <v>0</v>
      </c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</row>
    <row r="86" spans="2:157" ht="35.25" customHeight="1">
      <c r="B86" s="92"/>
      <c r="C86" s="98" t="s">
        <v>209</v>
      </c>
      <c r="D86" s="92" t="s">
        <v>125</v>
      </c>
      <c r="E86" s="93">
        <v>0</v>
      </c>
      <c r="F86" s="93">
        <f t="shared" si="1"/>
        <v>0</v>
      </c>
      <c r="G86" s="93" t="str">
        <f>IFERROR(_xlfn.XLOOKUP($C86,'第13号（指定器具、提案要）'!$B$7:$B$51,'第13号（指定器具、提案要）'!$I$7:$I$51),"")</f>
        <v/>
      </c>
      <c r="H86" s="93">
        <v>0</v>
      </c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G86" s="99">
        <v>0</v>
      </c>
      <c r="BH86" s="99">
        <v>0</v>
      </c>
      <c r="BI86" s="99">
        <v>0</v>
      </c>
      <c r="BJ86" s="99">
        <v>0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/>
      <c r="CQ86" s="99">
        <v>0</v>
      </c>
      <c r="CR86" s="99">
        <v>0</v>
      </c>
      <c r="CS86" s="99">
        <v>0</v>
      </c>
      <c r="CT86" s="99">
        <v>0</v>
      </c>
      <c r="CU86" s="99">
        <v>0</v>
      </c>
      <c r="CV86" s="99">
        <v>0</v>
      </c>
      <c r="CW86" s="99">
        <v>0</v>
      </c>
      <c r="CX86" s="99">
        <v>0</v>
      </c>
      <c r="CY86" s="99">
        <v>0</v>
      </c>
      <c r="CZ86" s="99">
        <v>0</v>
      </c>
      <c r="DA86" s="99">
        <v>0</v>
      </c>
      <c r="DB86" s="99">
        <v>0</v>
      </c>
      <c r="DC86" s="99">
        <v>0</v>
      </c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</row>
    <row r="87" spans="2:157" ht="35.25" customHeight="1">
      <c r="B87" s="92"/>
      <c r="C87" s="98" t="s">
        <v>210</v>
      </c>
      <c r="D87" s="92" t="s">
        <v>126</v>
      </c>
      <c r="E87" s="93">
        <v>0</v>
      </c>
      <c r="F87" s="93">
        <f t="shared" si="1"/>
        <v>0</v>
      </c>
      <c r="G87" s="93" t="str">
        <f>IFERROR(_xlfn.XLOOKUP($C87,'第13号（指定器具、提案要）'!$B$7:$B$51,'第13号（指定器具、提案要）'!$I$7:$I$51),"")</f>
        <v/>
      </c>
      <c r="H87" s="93">
        <v>0</v>
      </c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G87" s="99">
        <v>0</v>
      </c>
      <c r="BH87" s="99">
        <v>0</v>
      </c>
      <c r="BI87" s="99">
        <v>0</v>
      </c>
      <c r="BJ87" s="99">
        <v>0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0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99">
        <v>0</v>
      </c>
      <c r="CK87" s="99">
        <v>0</v>
      </c>
      <c r="CL87" s="99">
        <v>0</v>
      </c>
      <c r="CM87" s="99">
        <v>0</v>
      </c>
      <c r="CN87" s="99">
        <v>0</v>
      </c>
      <c r="CO87" s="99">
        <v>0</v>
      </c>
      <c r="CP87" s="99"/>
      <c r="CQ87" s="99">
        <v>0</v>
      </c>
      <c r="CR87" s="99">
        <v>0</v>
      </c>
      <c r="CS87" s="99">
        <v>0</v>
      </c>
      <c r="CT87" s="99">
        <v>0</v>
      </c>
      <c r="CU87" s="99">
        <v>0</v>
      </c>
      <c r="CV87" s="99">
        <v>0</v>
      </c>
      <c r="CW87" s="99">
        <v>0</v>
      </c>
      <c r="CX87" s="99">
        <v>0</v>
      </c>
      <c r="CY87" s="99">
        <v>0</v>
      </c>
      <c r="CZ87" s="99">
        <v>0</v>
      </c>
      <c r="DA87" s="99">
        <v>0</v>
      </c>
      <c r="DB87" s="99">
        <v>0</v>
      </c>
      <c r="DC87" s="99">
        <v>0</v>
      </c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FA65-5384-422C-8315-EC592C5A9390}">
  <sheetPr filterMode="1"/>
  <dimension ref="A1:BD83"/>
  <sheetViews>
    <sheetView view="pageBreakPreview" topLeftCell="C2" zoomScale="85" zoomScaleNormal="85" zoomScaleSheetLayoutView="85" workbookViewId="0">
      <selection activeCell="D21" sqref="D21"/>
    </sheetView>
  </sheetViews>
  <sheetFormatPr defaultRowHeight="35.25" customHeight="1"/>
  <cols>
    <col min="1" max="1" width="2.625" style="1" hidden="1" customWidth="1"/>
    <col min="2" max="2" width="9" style="2" hidden="1" customWidth="1"/>
    <col min="3" max="3" width="7.5" style="250" bestFit="1" customWidth="1"/>
    <col min="4" max="4" width="13.875" style="250" bestFit="1" customWidth="1"/>
    <col min="5" max="5" width="8.125" style="251" customWidth="1"/>
    <col min="6" max="7" width="8.125" style="7" hidden="1" customWidth="1"/>
    <col min="8" max="42" width="8.125" style="251" customWidth="1"/>
    <col min="43" max="43" width="8.125" style="7" hidden="1" customWidth="1"/>
    <col min="44" max="56" width="8.125" style="251" customWidth="1"/>
    <col min="57" max="16384" width="9" style="249"/>
  </cols>
  <sheetData>
    <row r="1" spans="1:56" s="214" customFormat="1" ht="14.25" hidden="1" thickBot="1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248" customFormat="1" ht="35.25" customHeight="1">
      <c r="A2" s="5"/>
      <c r="B2" s="233"/>
      <c r="C2" s="252"/>
      <c r="D2" s="252"/>
      <c r="E2" s="252" t="s">
        <v>216</v>
      </c>
      <c r="F2" s="234" t="s">
        <v>212</v>
      </c>
      <c r="G2" s="235" t="s">
        <v>213</v>
      </c>
      <c r="H2" s="258" t="s">
        <v>1</v>
      </c>
      <c r="I2" s="252" t="s">
        <v>2</v>
      </c>
      <c r="J2" s="252" t="s">
        <v>3</v>
      </c>
      <c r="K2" s="252" t="s">
        <v>4</v>
      </c>
      <c r="L2" s="252" t="s">
        <v>5</v>
      </c>
      <c r="M2" s="252" t="s">
        <v>6</v>
      </c>
      <c r="N2" s="252" t="s">
        <v>7</v>
      </c>
      <c r="O2" s="252" t="s">
        <v>8</v>
      </c>
      <c r="P2" s="252" t="s">
        <v>9</v>
      </c>
      <c r="Q2" s="252" t="s">
        <v>10</v>
      </c>
      <c r="R2" s="252" t="s">
        <v>11</v>
      </c>
      <c r="S2" s="252" t="s">
        <v>12</v>
      </c>
      <c r="T2" s="252" t="s">
        <v>129</v>
      </c>
      <c r="U2" s="252" t="s">
        <v>13</v>
      </c>
      <c r="V2" s="252" t="s">
        <v>14</v>
      </c>
      <c r="W2" s="252" t="s">
        <v>15</v>
      </c>
      <c r="X2" s="252" t="s">
        <v>16</v>
      </c>
      <c r="Y2" s="252" t="s">
        <v>17</v>
      </c>
      <c r="Z2" s="252" t="s">
        <v>18</v>
      </c>
      <c r="AA2" s="252" t="s">
        <v>19</v>
      </c>
      <c r="AB2" s="252" t="s">
        <v>20</v>
      </c>
      <c r="AC2" s="252" t="s">
        <v>21</v>
      </c>
      <c r="AD2" s="252" t="s">
        <v>22</v>
      </c>
      <c r="AE2" s="252" t="s">
        <v>23</v>
      </c>
      <c r="AF2" s="252" t="s">
        <v>24</v>
      </c>
      <c r="AG2" s="252" t="s">
        <v>25</v>
      </c>
      <c r="AH2" s="252" t="s">
        <v>26</v>
      </c>
      <c r="AI2" s="252" t="s">
        <v>27</v>
      </c>
      <c r="AJ2" s="252" t="s">
        <v>28</v>
      </c>
      <c r="AK2" s="252" t="s">
        <v>29</v>
      </c>
      <c r="AL2" s="252" t="s">
        <v>30</v>
      </c>
      <c r="AM2" s="252" t="s">
        <v>31</v>
      </c>
      <c r="AN2" s="252" t="s">
        <v>32</v>
      </c>
      <c r="AO2" s="252" t="s">
        <v>33</v>
      </c>
      <c r="AP2" s="252" t="s">
        <v>34</v>
      </c>
      <c r="AQ2" s="234" t="s">
        <v>35</v>
      </c>
      <c r="AR2" s="252" t="s">
        <v>36</v>
      </c>
      <c r="AS2" s="252" t="s">
        <v>37</v>
      </c>
      <c r="AT2" s="252" t="s">
        <v>38</v>
      </c>
      <c r="AU2" s="252" t="s">
        <v>39</v>
      </c>
      <c r="AV2" s="252" t="s">
        <v>40</v>
      </c>
      <c r="AW2" s="252" t="s">
        <v>41</v>
      </c>
      <c r="AX2" s="252" t="s">
        <v>42</v>
      </c>
      <c r="AY2" s="252" t="s">
        <v>43</v>
      </c>
      <c r="AZ2" s="252" t="s">
        <v>44</v>
      </c>
      <c r="BA2" s="252" t="s">
        <v>45</v>
      </c>
      <c r="BB2" s="252" t="s">
        <v>46</v>
      </c>
      <c r="BC2" s="252" t="s">
        <v>47</v>
      </c>
      <c r="BD2" s="261" t="s">
        <v>48</v>
      </c>
    </row>
    <row r="3" spans="1:56" ht="35.25" customHeight="1">
      <c r="B3" s="236" t="s">
        <v>215</v>
      </c>
      <c r="C3" s="253" t="s">
        <v>211</v>
      </c>
      <c r="D3" s="253" t="s">
        <v>214</v>
      </c>
      <c r="E3" s="254">
        <f>SUM(E4:E83)</f>
        <v>6172</v>
      </c>
      <c r="F3" s="6">
        <f>SUM(F4:F83)</f>
        <v>6090</v>
      </c>
      <c r="G3" s="237">
        <f>SUM(G4:G83)</f>
        <v>82</v>
      </c>
      <c r="H3" s="259">
        <v>190</v>
      </c>
      <c r="I3" s="254">
        <v>285</v>
      </c>
      <c r="J3" s="254">
        <v>372</v>
      </c>
      <c r="K3" s="254">
        <v>559</v>
      </c>
      <c r="L3" s="254">
        <v>403</v>
      </c>
      <c r="M3" s="254">
        <v>352</v>
      </c>
      <c r="N3" s="254">
        <v>173</v>
      </c>
      <c r="O3" s="254">
        <v>8</v>
      </c>
      <c r="P3" s="254">
        <v>6</v>
      </c>
      <c r="Q3" s="254">
        <v>10</v>
      </c>
      <c r="R3" s="254">
        <v>5</v>
      </c>
      <c r="S3" s="254">
        <v>8</v>
      </c>
      <c r="T3" s="254">
        <v>14</v>
      </c>
      <c r="U3" s="254">
        <v>4</v>
      </c>
      <c r="V3" s="254">
        <v>7</v>
      </c>
      <c r="W3" s="254">
        <v>10</v>
      </c>
      <c r="X3" s="254">
        <v>8</v>
      </c>
      <c r="Y3" s="254">
        <v>3</v>
      </c>
      <c r="Z3" s="254">
        <v>7</v>
      </c>
      <c r="AA3" s="254">
        <v>14</v>
      </c>
      <c r="AB3" s="254">
        <v>12</v>
      </c>
      <c r="AC3" s="254">
        <v>11</v>
      </c>
      <c r="AD3" s="254">
        <v>13</v>
      </c>
      <c r="AE3" s="254">
        <v>8</v>
      </c>
      <c r="AF3" s="254">
        <v>9</v>
      </c>
      <c r="AG3" s="254">
        <v>24</v>
      </c>
      <c r="AH3" s="254">
        <v>5</v>
      </c>
      <c r="AI3" s="254">
        <v>6</v>
      </c>
      <c r="AJ3" s="254">
        <v>10</v>
      </c>
      <c r="AK3" s="254">
        <v>11</v>
      </c>
      <c r="AL3" s="254">
        <v>4</v>
      </c>
      <c r="AM3" s="254">
        <v>1</v>
      </c>
      <c r="AN3" s="254">
        <v>21</v>
      </c>
      <c r="AO3" s="254">
        <v>12</v>
      </c>
      <c r="AP3" s="254">
        <v>11</v>
      </c>
      <c r="AQ3" s="6"/>
      <c r="AR3" s="254">
        <v>30</v>
      </c>
      <c r="AS3" s="254">
        <v>19</v>
      </c>
      <c r="AT3" s="254">
        <v>17</v>
      </c>
      <c r="AU3" s="254">
        <v>15</v>
      </c>
      <c r="AV3" s="254">
        <v>24</v>
      </c>
      <c r="AW3" s="254">
        <v>1309</v>
      </c>
      <c r="AX3" s="254">
        <v>1015</v>
      </c>
      <c r="AY3" s="254">
        <v>18</v>
      </c>
      <c r="AZ3" s="254">
        <v>307</v>
      </c>
      <c r="BA3" s="254">
        <v>534</v>
      </c>
      <c r="BB3" s="254">
        <v>169</v>
      </c>
      <c r="BC3" s="254">
        <v>39</v>
      </c>
      <c r="BD3" s="262">
        <v>80</v>
      </c>
    </row>
    <row r="4" spans="1:56" ht="35.25" customHeight="1">
      <c r="B4" s="236"/>
      <c r="C4" s="255" t="s">
        <v>131</v>
      </c>
      <c r="D4" s="256" t="s">
        <v>49</v>
      </c>
      <c r="E4" s="257">
        <f>SUM(F4:G4)</f>
        <v>429</v>
      </c>
      <c r="F4" s="6">
        <f>IF(B4="",SUM(H4:BD4),"")</f>
        <v>429</v>
      </c>
      <c r="G4" s="237" t="str">
        <f>IF(B4="外",SUM(H4:BD4),"")</f>
        <v/>
      </c>
      <c r="H4" s="260">
        <v>88</v>
      </c>
      <c r="I4" s="257">
        <v>0</v>
      </c>
      <c r="J4" s="257">
        <v>56</v>
      </c>
      <c r="K4" s="257">
        <v>0</v>
      </c>
      <c r="L4" s="257">
        <v>56</v>
      </c>
      <c r="M4" s="257">
        <v>81</v>
      </c>
      <c r="N4" s="257">
        <v>58</v>
      </c>
      <c r="O4" s="257">
        <v>0</v>
      </c>
      <c r="P4" s="257">
        <v>0</v>
      </c>
      <c r="Q4" s="257">
        <v>0</v>
      </c>
      <c r="R4" s="257">
        <v>0</v>
      </c>
      <c r="S4" s="257">
        <v>0</v>
      </c>
      <c r="T4" s="257">
        <v>0</v>
      </c>
      <c r="U4" s="257">
        <v>0</v>
      </c>
      <c r="V4" s="257">
        <v>0</v>
      </c>
      <c r="W4" s="257">
        <v>0</v>
      </c>
      <c r="X4" s="257">
        <v>0</v>
      </c>
      <c r="Y4" s="257">
        <v>0</v>
      </c>
      <c r="Z4" s="257">
        <v>0</v>
      </c>
      <c r="AA4" s="257">
        <v>0</v>
      </c>
      <c r="AB4" s="257">
        <v>0</v>
      </c>
      <c r="AC4" s="257">
        <v>0</v>
      </c>
      <c r="AD4" s="257">
        <v>0</v>
      </c>
      <c r="AE4" s="257">
        <v>0</v>
      </c>
      <c r="AF4" s="257">
        <v>0</v>
      </c>
      <c r="AG4" s="257">
        <v>0</v>
      </c>
      <c r="AH4" s="257">
        <v>0</v>
      </c>
      <c r="AI4" s="257">
        <v>0</v>
      </c>
      <c r="AJ4" s="257">
        <v>0</v>
      </c>
      <c r="AK4" s="257">
        <v>0</v>
      </c>
      <c r="AL4" s="257">
        <v>0</v>
      </c>
      <c r="AM4" s="257">
        <v>0</v>
      </c>
      <c r="AN4" s="257">
        <v>0</v>
      </c>
      <c r="AO4" s="257">
        <v>0</v>
      </c>
      <c r="AP4" s="257">
        <v>0</v>
      </c>
      <c r="AQ4" s="6">
        <v>0</v>
      </c>
      <c r="AR4" s="257">
        <v>0</v>
      </c>
      <c r="AS4" s="257">
        <v>0</v>
      </c>
      <c r="AT4" s="257">
        <v>0</v>
      </c>
      <c r="AU4" s="257">
        <v>0</v>
      </c>
      <c r="AV4" s="257">
        <v>0</v>
      </c>
      <c r="AW4" s="257">
        <v>0</v>
      </c>
      <c r="AX4" s="257">
        <v>0</v>
      </c>
      <c r="AY4" s="257">
        <v>0</v>
      </c>
      <c r="AZ4" s="257">
        <v>90</v>
      </c>
      <c r="BA4" s="257">
        <v>0</v>
      </c>
      <c r="BB4" s="257">
        <v>0</v>
      </c>
      <c r="BC4" s="257">
        <v>0</v>
      </c>
      <c r="BD4" s="263">
        <v>0</v>
      </c>
    </row>
    <row r="5" spans="1:56" ht="35.25" customHeight="1">
      <c r="B5" s="236"/>
      <c r="C5" s="255" t="s">
        <v>133</v>
      </c>
      <c r="D5" s="256" t="s">
        <v>50</v>
      </c>
      <c r="E5" s="257">
        <f t="shared" ref="E5:E68" si="0">SUM(F5:G5)</f>
        <v>324</v>
      </c>
      <c r="F5" s="6">
        <f t="shared" ref="F5:F68" si="1">IF(B5="",SUM(H5:BD5),"")</f>
        <v>324</v>
      </c>
      <c r="G5" s="237" t="str">
        <f t="shared" ref="G5:G68" si="2">IF(B5="外",SUM(H5:BD5),"")</f>
        <v/>
      </c>
      <c r="H5" s="260">
        <v>0</v>
      </c>
      <c r="I5" s="257">
        <v>0</v>
      </c>
      <c r="J5" s="257">
        <v>0</v>
      </c>
      <c r="K5" s="257">
        <v>75</v>
      </c>
      <c r="L5" s="257">
        <v>0</v>
      </c>
      <c r="M5" s="257">
        <v>0</v>
      </c>
      <c r="N5" s="257">
        <v>0</v>
      </c>
      <c r="O5" s="257">
        <v>0</v>
      </c>
      <c r="P5" s="257">
        <v>0</v>
      </c>
      <c r="Q5" s="257">
        <v>0</v>
      </c>
      <c r="R5" s="257">
        <v>0</v>
      </c>
      <c r="S5" s="257">
        <v>0</v>
      </c>
      <c r="T5" s="257">
        <v>0</v>
      </c>
      <c r="U5" s="257">
        <v>0</v>
      </c>
      <c r="V5" s="257">
        <v>0</v>
      </c>
      <c r="W5" s="257">
        <v>0</v>
      </c>
      <c r="X5" s="257">
        <v>0</v>
      </c>
      <c r="Y5" s="257">
        <v>0</v>
      </c>
      <c r="Z5" s="257">
        <v>0</v>
      </c>
      <c r="AA5" s="257">
        <v>0</v>
      </c>
      <c r="AB5" s="257">
        <v>0</v>
      </c>
      <c r="AC5" s="257">
        <v>0</v>
      </c>
      <c r="AD5" s="257">
        <v>0</v>
      </c>
      <c r="AE5" s="257">
        <v>0</v>
      </c>
      <c r="AF5" s="257">
        <v>0</v>
      </c>
      <c r="AG5" s="257">
        <v>0</v>
      </c>
      <c r="AH5" s="257">
        <v>0</v>
      </c>
      <c r="AI5" s="257">
        <v>0</v>
      </c>
      <c r="AJ5" s="257">
        <v>0</v>
      </c>
      <c r="AK5" s="257">
        <v>0</v>
      </c>
      <c r="AL5" s="257">
        <v>0</v>
      </c>
      <c r="AM5" s="257">
        <v>0</v>
      </c>
      <c r="AN5" s="257">
        <v>0</v>
      </c>
      <c r="AO5" s="257">
        <v>0</v>
      </c>
      <c r="AP5" s="257">
        <v>0</v>
      </c>
      <c r="AQ5" s="6">
        <v>0</v>
      </c>
      <c r="AR5" s="257">
        <v>0</v>
      </c>
      <c r="AS5" s="257">
        <v>0</v>
      </c>
      <c r="AT5" s="257">
        <v>0</v>
      </c>
      <c r="AU5" s="257">
        <v>0</v>
      </c>
      <c r="AV5" s="257">
        <v>0</v>
      </c>
      <c r="AW5" s="257">
        <v>103</v>
      </c>
      <c r="AX5" s="257">
        <v>115</v>
      </c>
      <c r="AY5" s="257">
        <v>0</v>
      </c>
      <c r="AZ5" s="257">
        <v>0</v>
      </c>
      <c r="BA5" s="257">
        <v>9</v>
      </c>
      <c r="BB5" s="257">
        <v>18</v>
      </c>
      <c r="BC5" s="257">
        <v>4</v>
      </c>
      <c r="BD5" s="263">
        <v>0</v>
      </c>
    </row>
    <row r="6" spans="1:56" ht="35.25" customHeight="1">
      <c r="B6" s="236"/>
      <c r="C6" s="255" t="s">
        <v>134</v>
      </c>
      <c r="D6" s="256" t="s">
        <v>51</v>
      </c>
      <c r="E6" s="257">
        <f>SUM(F6:G6)</f>
        <v>535</v>
      </c>
      <c r="F6" s="6">
        <f t="shared" si="1"/>
        <v>535</v>
      </c>
      <c r="G6" s="237" t="str">
        <f t="shared" si="2"/>
        <v/>
      </c>
      <c r="H6" s="260">
        <v>13</v>
      </c>
      <c r="I6" s="257">
        <v>105</v>
      </c>
      <c r="J6" s="257">
        <v>113</v>
      </c>
      <c r="K6" s="257">
        <v>0</v>
      </c>
      <c r="L6" s="257">
        <v>114</v>
      </c>
      <c r="M6" s="257">
        <v>100</v>
      </c>
      <c r="N6" s="257">
        <v>35</v>
      </c>
      <c r="O6" s="257">
        <v>0</v>
      </c>
      <c r="P6" s="257">
        <v>0</v>
      </c>
      <c r="Q6" s="257">
        <v>0</v>
      </c>
      <c r="R6" s="257">
        <v>0</v>
      </c>
      <c r="S6" s="257">
        <v>0</v>
      </c>
      <c r="T6" s="257">
        <v>0</v>
      </c>
      <c r="U6" s="257">
        <v>0</v>
      </c>
      <c r="V6" s="257">
        <v>2</v>
      </c>
      <c r="W6" s="257">
        <v>2</v>
      </c>
      <c r="X6" s="257">
        <v>0</v>
      </c>
      <c r="Y6" s="257">
        <v>0</v>
      </c>
      <c r="Z6" s="257">
        <v>0</v>
      </c>
      <c r="AA6" s="257">
        <v>0</v>
      </c>
      <c r="AB6" s="257">
        <v>0</v>
      </c>
      <c r="AC6" s="257">
        <v>0</v>
      </c>
      <c r="AD6" s="257">
        <v>0</v>
      </c>
      <c r="AE6" s="257">
        <v>0</v>
      </c>
      <c r="AF6" s="257">
        <v>0</v>
      </c>
      <c r="AG6" s="257">
        <v>0</v>
      </c>
      <c r="AH6" s="257">
        <v>0</v>
      </c>
      <c r="AI6" s="257">
        <v>4</v>
      </c>
      <c r="AJ6" s="257">
        <v>2</v>
      </c>
      <c r="AK6" s="257">
        <v>0</v>
      </c>
      <c r="AL6" s="257">
        <v>0</v>
      </c>
      <c r="AM6" s="257">
        <v>0</v>
      </c>
      <c r="AN6" s="257">
        <v>0</v>
      </c>
      <c r="AO6" s="257">
        <v>0</v>
      </c>
      <c r="AP6" s="257">
        <v>0</v>
      </c>
      <c r="AQ6" s="6">
        <v>0</v>
      </c>
      <c r="AR6" s="257">
        <v>0</v>
      </c>
      <c r="AS6" s="257">
        <v>0</v>
      </c>
      <c r="AT6" s="257">
        <v>0</v>
      </c>
      <c r="AU6" s="257">
        <v>0</v>
      </c>
      <c r="AV6" s="257">
        <v>0</v>
      </c>
      <c r="AW6" s="257">
        <v>0</v>
      </c>
      <c r="AX6" s="257">
        <v>0</v>
      </c>
      <c r="AY6" s="257">
        <v>7</v>
      </c>
      <c r="AZ6" s="257">
        <v>16</v>
      </c>
      <c r="BA6" s="257">
        <v>0</v>
      </c>
      <c r="BB6" s="257">
        <v>0</v>
      </c>
      <c r="BC6" s="257">
        <v>0</v>
      </c>
      <c r="BD6" s="263">
        <v>22</v>
      </c>
    </row>
    <row r="7" spans="1:56" ht="35.25" customHeight="1">
      <c r="B7" s="236"/>
      <c r="C7" s="255" t="s">
        <v>135</v>
      </c>
      <c r="D7" s="256" t="s">
        <v>52</v>
      </c>
      <c r="E7" s="257">
        <f t="shared" si="0"/>
        <v>480</v>
      </c>
      <c r="F7" s="6">
        <f t="shared" si="1"/>
        <v>480</v>
      </c>
      <c r="G7" s="237" t="str">
        <f t="shared" si="2"/>
        <v/>
      </c>
      <c r="H7" s="260">
        <v>0</v>
      </c>
      <c r="I7" s="257">
        <v>0</v>
      </c>
      <c r="J7" s="257">
        <v>0</v>
      </c>
      <c r="K7" s="257">
        <v>214</v>
      </c>
      <c r="L7" s="257">
        <v>0</v>
      </c>
      <c r="M7" s="257">
        <v>0</v>
      </c>
      <c r="N7" s="257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257">
        <v>0</v>
      </c>
      <c r="U7" s="257">
        <v>0</v>
      </c>
      <c r="V7" s="257">
        <v>0</v>
      </c>
      <c r="W7" s="257">
        <v>0</v>
      </c>
      <c r="X7" s="257">
        <v>0</v>
      </c>
      <c r="Y7" s="257">
        <v>0</v>
      </c>
      <c r="Z7" s="257">
        <v>0</v>
      </c>
      <c r="AA7" s="257">
        <v>0</v>
      </c>
      <c r="AB7" s="257">
        <v>0</v>
      </c>
      <c r="AC7" s="257">
        <v>0</v>
      </c>
      <c r="AD7" s="257">
        <v>0</v>
      </c>
      <c r="AE7" s="257">
        <v>0</v>
      </c>
      <c r="AF7" s="257">
        <v>0</v>
      </c>
      <c r="AG7" s="257">
        <v>0</v>
      </c>
      <c r="AH7" s="257">
        <v>0</v>
      </c>
      <c r="AI7" s="257">
        <v>0</v>
      </c>
      <c r="AJ7" s="257">
        <v>0</v>
      </c>
      <c r="AK7" s="257">
        <v>0</v>
      </c>
      <c r="AL7" s="257">
        <v>0</v>
      </c>
      <c r="AM7" s="257">
        <v>0</v>
      </c>
      <c r="AN7" s="257">
        <v>0</v>
      </c>
      <c r="AO7" s="257">
        <v>0</v>
      </c>
      <c r="AP7" s="257">
        <v>0</v>
      </c>
      <c r="AQ7" s="6">
        <v>0</v>
      </c>
      <c r="AR7" s="257">
        <v>0</v>
      </c>
      <c r="AS7" s="257">
        <v>0</v>
      </c>
      <c r="AT7" s="257">
        <v>0</v>
      </c>
      <c r="AU7" s="257">
        <v>0</v>
      </c>
      <c r="AV7" s="257">
        <v>0</v>
      </c>
      <c r="AW7" s="257">
        <v>97</v>
      </c>
      <c r="AX7" s="257">
        <v>107</v>
      </c>
      <c r="AY7" s="257">
        <v>0</v>
      </c>
      <c r="AZ7" s="257">
        <v>0</v>
      </c>
      <c r="BA7" s="257">
        <v>22</v>
      </c>
      <c r="BB7" s="257">
        <v>34</v>
      </c>
      <c r="BC7" s="257">
        <v>6</v>
      </c>
      <c r="BD7" s="263">
        <v>0</v>
      </c>
    </row>
    <row r="8" spans="1:56" s="214" customFormat="1" ht="35.25" hidden="1" customHeight="1">
      <c r="B8" s="243"/>
      <c r="C8" s="216" t="s">
        <v>136</v>
      </c>
      <c r="D8" s="215" t="s">
        <v>53</v>
      </c>
      <c r="E8" s="217">
        <f t="shared" ref="E8:E9" si="3">SUM(F8:G8)</f>
        <v>0</v>
      </c>
      <c r="F8" s="217">
        <f t="shared" si="1"/>
        <v>0</v>
      </c>
      <c r="G8" s="244" t="str">
        <f t="shared" si="2"/>
        <v/>
      </c>
      <c r="H8" s="246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44"/>
    </row>
    <row r="9" spans="1:56" s="214" customFormat="1" ht="35.25" hidden="1" customHeight="1">
      <c r="B9" s="243"/>
      <c r="C9" s="216" t="s">
        <v>137</v>
      </c>
      <c r="D9" s="215" t="s">
        <v>54</v>
      </c>
      <c r="E9" s="217">
        <f t="shared" si="3"/>
        <v>0</v>
      </c>
      <c r="F9" s="217">
        <f t="shared" si="1"/>
        <v>0</v>
      </c>
      <c r="G9" s="244" t="str">
        <f t="shared" si="2"/>
        <v/>
      </c>
      <c r="H9" s="246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44"/>
    </row>
    <row r="10" spans="1:56" ht="35.25" customHeight="1">
      <c r="B10" s="236"/>
      <c r="C10" s="255" t="s">
        <v>138</v>
      </c>
      <c r="D10" s="256" t="s">
        <v>55</v>
      </c>
      <c r="E10" s="257">
        <f t="shared" si="0"/>
        <v>68</v>
      </c>
      <c r="F10" s="6">
        <f t="shared" si="1"/>
        <v>68</v>
      </c>
      <c r="G10" s="237" t="str">
        <f t="shared" si="2"/>
        <v/>
      </c>
      <c r="H10" s="260">
        <v>0</v>
      </c>
      <c r="I10" s="257">
        <v>0</v>
      </c>
      <c r="J10" s="257">
        <v>12</v>
      </c>
      <c r="K10" s="257">
        <v>0</v>
      </c>
      <c r="L10" s="257">
        <v>1</v>
      </c>
      <c r="M10" s="257">
        <v>8</v>
      </c>
      <c r="N10" s="257">
        <v>0</v>
      </c>
      <c r="O10" s="257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257">
        <v>0</v>
      </c>
      <c r="V10" s="257">
        <v>0</v>
      </c>
      <c r="W10" s="257">
        <v>0</v>
      </c>
      <c r="X10" s="257">
        <v>0</v>
      </c>
      <c r="Y10" s="257">
        <v>0</v>
      </c>
      <c r="Z10" s="257">
        <v>0</v>
      </c>
      <c r="AA10" s="257">
        <v>0</v>
      </c>
      <c r="AB10" s="257">
        <v>0</v>
      </c>
      <c r="AC10" s="257">
        <v>0</v>
      </c>
      <c r="AD10" s="257">
        <v>0</v>
      </c>
      <c r="AE10" s="257">
        <v>0</v>
      </c>
      <c r="AF10" s="257">
        <v>0</v>
      </c>
      <c r="AG10" s="257">
        <v>0</v>
      </c>
      <c r="AH10" s="257">
        <v>0</v>
      </c>
      <c r="AI10" s="257">
        <v>0</v>
      </c>
      <c r="AJ10" s="257">
        <v>0</v>
      </c>
      <c r="AK10" s="257">
        <v>0</v>
      </c>
      <c r="AL10" s="257">
        <v>0</v>
      </c>
      <c r="AM10" s="257">
        <v>0</v>
      </c>
      <c r="AN10" s="257">
        <v>0</v>
      </c>
      <c r="AO10" s="257">
        <v>0</v>
      </c>
      <c r="AP10" s="257">
        <v>0</v>
      </c>
      <c r="AQ10" s="6"/>
      <c r="AR10" s="257">
        <v>0</v>
      </c>
      <c r="AS10" s="257">
        <v>0</v>
      </c>
      <c r="AT10" s="257">
        <v>0</v>
      </c>
      <c r="AU10" s="257">
        <v>0</v>
      </c>
      <c r="AV10" s="257">
        <v>0</v>
      </c>
      <c r="AW10" s="257">
        <v>0</v>
      </c>
      <c r="AX10" s="257">
        <v>0</v>
      </c>
      <c r="AY10" s="257">
        <v>1</v>
      </c>
      <c r="AZ10" s="257">
        <v>46</v>
      </c>
      <c r="BA10" s="257">
        <v>0</v>
      </c>
      <c r="BB10" s="257">
        <v>0</v>
      </c>
      <c r="BC10" s="257">
        <v>0</v>
      </c>
      <c r="BD10" s="263">
        <v>0</v>
      </c>
    </row>
    <row r="11" spans="1:56" ht="35.25" customHeight="1">
      <c r="B11" s="236"/>
      <c r="C11" s="255" t="s">
        <v>139</v>
      </c>
      <c r="D11" s="256" t="s">
        <v>56</v>
      </c>
      <c r="E11" s="257">
        <f t="shared" si="0"/>
        <v>217</v>
      </c>
      <c r="F11" s="6">
        <f t="shared" si="1"/>
        <v>217</v>
      </c>
      <c r="G11" s="237" t="str">
        <f t="shared" si="2"/>
        <v/>
      </c>
      <c r="H11" s="260">
        <v>0</v>
      </c>
      <c r="I11" s="257">
        <v>0</v>
      </c>
      <c r="J11" s="257">
        <v>0</v>
      </c>
      <c r="K11" s="257">
        <v>31</v>
      </c>
      <c r="L11" s="257">
        <v>0</v>
      </c>
      <c r="M11" s="257">
        <v>0</v>
      </c>
      <c r="N11" s="257">
        <v>0</v>
      </c>
      <c r="O11" s="257">
        <v>0</v>
      </c>
      <c r="P11" s="257">
        <v>0</v>
      </c>
      <c r="Q11" s="257">
        <v>0</v>
      </c>
      <c r="R11" s="257">
        <v>0</v>
      </c>
      <c r="S11" s="257">
        <v>0</v>
      </c>
      <c r="T11" s="257">
        <v>0</v>
      </c>
      <c r="U11" s="257">
        <v>0</v>
      </c>
      <c r="V11" s="257">
        <v>0</v>
      </c>
      <c r="W11" s="257">
        <v>0</v>
      </c>
      <c r="X11" s="257">
        <v>0</v>
      </c>
      <c r="Y11" s="257">
        <v>0</v>
      </c>
      <c r="Z11" s="257">
        <v>0</v>
      </c>
      <c r="AA11" s="257">
        <v>0</v>
      </c>
      <c r="AB11" s="257">
        <v>0</v>
      </c>
      <c r="AC11" s="257">
        <v>0</v>
      </c>
      <c r="AD11" s="257">
        <v>0</v>
      </c>
      <c r="AE11" s="257">
        <v>0</v>
      </c>
      <c r="AF11" s="257">
        <v>0</v>
      </c>
      <c r="AG11" s="257">
        <v>0</v>
      </c>
      <c r="AH11" s="257">
        <v>0</v>
      </c>
      <c r="AI11" s="257">
        <v>0</v>
      </c>
      <c r="AJ11" s="257">
        <v>0</v>
      </c>
      <c r="AK11" s="257">
        <v>0</v>
      </c>
      <c r="AL11" s="257">
        <v>0</v>
      </c>
      <c r="AM11" s="257">
        <v>0</v>
      </c>
      <c r="AN11" s="257">
        <v>0</v>
      </c>
      <c r="AO11" s="257">
        <v>0</v>
      </c>
      <c r="AP11" s="257">
        <v>0</v>
      </c>
      <c r="AQ11" s="6"/>
      <c r="AR11" s="257">
        <v>0</v>
      </c>
      <c r="AS11" s="257">
        <v>0</v>
      </c>
      <c r="AT11" s="257">
        <v>0</v>
      </c>
      <c r="AU11" s="257">
        <v>0</v>
      </c>
      <c r="AV11" s="257">
        <v>0</v>
      </c>
      <c r="AW11" s="257">
        <v>83</v>
      </c>
      <c r="AX11" s="257">
        <v>100</v>
      </c>
      <c r="AY11" s="257">
        <v>0</v>
      </c>
      <c r="AZ11" s="257">
        <v>0</v>
      </c>
      <c r="BA11" s="257">
        <v>1</v>
      </c>
      <c r="BB11" s="257">
        <v>2</v>
      </c>
      <c r="BC11" s="257">
        <v>0</v>
      </c>
      <c r="BD11" s="263">
        <v>0</v>
      </c>
    </row>
    <row r="12" spans="1:56" ht="35.25" customHeight="1">
      <c r="B12" s="236"/>
      <c r="C12" s="255" t="s">
        <v>140</v>
      </c>
      <c r="D12" s="256" t="s">
        <v>57</v>
      </c>
      <c r="E12" s="257">
        <f t="shared" si="0"/>
        <v>564</v>
      </c>
      <c r="F12" s="6">
        <f t="shared" si="1"/>
        <v>564</v>
      </c>
      <c r="G12" s="237" t="str">
        <f t="shared" si="2"/>
        <v/>
      </c>
      <c r="H12" s="260">
        <v>68</v>
      </c>
      <c r="I12" s="257">
        <v>113</v>
      </c>
      <c r="J12" s="257">
        <v>106</v>
      </c>
      <c r="K12" s="257">
        <v>0</v>
      </c>
      <c r="L12" s="257">
        <v>65</v>
      </c>
      <c r="M12" s="257">
        <v>51</v>
      </c>
      <c r="N12" s="257">
        <v>4</v>
      </c>
      <c r="O12" s="257">
        <v>0</v>
      </c>
      <c r="P12" s="257">
        <v>0</v>
      </c>
      <c r="Q12" s="257">
        <v>1</v>
      </c>
      <c r="R12" s="257">
        <v>0</v>
      </c>
      <c r="S12" s="257">
        <v>8</v>
      </c>
      <c r="T12" s="257">
        <v>0</v>
      </c>
      <c r="U12" s="257">
        <v>2</v>
      </c>
      <c r="V12" s="257">
        <v>0</v>
      </c>
      <c r="W12" s="257">
        <v>0</v>
      </c>
      <c r="X12" s="257">
        <v>3</v>
      </c>
      <c r="Y12" s="257">
        <v>0</v>
      </c>
      <c r="Z12" s="257">
        <v>2</v>
      </c>
      <c r="AA12" s="257">
        <v>0</v>
      </c>
      <c r="AB12" s="257">
        <v>0</v>
      </c>
      <c r="AC12" s="257">
        <v>0</v>
      </c>
      <c r="AD12" s="257">
        <v>2</v>
      </c>
      <c r="AE12" s="257">
        <v>0</v>
      </c>
      <c r="AF12" s="257">
        <v>0</v>
      </c>
      <c r="AG12" s="257">
        <v>0</v>
      </c>
      <c r="AH12" s="257">
        <v>0</v>
      </c>
      <c r="AI12" s="257">
        <v>0</v>
      </c>
      <c r="AJ12" s="257">
        <v>0</v>
      </c>
      <c r="AK12" s="257">
        <v>0</v>
      </c>
      <c r="AL12" s="257">
        <v>0</v>
      </c>
      <c r="AM12" s="257">
        <v>0</v>
      </c>
      <c r="AN12" s="257">
        <v>5</v>
      </c>
      <c r="AO12" s="257">
        <v>0</v>
      </c>
      <c r="AP12" s="257">
        <v>1</v>
      </c>
      <c r="AQ12" s="6"/>
      <c r="AR12" s="257">
        <v>3</v>
      </c>
      <c r="AS12" s="257">
        <v>3</v>
      </c>
      <c r="AT12" s="257">
        <v>5</v>
      </c>
      <c r="AU12" s="257">
        <v>5</v>
      </c>
      <c r="AV12" s="257">
        <v>0</v>
      </c>
      <c r="AW12" s="257">
        <v>17</v>
      </c>
      <c r="AX12" s="257">
        <v>0</v>
      </c>
      <c r="AY12" s="257">
        <v>0</v>
      </c>
      <c r="AZ12" s="257">
        <v>6</v>
      </c>
      <c r="BA12" s="257">
        <v>45</v>
      </c>
      <c r="BB12" s="257">
        <v>0</v>
      </c>
      <c r="BC12" s="257">
        <v>0</v>
      </c>
      <c r="BD12" s="263">
        <v>49</v>
      </c>
    </row>
    <row r="13" spans="1:56" ht="35.25" customHeight="1">
      <c r="B13" s="236"/>
      <c r="C13" s="255" t="s">
        <v>141</v>
      </c>
      <c r="D13" s="256" t="s">
        <v>58</v>
      </c>
      <c r="E13" s="257">
        <f t="shared" si="0"/>
        <v>191</v>
      </c>
      <c r="F13" s="6">
        <f t="shared" si="1"/>
        <v>191</v>
      </c>
      <c r="G13" s="237" t="str">
        <f t="shared" si="2"/>
        <v/>
      </c>
      <c r="H13" s="260">
        <v>0</v>
      </c>
      <c r="I13" s="257">
        <v>0</v>
      </c>
      <c r="J13" s="257">
        <v>0</v>
      </c>
      <c r="K13" s="257">
        <v>54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7">
        <v>0</v>
      </c>
      <c r="Y13" s="257">
        <v>0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6"/>
      <c r="AR13" s="257">
        <v>0</v>
      </c>
      <c r="AS13" s="257">
        <v>0</v>
      </c>
      <c r="AT13" s="257">
        <v>0</v>
      </c>
      <c r="AU13" s="257">
        <v>0</v>
      </c>
      <c r="AV13" s="257">
        <v>0</v>
      </c>
      <c r="AW13" s="257">
        <v>33</v>
      </c>
      <c r="AX13" s="257">
        <v>70</v>
      </c>
      <c r="AY13" s="257">
        <v>0</v>
      </c>
      <c r="AZ13" s="257">
        <v>0</v>
      </c>
      <c r="BA13" s="257">
        <v>27</v>
      </c>
      <c r="BB13" s="257">
        <v>7</v>
      </c>
      <c r="BC13" s="257">
        <v>0</v>
      </c>
      <c r="BD13" s="263">
        <v>0</v>
      </c>
    </row>
    <row r="14" spans="1:56" ht="35.25" customHeight="1">
      <c r="B14" s="236"/>
      <c r="C14" s="255" t="s">
        <v>142</v>
      </c>
      <c r="D14" s="256" t="s">
        <v>59</v>
      </c>
      <c r="E14" s="257">
        <f t="shared" si="0"/>
        <v>71</v>
      </c>
      <c r="F14" s="6">
        <f t="shared" si="1"/>
        <v>71</v>
      </c>
      <c r="G14" s="237" t="str">
        <f t="shared" si="2"/>
        <v/>
      </c>
      <c r="H14" s="260">
        <v>0</v>
      </c>
      <c r="I14" s="257">
        <v>22</v>
      </c>
      <c r="J14" s="257">
        <v>7</v>
      </c>
      <c r="K14" s="257">
        <v>0</v>
      </c>
      <c r="L14" s="257">
        <v>3</v>
      </c>
      <c r="M14" s="257">
        <v>12</v>
      </c>
      <c r="N14" s="257">
        <v>6</v>
      </c>
      <c r="O14" s="257">
        <v>4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7">
        <v>0</v>
      </c>
      <c r="Y14" s="257">
        <v>2</v>
      </c>
      <c r="Z14" s="257">
        <v>0</v>
      </c>
      <c r="AA14" s="257">
        <v>0</v>
      </c>
      <c r="AB14" s="257">
        <v>0</v>
      </c>
      <c r="AC14" s="257">
        <v>0</v>
      </c>
      <c r="AD14" s="257">
        <v>0</v>
      </c>
      <c r="AE14" s="257">
        <v>0</v>
      </c>
      <c r="AF14" s="257">
        <v>0</v>
      </c>
      <c r="AG14" s="257">
        <v>0</v>
      </c>
      <c r="AH14" s="257">
        <v>1</v>
      </c>
      <c r="AI14" s="257">
        <v>0</v>
      </c>
      <c r="AJ14" s="257">
        <v>2</v>
      </c>
      <c r="AK14" s="257">
        <v>0</v>
      </c>
      <c r="AL14" s="257">
        <v>0</v>
      </c>
      <c r="AM14" s="257">
        <v>0</v>
      </c>
      <c r="AN14" s="257">
        <v>0</v>
      </c>
      <c r="AO14" s="257">
        <v>0</v>
      </c>
      <c r="AP14" s="257">
        <v>0</v>
      </c>
      <c r="AQ14" s="6"/>
      <c r="AR14" s="257">
        <v>0</v>
      </c>
      <c r="AS14" s="257">
        <v>0</v>
      </c>
      <c r="AT14" s="257">
        <v>0</v>
      </c>
      <c r="AU14" s="257">
        <v>0</v>
      </c>
      <c r="AV14" s="257">
        <v>0</v>
      </c>
      <c r="AW14" s="257">
        <v>5</v>
      </c>
      <c r="AX14" s="257">
        <v>0</v>
      </c>
      <c r="AY14" s="257">
        <v>0</v>
      </c>
      <c r="AZ14" s="257">
        <v>1</v>
      </c>
      <c r="BA14" s="257">
        <v>2</v>
      </c>
      <c r="BB14" s="257">
        <v>0</v>
      </c>
      <c r="BC14" s="257">
        <v>4</v>
      </c>
      <c r="BD14" s="263">
        <v>0</v>
      </c>
    </row>
    <row r="15" spans="1:56" ht="35.25" customHeight="1">
      <c r="B15" s="236"/>
      <c r="C15" s="255" t="s">
        <v>143</v>
      </c>
      <c r="D15" s="256" t="s">
        <v>60</v>
      </c>
      <c r="E15" s="257">
        <f t="shared" si="0"/>
        <v>240</v>
      </c>
      <c r="F15" s="6">
        <f t="shared" si="1"/>
        <v>240</v>
      </c>
      <c r="G15" s="237" t="str">
        <f t="shared" si="2"/>
        <v/>
      </c>
      <c r="H15" s="260">
        <v>2</v>
      </c>
      <c r="I15" s="257">
        <v>6</v>
      </c>
      <c r="J15" s="257">
        <v>8</v>
      </c>
      <c r="K15" s="257">
        <v>2</v>
      </c>
      <c r="L15" s="257">
        <v>0</v>
      </c>
      <c r="M15" s="257">
        <v>21</v>
      </c>
      <c r="N15" s="257">
        <v>1</v>
      </c>
      <c r="O15" s="257">
        <v>4</v>
      </c>
      <c r="P15" s="257">
        <v>4</v>
      </c>
      <c r="Q15" s="257">
        <v>7</v>
      </c>
      <c r="R15" s="257">
        <v>4</v>
      </c>
      <c r="S15" s="257">
        <v>0</v>
      </c>
      <c r="T15" s="257">
        <v>6</v>
      </c>
      <c r="U15" s="257">
        <v>0</v>
      </c>
      <c r="V15" s="257">
        <v>3</v>
      </c>
      <c r="W15" s="257">
        <v>6</v>
      </c>
      <c r="X15" s="257">
        <v>5</v>
      </c>
      <c r="Y15" s="257">
        <v>0</v>
      </c>
      <c r="Z15" s="257">
        <v>5</v>
      </c>
      <c r="AA15" s="257">
        <v>0</v>
      </c>
      <c r="AB15" s="257">
        <v>6</v>
      </c>
      <c r="AC15" s="257">
        <v>0</v>
      </c>
      <c r="AD15" s="257">
        <v>10</v>
      </c>
      <c r="AE15" s="257">
        <v>6</v>
      </c>
      <c r="AF15" s="257">
        <v>7</v>
      </c>
      <c r="AG15" s="257">
        <v>4</v>
      </c>
      <c r="AH15" s="257">
        <v>0</v>
      </c>
      <c r="AI15" s="257">
        <v>2</v>
      </c>
      <c r="AJ15" s="257">
        <v>5</v>
      </c>
      <c r="AK15" s="257">
        <v>6</v>
      </c>
      <c r="AL15" s="257">
        <v>4</v>
      </c>
      <c r="AM15" s="257">
        <v>1</v>
      </c>
      <c r="AN15" s="257">
        <v>7</v>
      </c>
      <c r="AO15" s="257">
        <v>0</v>
      </c>
      <c r="AP15" s="257">
        <v>1</v>
      </c>
      <c r="AQ15" s="6"/>
      <c r="AR15" s="257">
        <v>0</v>
      </c>
      <c r="AS15" s="257">
        <v>0</v>
      </c>
      <c r="AT15" s="257">
        <v>7</v>
      </c>
      <c r="AU15" s="257">
        <v>7</v>
      </c>
      <c r="AV15" s="257">
        <v>3</v>
      </c>
      <c r="AW15" s="257">
        <v>27</v>
      </c>
      <c r="AX15" s="257">
        <v>13</v>
      </c>
      <c r="AY15" s="257">
        <v>0</v>
      </c>
      <c r="AZ15" s="257">
        <v>4</v>
      </c>
      <c r="BA15" s="257">
        <v>24</v>
      </c>
      <c r="BB15" s="257">
        <v>11</v>
      </c>
      <c r="BC15" s="257">
        <v>1</v>
      </c>
      <c r="BD15" s="263">
        <v>0</v>
      </c>
    </row>
    <row r="16" spans="1:56" ht="35.25" customHeight="1">
      <c r="B16" s="236"/>
      <c r="C16" s="255" t="s">
        <v>144</v>
      </c>
      <c r="D16" s="256" t="s">
        <v>127</v>
      </c>
      <c r="E16" s="257">
        <f t="shared" si="0"/>
        <v>607</v>
      </c>
      <c r="F16" s="6">
        <f t="shared" si="1"/>
        <v>607</v>
      </c>
      <c r="G16" s="237" t="str">
        <f t="shared" si="2"/>
        <v/>
      </c>
      <c r="H16" s="260">
        <v>0</v>
      </c>
      <c r="I16" s="257">
        <v>1</v>
      </c>
      <c r="J16" s="257">
        <v>10</v>
      </c>
      <c r="K16" s="257">
        <v>0</v>
      </c>
      <c r="L16" s="257">
        <v>8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7">
        <v>0</v>
      </c>
      <c r="Y16" s="257">
        <v>0</v>
      </c>
      <c r="Z16" s="257">
        <v>0</v>
      </c>
      <c r="AA16" s="257">
        <v>0</v>
      </c>
      <c r="AB16" s="257">
        <v>0</v>
      </c>
      <c r="AC16" s="257">
        <v>0</v>
      </c>
      <c r="AD16" s="257">
        <v>0</v>
      </c>
      <c r="AE16" s="257">
        <v>0</v>
      </c>
      <c r="AF16" s="257">
        <v>0</v>
      </c>
      <c r="AG16" s="257">
        <v>0</v>
      </c>
      <c r="AH16" s="257">
        <v>0</v>
      </c>
      <c r="AI16" s="257">
        <v>0</v>
      </c>
      <c r="AJ16" s="257">
        <v>0</v>
      </c>
      <c r="AK16" s="257">
        <v>0</v>
      </c>
      <c r="AL16" s="257">
        <v>0</v>
      </c>
      <c r="AM16" s="257">
        <v>0</v>
      </c>
      <c r="AN16" s="257">
        <v>0</v>
      </c>
      <c r="AO16" s="257">
        <v>0</v>
      </c>
      <c r="AP16" s="257">
        <v>0</v>
      </c>
      <c r="AQ16" s="6"/>
      <c r="AR16" s="257">
        <v>0</v>
      </c>
      <c r="AS16" s="257">
        <v>0</v>
      </c>
      <c r="AT16" s="257">
        <v>0</v>
      </c>
      <c r="AU16" s="257">
        <v>0</v>
      </c>
      <c r="AV16" s="257">
        <v>0</v>
      </c>
      <c r="AW16" s="257">
        <v>496</v>
      </c>
      <c r="AX16" s="257">
        <v>0</v>
      </c>
      <c r="AY16" s="257">
        <v>8</v>
      </c>
      <c r="AZ16" s="257">
        <v>10</v>
      </c>
      <c r="BA16" s="257">
        <v>47</v>
      </c>
      <c r="BB16" s="257">
        <v>27</v>
      </c>
      <c r="BC16" s="257">
        <v>0</v>
      </c>
      <c r="BD16" s="263">
        <v>0</v>
      </c>
    </row>
    <row r="17" spans="1:56" ht="35.25" customHeight="1">
      <c r="B17" s="236"/>
      <c r="C17" s="255" t="s">
        <v>145</v>
      </c>
      <c r="D17" s="256" t="s">
        <v>128</v>
      </c>
      <c r="E17" s="257">
        <f t="shared" si="0"/>
        <v>169</v>
      </c>
      <c r="F17" s="6">
        <f t="shared" si="1"/>
        <v>169</v>
      </c>
      <c r="G17" s="237" t="str">
        <f t="shared" si="2"/>
        <v/>
      </c>
      <c r="H17" s="260">
        <v>0</v>
      </c>
      <c r="I17" s="257">
        <v>0</v>
      </c>
      <c r="J17" s="257">
        <v>1</v>
      </c>
      <c r="K17" s="257">
        <v>17</v>
      </c>
      <c r="L17" s="257">
        <v>0</v>
      </c>
      <c r="M17" s="257">
        <v>17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7">
        <v>0</v>
      </c>
      <c r="Y17" s="257">
        <v>0</v>
      </c>
      <c r="Z17" s="257">
        <v>0</v>
      </c>
      <c r="AA17" s="257">
        <v>0</v>
      </c>
      <c r="AB17" s="257">
        <v>0</v>
      </c>
      <c r="AC17" s="257">
        <v>0</v>
      </c>
      <c r="AD17" s="257">
        <v>0</v>
      </c>
      <c r="AE17" s="257">
        <v>0</v>
      </c>
      <c r="AF17" s="257">
        <v>0</v>
      </c>
      <c r="AG17" s="257">
        <v>0</v>
      </c>
      <c r="AH17" s="257">
        <v>0</v>
      </c>
      <c r="AI17" s="257">
        <v>0</v>
      </c>
      <c r="AJ17" s="257">
        <v>0</v>
      </c>
      <c r="AK17" s="257">
        <v>0</v>
      </c>
      <c r="AL17" s="257">
        <v>0</v>
      </c>
      <c r="AM17" s="257">
        <v>0</v>
      </c>
      <c r="AN17" s="257">
        <v>0</v>
      </c>
      <c r="AO17" s="257">
        <v>0</v>
      </c>
      <c r="AP17" s="257">
        <v>0</v>
      </c>
      <c r="AQ17" s="6"/>
      <c r="AR17" s="257">
        <v>0</v>
      </c>
      <c r="AS17" s="257">
        <v>0</v>
      </c>
      <c r="AT17" s="257">
        <v>0</v>
      </c>
      <c r="AU17" s="257">
        <v>0</v>
      </c>
      <c r="AV17" s="257">
        <v>0</v>
      </c>
      <c r="AW17" s="257">
        <v>96</v>
      </c>
      <c r="AX17" s="257">
        <v>26</v>
      </c>
      <c r="AY17" s="257">
        <v>0</v>
      </c>
      <c r="AZ17" s="257">
        <v>0</v>
      </c>
      <c r="BA17" s="257">
        <v>12</v>
      </c>
      <c r="BB17" s="257">
        <v>0</v>
      </c>
      <c r="BC17" s="257">
        <v>0</v>
      </c>
      <c r="BD17" s="263">
        <v>0</v>
      </c>
    </row>
    <row r="18" spans="1:56" ht="35.25" customHeight="1">
      <c r="B18" s="236"/>
      <c r="C18" s="255" t="s">
        <v>146</v>
      </c>
      <c r="D18" s="256" t="s">
        <v>61</v>
      </c>
      <c r="E18" s="257">
        <f t="shared" si="0"/>
        <v>219</v>
      </c>
      <c r="F18" s="6">
        <f t="shared" si="1"/>
        <v>219</v>
      </c>
      <c r="G18" s="237" t="str">
        <f t="shared" si="2"/>
        <v/>
      </c>
      <c r="H18" s="260">
        <v>4</v>
      </c>
      <c r="I18" s="257">
        <v>10</v>
      </c>
      <c r="J18" s="257">
        <v>8</v>
      </c>
      <c r="K18" s="257">
        <v>0</v>
      </c>
      <c r="L18" s="257">
        <v>0</v>
      </c>
      <c r="M18" s="257">
        <v>27</v>
      </c>
      <c r="N18" s="257">
        <v>1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2</v>
      </c>
      <c r="V18" s="257">
        <v>0</v>
      </c>
      <c r="W18" s="257">
        <v>2</v>
      </c>
      <c r="X18" s="257">
        <v>0</v>
      </c>
      <c r="Y18" s="257">
        <v>0</v>
      </c>
      <c r="Z18" s="257">
        <v>0</v>
      </c>
      <c r="AA18" s="257">
        <v>0</v>
      </c>
      <c r="AB18" s="257">
        <v>0</v>
      </c>
      <c r="AC18" s="257">
        <v>0</v>
      </c>
      <c r="AD18" s="257">
        <v>0</v>
      </c>
      <c r="AE18" s="257">
        <v>0</v>
      </c>
      <c r="AF18" s="257">
        <v>0</v>
      </c>
      <c r="AG18" s="257">
        <v>0</v>
      </c>
      <c r="AH18" s="257">
        <v>0</v>
      </c>
      <c r="AI18" s="257">
        <v>0</v>
      </c>
      <c r="AJ18" s="257">
        <v>0</v>
      </c>
      <c r="AK18" s="257">
        <v>0</v>
      </c>
      <c r="AL18" s="257">
        <v>0</v>
      </c>
      <c r="AM18" s="257">
        <v>0</v>
      </c>
      <c r="AN18" s="257">
        <v>0</v>
      </c>
      <c r="AO18" s="257">
        <v>0</v>
      </c>
      <c r="AP18" s="257">
        <v>0</v>
      </c>
      <c r="AQ18" s="6"/>
      <c r="AR18" s="257">
        <v>0</v>
      </c>
      <c r="AS18" s="257">
        <v>0</v>
      </c>
      <c r="AT18" s="257">
        <v>0</v>
      </c>
      <c r="AU18" s="257">
        <v>0</v>
      </c>
      <c r="AV18" s="257">
        <v>0</v>
      </c>
      <c r="AW18" s="257">
        <v>0</v>
      </c>
      <c r="AX18" s="257">
        <v>28</v>
      </c>
      <c r="AY18" s="257">
        <v>0</v>
      </c>
      <c r="AZ18" s="257">
        <v>23</v>
      </c>
      <c r="BA18" s="257">
        <v>101</v>
      </c>
      <c r="BB18" s="257">
        <v>13</v>
      </c>
      <c r="BC18" s="257">
        <v>0</v>
      </c>
      <c r="BD18" s="263">
        <v>0</v>
      </c>
    </row>
    <row r="19" spans="1:56" ht="35.25" customHeight="1">
      <c r="B19" s="236"/>
      <c r="C19" s="255" t="s">
        <v>147</v>
      </c>
      <c r="D19" s="256" t="s">
        <v>62</v>
      </c>
      <c r="E19" s="257">
        <f t="shared" si="0"/>
        <v>806</v>
      </c>
      <c r="F19" s="6">
        <f t="shared" si="1"/>
        <v>806</v>
      </c>
      <c r="G19" s="237" t="str">
        <f t="shared" si="2"/>
        <v/>
      </c>
      <c r="H19" s="260">
        <v>11</v>
      </c>
      <c r="I19" s="257">
        <v>0</v>
      </c>
      <c r="J19" s="257">
        <v>0</v>
      </c>
      <c r="K19" s="257">
        <v>1</v>
      </c>
      <c r="L19" s="257">
        <v>2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57">
        <v>0</v>
      </c>
      <c r="Z19" s="257">
        <v>0</v>
      </c>
      <c r="AA19" s="257">
        <v>0</v>
      </c>
      <c r="AB19" s="257">
        <v>0</v>
      </c>
      <c r="AC19" s="257">
        <v>0</v>
      </c>
      <c r="AD19" s="257">
        <v>0</v>
      </c>
      <c r="AE19" s="257">
        <v>0</v>
      </c>
      <c r="AF19" s="257">
        <v>0</v>
      </c>
      <c r="AG19" s="257">
        <v>0</v>
      </c>
      <c r="AH19" s="257">
        <v>0</v>
      </c>
      <c r="AI19" s="257">
        <v>0</v>
      </c>
      <c r="AJ19" s="257">
        <v>0</v>
      </c>
      <c r="AK19" s="257">
        <v>0</v>
      </c>
      <c r="AL19" s="257">
        <v>0</v>
      </c>
      <c r="AM19" s="257">
        <v>0</v>
      </c>
      <c r="AN19" s="257">
        <v>0</v>
      </c>
      <c r="AO19" s="257">
        <v>0</v>
      </c>
      <c r="AP19" s="257">
        <v>0</v>
      </c>
      <c r="AQ19" s="6"/>
      <c r="AR19" s="257">
        <v>0</v>
      </c>
      <c r="AS19" s="257">
        <v>0</v>
      </c>
      <c r="AT19" s="257">
        <v>0</v>
      </c>
      <c r="AU19" s="257">
        <v>0</v>
      </c>
      <c r="AV19" s="257">
        <v>8</v>
      </c>
      <c r="AW19" s="257">
        <v>155</v>
      </c>
      <c r="AX19" s="257">
        <v>424</v>
      </c>
      <c r="AY19" s="257">
        <v>0</v>
      </c>
      <c r="AZ19" s="257">
        <v>66</v>
      </c>
      <c r="BA19" s="257">
        <v>98</v>
      </c>
      <c r="BB19" s="257">
        <v>41</v>
      </c>
      <c r="BC19" s="257">
        <v>0</v>
      </c>
      <c r="BD19" s="263">
        <v>0</v>
      </c>
    </row>
    <row r="20" spans="1:56" ht="35.25" customHeight="1">
      <c r="B20" s="236"/>
      <c r="C20" s="255" t="s">
        <v>148</v>
      </c>
      <c r="D20" s="256" t="s">
        <v>63</v>
      </c>
      <c r="E20" s="257">
        <f t="shared" si="0"/>
        <v>25</v>
      </c>
      <c r="F20" s="6">
        <f t="shared" si="1"/>
        <v>25</v>
      </c>
      <c r="G20" s="237" t="str">
        <f t="shared" si="2"/>
        <v/>
      </c>
      <c r="H20" s="260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7">
        <v>0</v>
      </c>
      <c r="Y20" s="257">
        <v>0</v>
      </c>
      <c r="Z20" s="257">
        <v>0</v>
      </c>
      <c r="AA20" s="257">
        <v>0</v>
      </c>
      <c r="AB20" s="257">
        <v>0</v>
      </c>
      <c r="AC20" s="257">
        <v>0</v>
      </c>
      <c r="AD20" s="257">
        <v>0</v>
      </c>
      <c r="AE20" s="257">
        <v>0</v>
      </c>
      <c r="AF20" s="257">
        <v>0</v>
      </c>
      <c r="AG20" s="257">
        <v>0</v>
      </c>
      <c r="AH20" s="257">
        <v>0</v>
      </c>
      <c r="AI20" s="257">
        <v>0</v>
      </c>
      <c r="AJ20" s="257">
        <v>0</v>
      </c>
      <c r="AK20" s="257">
        <v>0</v>
      </c>
      <c r="AL20" s="257">
        <v>0</v>
      </c>
      <c r="AM20" s="257">
        <v>0</v>
      </c>
      <c r="AN20" s="257">
        <v>0</v>
      </c>
      <c r="AO20" s="257">
        <v>0</v>
      </c>
      <c r="AP20" s="257">
        <v>0</v>
      </c>
      <c r="AQ20" s="6"/>
      <c r="AR20" s="257">
        <v>0</v>
      </c>
      <c r="AS20" s="257">
        <v>0</v>
      </c>
      <c r="AT20" s="257">
        <v>0</v>
      </c>
      <c r="AU20" s="257">
        <v>0</v>
      </c>
      <c r="AV20" s="257">
        <v>0</v>
      </c>
      <c r="AW20" s="257">
        <v>12</v>
      </c>
      <c r="AX20" s="257">
        <v>0</v>
      </c>
      <c r="AY20" s="257">
        <v>0</v>
      </c>
      <c r="AZ20" s="257">
        <v>0</v>
      </c>
      <c r="BA20" s="257">
        <v>6</v>
      </c>
      <c r="BB20" s="257">
        <v>7</v>
      </c>
      <c r="BC20" s="257">
        <v>0</v>
      </c>
      <c r="BD20" s="263">
        <v>0</v>
      </c>
    </row>
    <row r="21" spans="1:56" ht="35.25" customHeight="1">
      <c r="B21" s="236"/>
      <c r="C21" s="255" t="s">
        <v>149</v>
      </c>
      <c r="D21" s="256" t="s">
        <v>64</v>
      </c>
      <c r="E21" s="257">
        <f t="shared" si="0"/>
        <v>169</v>
      </c>
      <c r="F21" s="6">
        <f t="shared" si="1"/>
        <v>169</v>
      </c>
      <c r="G21" s="237" t="str">
        <f t="shared" si="2"/>
        <v/>
      </c>
      <c r="H21" s="260">
        <v>0</v>
      </c>
      <c r="I21" s="257">
        <v>0</v>
      </c>
      <c r="J21" s="257">
        <v>0</v>
      </c>
      <c r="K21" s="257">
        <v>16</v>
      </c>
      <c r="L21" s="257">
        <v>0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0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257">
        <v>0</v>
      </c>
      <c r="AF21" s="257">
        <v>0</v>
      </c>
      <c r="AG21" s="257">
        <v>0</v>
      </c>
      <c r="AH21" s="257">
        <v>0</v>
      </c>
      <c r="AI21" s="257">
        <v>0</v>
      </c>
      <c r="AJ21" s="257">
        <v>0</v>
      </c>
      <c r="AK21" s="257">
        <v>0</v>
      </c>
      <c r="AL21" s="257">
        <v>0</v>
      </c>
      <c r="AM21" s="257">
        <v>0</v>
      </c>
      <c r="AN21" s="257">
        <v>0</v>
      </c>
      <c r="AO21" s="257">
        <v>0</v>
      </c>
      <c r="AP21" s="257">
        <v>0</v>
      </c>
      <c r="AQ21" s="6"/>
      <c r="AR21" s="257">
        <v>0</v>
      </c>
      <c r="AS21" s="257">
        <v>0</v>
      </c>
      <c r="AT21" s="257">
        <v>0</v>
      </c>
      <c r="AU21" s="257">
        <v>0</v>
      </c>
      <c r="AV21" s="257">
        <v>0</v>
      </c>
      <c r="AW21" s="257">
        <v>68</v>
      </c>
      <c r="AX21" s="257">
        <v>47</v>
      </c>
      <c r="AY21" s="257">
        <v>0</v>
      </c>
      <c r="AZ21" s="257">
        <v>15</v>
      </c>
      <c r="BA21" s="257">
        <v>19</v>
      </c>
      <c r="BB21" s="257">
        <v>4</v>
      </c>
      <c r="BC21" s="257">
        <v>0</v>
      </c>
      <c r="BD21" s="263">
        <v>0</v>
      </c>
    </row>
    <row r="22" spans="1:56" ht="35.25" customHeight="1">
      <c r="B22" s="236"/>
      <c r="C22" s="255" t="s">
        <v>150</v>
      </c>
      <c r="D22" s="256" t="s">
        <v>65</v>
      </c>
      <c r="E22" s="257">
        <f t="shared" si="0"/>
        <v>57</v>
      </c>
      <c r="F22" s="6">
        <f t="shared" si="1"/>
        <v>57</v>
      </c>
      <c r="G22" s="237" t="str">
        <f t="shared" si="2"/>
        <v/>
      </c>
      <c r="H22" s="260">
        <v>0</v>
      </c>
      <c r="I22" s="257">
        <v>0</v>
      </c>
      <c r="J22" s="257">
        <v>8</v>
      </c>
      <c r="K22" s="257">
        <v>0</v>
      </c>
      <c r="L22" s="257">
        <v>27</v>
      </c>
      <c r="M22" s="257">
        <v>0</v>
      </c>
      <c r="N22" s="257">
        <v>13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257">
        <v>0</v>
      </c>
      <c r="Z22" s="257">
        <v>0</v>
      </c>
      <c r="AA22" s="257">
        <v>0</v>
      </c>
      <c r="AB22" s="257">
        <v>0</v>
      </c>
      <c r="AC22" s="257">
        <v>0</v>
      </c>
      <c r="AD22" s="257">
        <v>0</v>
      </c>
      <c r="AE22" s="257">
        <v>0</v>
      </c>
      <c r="AF22" s="257">
        <v>0</v>
      </c>
      <c r="AG22" s="257">
        <v>0</v>
      </c>
      <c r="AH22" s="257">
        <v>0</v>
      </c>
      <c r="AI22" s="257">
        <v>0</v>
      </c>
      <c r="AJ22" s="257">
        <v>0</v>
      </c>
      <c r="AK22" s="257">
        <v>0</v>
      </c>
      <c r="AL22" s="257">
        <v>0</v>
      </c>
      <c r="AM22" s="257">
        <v>0</v>
      </c>
      <c r="AN22" s="257">
        <v>0</v>
      </c>
      <c r="AO22" s="257">
        <v>0</v>
      </c>
      <c r="AP22" s="257">
        <v>0</v>
      </c>
      <c r="AQ22" s="6"/>
      <c r="AR22" s="257">
        <v>0</v>
      </c>
      <c r="AS22" s="257">
        <v>0</v>
      </c>
      <c r="AT22" s="257">
        <v>0</v>
      </c>
      <c r="AU22" s="257">
        <v>0</v>
      </c>
      <c r="AV22" s="257">
        <v>0</v>
      </c>
      <c r="AW22" s="257">
        <v>0</v>
      </c>
      <c r="AX22" s="257">
        <v>0</v>
      </c>
      <c r="AY22" s="257">
        <v>0</v>
      </c>
      <c r="AZ22" s="257">
        <v>9</v>
      </c>
      <c r="BA22" s="257">
        <v>0</v>
      </c>
      <c r="BB22" s="257">
        <v>0</v>
      </c>
      <c r="BC22" s="257">
        <v>0</v>
      </c>
      <c r="BD22" s="263">
        <v>0</v>
      </c>
    </row>
    <row r="23" spans="1:56" ht="35.25" customHeight="1">
      <c r="B23" s="236"/>
      <c r="C23" s="255" t="s">
        <v>151</v>
      </c>
      <c r="D23" s="256" t="s">
        <v>66</v>
      </c>
      <c r="E23" s="257">
        <f t="shared" si="0"/>
        <v>25</v>
      </c>
      <c r="F23" s="6">
        <f t="shared" si="1"/>
        <v>25</v>
      </c>
      <c r="G23" s="237" t="str">
        <f t="shared" si="2"/>
        <v/>
      </c>
      <c r="H23" s="260">
        <v>0</v>
      </c>
      <c r="I23" s="257">
        <v>0</v>
      </c>
      <c r="J23" s="257">
        <v>0</v>
      </c>
      <c r="K23" s="257">
        <v>25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0</v>
      </c>
      <c r="AE23" s="257">
        <v>0</v>
      </c>
      <c r="AF23" s="257">
        <v>0</v>
      </c>
      <c r="AG23" s="257">
        <v>0</v>
      </c>
      <c r="AH23" s="257">
        <v>0</v>
      </c>
      <c r="AI23" s="257">
        <v>0</v>
      </c>
      <c r="AJ23" s="257">
        <v>0</v>
      </c>
      <c r="AK23" s="257">
        <v>0</v>
      </c>
      <c r="AL23" s="257">
        <v>0</v>
      </c>
      <c r="AM23" s="257">
        <v>0</v>
      </c>
      <c r="AN23" s="257">
        <v>0</v>
      </c>
      <c r="AO23" s="257">
        <v>0</v>
      </c>
      <c r="AP23" s="257">
        <v>0</v>
      </c>
      <c r="AQ23" s="6"/>
      <c r="AR23" s="257">
        <v>0</v>
      </c>
      <c r="AS23" s="257">
        <v>0</v>
      </c>
      <c r="AT23" s="257">
        <v>0</v>
      </c>
      <c r="AU23" s="257">
        <v>0</v>
      </c>
      <c r="AV23" s="257">
        <v>0</v>
      </c>
      <c r="AW23" s="257">
        <v>0</v>
      </c>
      <c r="AX23" s="257">
        <v>0</v>
      </c>
      <c r="AY23" s="257">
        <v>0</v>
      </c>
      <c r="AZ23" s="257">
        <v>0</v>
      </c>
      <c r="BA23" s="257">
        <v>0</v>
      </c>
      <c r="BB23" s="257">
        <v>0</v>
      </c>
      <c r="BC23" s="257">
        <v>0</v>
      </c>
      <c r="BD23" s="263">
        <v>0</v>
      </c>
    </row>
    <row r="24" spans="1:56" ht="35.25" customHeight="1">
      <c r="B24" s="236"/>
      <c r="C24" s="255" t="s">
        <v>152</v>
      </c>
      <c r="D24" s="256" t="s">
        <v>67</v>
      </c>
      <c r="E24" s="257">
        <f t="shared" si="0"/>
        <v>64</v>
      </c>
      <c r="F24" s="6">
        <f t="shared" si="1"/>
        <v>64</v>
      </c>
      <c r="G24" s="237" t="str">
        <f t="shared" si="2"/>
        <v/>
      </c>
      <c r="H24" s="260">
        <v>0</v>
      </c>
      <c r="I24" s="257">
        <v>8</v>
      </c>
      <c r="J24" s="257">
        <v>1</v>
      </c>
      <c r="K24" s="257">
        <v>0</v>
      </c>
      <c r="L24" s="257">
        <v>40</v>
      </c>
      <c r="M24" s="257">
        <v>12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257">
        <v>0</v>
      </c>
      <c r="Z24" s="257">
        <v>0</v>
      </c>
      <c r="AA24" s="257">
        <v>0</v>
      </c>
      <c r="AB24" s="257">
        <v>0</v>
      </c>
      <c r="AC24" s="257">
        <v>0</v>
      </c>
      <c r="AD24" s="257">
        <v>0</v>
      </c>
      <c r="AE24" s="257">
        <v>0</v>
      </c>
      <c r="AF24" s="257">
        <v>0</v>
      </c>
      <c r="AG24" s="257">
        <v>0</v>
      </c>
      <c r="AH24" s="257">
        <v>0</v>
      </c>
      <c r="AI24" s="257">
        <v>0</v>
      </c>
      <c r="AJ24" s="257">
        <v>0</v>
      </c>
      <c r="AK24" s="257">
        <v>0</v>
      </c>
      <c r="AL24" s="257">
        <v>0</v>
      </c>
      <c r="AM24" s="257">
        <v>0</v>
      </c>
      <c r="AN24" s="257">
        <v>0</v>
      </c>
      <c r="AO24" s="257">
        <v>0</v>
      </c>
      <c r="AP24" s="257">
        <v>0</v>
      </c>
      <c r="AQ24" s="6"/>
      <c r="AR24" s="257">
        <v>0</v>
      </c>
      <c r="AS24" s="257">
        <v>0</v>
      </c>
      <c r="AT24" s="257">
        <v>0</v>
      </c>
      <c r="AU24" s="257">
        <v>0</v>
      </c>
      <c r="AV24" s="257">
        <v>0</v>
      </c>
      <c r="AW24" s="257">
        <v>0</v>
      </c>
      <c r="AX24" s="257">
        <v>0</v>
      </c>
      <c r="AY24" s="257">
        <v>2</v>
      </c>
      <c r="AZ24" s="257">
        <v>1</v>
      </c>
      <c r="BA24" s="257">
        <v>0</v>
      </c>
      <c r="BB24" s="257">
        <v>0</v>
      </c>
      <c r="BC24" s="257">
        <v>0</v>
      </c>
      <c r="BD24" s="263">
        <v>0</v>
      </c>
    </row>
    <row r="25" spans="1:56" ht="35.25" customHeight="1">
      <c r="B25" s="236"/>
      <c r="C25" s="255" t="s">
        <v>153</v>
      </c>
      <c r="D25" s="256" t="s">
        <v>68</v>
      </c>
      <c r="E25" s="257">
        <f t="shared" si="0"/>
        <v>45</v>
      </c>
      <c r="F25" s="6">
        <f t="shared" si="1"/>
        <v>45</v>
      </c>
      <c r="G25" s="237" t="str">
        <f t="shared" si="2"/>
        <v/>
      </c>
      <c r="H25" s="260">
        <v>0</v>
      </c>
      <c r="I25" s="257">
        <v>0</v>
      </c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7">
        <v>0</v>
      </c>
      <c r="Z25" s="257">
        <v>0</v>
      </c>
      <c r="AA25" s="257">
        <v>0</v>
      </c>
      <c r="AB25" s="257">
        <v>0</v>
      </c>
      <c r="AC25" s="257">
        <v>0</v>
      </c>
      <c r="AD25" s="257">
        <v>0</v>
      </c>
      <c r="AE25" s="257">
        <v>0</v>
      </c>
      <c r="AF25" s="257">
        <v>0</v>
      </c>
      <c r="AG25" s="257">
        <v>0</v>
      </c>
      <c r="AH25" s="257">
        <v>0</v>
      </c>
      <c r="AI25" s="257">
        <v>0</v>
      </c>
      <c r="AJ25" s="257">
        <v>0</v>
      </c>
      <c r="AK25" s="257">
        <v>0</v>
      </c>
      <c r="AL25" s="257">
        <v>0</v>
      </c>
      <c r="AM25" s="257">
        <v>0</v>
      </c>
      <c r="AN25" s="257">
        <v>0</v>
      </c>
      <c r="AO25" s="257">
        <v>0</v>
      </c>
      <c r="AP25" s="257">
        <v>0</v>
      </c>
      <c r="AQ25" s="6"/>
      <c r="AR25" s="257">
        <v>0</v>
      </c>
      <c r="AS25" s="257">
        <v>0</v>
      </c>
      <c r="AT25" s="257">
        <v>0</v>
      </c>
      <c r="AU25" s="257">
        <v>0</v>
      </c>
      <c r="AV25" s="257">
        <v>0</v>
      </c>
      <c r="AW25" s="257">
        <v>40</v>
      </c>
      <c r="AX25" s="257">
        <v>0</v>
      </c>
      <c r="AY25" s="257">
        <v>0</v>
      </c>
      <c r="AZ25" s="257">
        <v>0</v>
      </c>
      <c r="BA25" s="257">
        <v>2</v>
      </c>
      <c r="BB25" s="257">
        <v>3</v>
      </c>
      <c r="BC25" s="257">
        <v>0</v>
      </c>
      <c r="BD25" s="263">
        <v>0</v>
      </c>
    </row>
    <row r="26" spans="1:56" ht="35.25" customHeight="1">
      <c r="B26" s="236"/>
      <c r="C26" s="255" t="s">
        <v>154</v>
      </c>
      <c r="D26" s="256" t="s">
        <v>69</v>
      </c>
      <c r="E26" s="257">
        <f t="shared" si="0"/>
        <v>5</v>
      </c>
      <c r="F26" s="6">
        <f t="shared" si="1"/>
        <v>5</v>
      </c>
      <c r="G26" s="237" t="str">
        <f t="shared" si="2"/>
        <v/>
      </c>
      <c r="H26" s="260">
        <v>0</v>
      </c>
      <c r="I26" s="257">
        <v>0</v>
      </c>
      <c r="J26" s="257">
        <v>0</v>
      </c>
      <c r="K26" s="257">
        <v>0</v>
      </c>
      <c r="L26" s="257">
        <v>1</v>
      </c>
      <c r="M26" s="257">
        <v>0</v>
      </c>
      <c r="N26" s="257">
        <v>0</v>
      </c>
      <c r="O26" s="257">
        <v>0</v>
      </c>
      <c r="P26" s="257">
        <v>0</v>
      </c>
      <c r="Q26" s="257">
        <v>0</v>
      </c>
      <c r="R26" s="257">
        <v>0</v>
      </c>
      <c r="S26" s="257">
        <v>0</v>
      </c>
      <c r="T26" s="257">
        <v>0</v>
      </c>
      <c r="U26" s="257">
        <v>0</v>
      </c>
      <c r="V26" s="257">
        <v>0</v>
      </c>
      <c r="W26" s="257">
        <v>0</v>
      </c>
      <c r="X26" s="257">
        <v>0</v>
      </c>
      <c r="Y26" s="257">
        <v>0</v>
      </c>
      <c r="Z26" s="257">
        <v>0</v>
      </c>
      <c r="AA26" s="257">
        <v>0</v>
      </c>
      <c r="AB26" s="257">
        <v>0</v>
      </c>
      <c r="AC26" s="257">
        <v>0</v>
      </c>
      <c r="AD26" s="257">
        <v>0</v>
      </c>
      <c r="AE26" s="257">
        <v>0</v>
      </c>
      <c r="AF26" s="257">
        <v>0</v>
      </c>
      <c r="AG26" s="257">
        <v>0</v>
      </c>
      <c r="AH26" s="257">
        <v>0</v>
      </c>
      <c r="AI26" s="257">
        <v>0</v>
      </c>
      <c r="AJ26" s="257">
        <v>0</v>
      </c>
      <c r="AK26" s="257">
        <v>0</v>
      </c>
      <c r="AL26" s="257">
        <v>0</v>
      </c>
      <c r="AM26" s="257">
        <v>0</v>
      </c>
      <c r="AN26" s="257">
        <v>0</v>
      </c>
      <c r="AO26" s="257">
        <v>0</v>
      </c>
      <c r="AP26" s="257">
        <v>0</v>
      </c>
      <c r="AQ26" s="6"/>
      <c r="AR26" s="257">
        <v>0</v>
      </c>
      <c r="AS26" s="257">
        <v>0</v>
      </c>
      <c r="AT26" s="257">
        <v>0</v>
      </c>
      <c r="AU26" s="257">
        <v>0</v>
      </c>
      <c r="AV26" s="257">
        <v>0</v>
      </c>
      <c r="AW26" s="257">
        <v>0</v>
      </c>
      <c r="AX26" s="257">
        <v>0</v>
      </c>
      <c r="AY26" s="257">
        <v>0</v>
      </c>
      <c r="AZ26" s="257">
        <v>4</v>
      </c>
      <c r="BA26" s="257">
        <v>0</v>
      </c>
      <c r="BB26" s="257">
        <v>0</v>
      </c>
      <c r="BC26" s="257">
        <v>0</v>
      </c>
      <c r="BD26" s="263">
        <v>0</v>
      </c>
    </row>
    <row r="27" spans="1:56" ht="35.25" customHeight="1">
      <c r="B27" s="236"/>
      <c r="C27" s="255" t="s">
        <v>155</v>
      </c>
      <c r="D27" s="256" t="s">
        <v>70</v>
      </c>
      <c r="E27" s="257">
        <f t="shared" si="0"/>
        <v>12</v>
      </c>
      <c r="F27" s="6">
        <f t="shared" si="1"/>
        <v>12</v>
      </c>
      <c r="G27" s="237" t="str">
        <f t="shared" si="2"/>
        <v/>
      </c>
      <c r="H27" s="260">
        <v>0</v>
      </c>
      <c r="I27" s="257">
        <v>0</v>
      </c>
      <c r="J27" s="257">
        <v>0</v>
      </c>
      <c r="K27" s="257">
        <v>12</v>
      </c>
      <c r="L27" s="257">
        <v>0</v>
      </c>
      <c r="M27" s="257">
        <v>0</v>
      </c>
      <c r="N27" s="257">
        <v>0</v>
      </c>
      <c r="O27" s="257">
        <v>0</v>
      </c>
      <c r="P27" s="257">
        <v>0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7">
        <v>0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57">
        <v>0</v>
      </c>
      <c r="AD27" s="257">
        <v>0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  <c r="AL27" s="257">
        <v>0</v>
      </c>
      <c r="AM27" s="257">
        <v>0</v>
      </c>
      <c r="AN27" s="257">
        <v>0</v>
      </c>
      <c r="AO27" s="257">
        <v>0</v>
      </c>
      <c r="AP27" s="257">
        <v>0</v>
      </c>
      <c r="AQ27" s="6"/>
      <c r="AR27" s="257">
        <v>0</v>
      </c>
      <c r="AS27" s="257">
        <v>0</v>
      </c>
      <c r="AT27" s="257">
        <v>0</v>
      </c>
      <c r="AU27" s="257">
        <v>0</v>
      </c>
      <c r="AV27" s="257">
        <v>0</v>
      </c>
      <c r="AW27" s="257">
        <v>0</v>
      </c>
      <c r="AX27" s="257">
        <v>0</v>
      </c>
      <c r="AY27" s="257">
        <v>0</v>
      </c>
      <c r="AZ27" s="257">
        <v>0</v>
      </c>
      <c r="BA27" s="257">
        <v>0</v>
      </c>
      <c r="BB27" s="257">
        <v>0</v>
      </c>
      <c r="BC27" s="257">
        <v>0</v>
      </c>
      <c r="BD27" s="263">
        <v>0</v>
      </c>
    </row>
    <row r="28" spans="1:56" ht="35.25" customHeight="1">
      <c r="B28" s="236"/>
      <c r="C28" s="255" t="s">
        <v>156</v>
      </c>
      <c r="D28" s="256" t="s">
        <v>71</v>
      </c>
      <c r="E28" s="257">
        <f t="shared" si="0"/>
        <v>79</v>
      </c>
      <c r="F28" s="6">
        <f t="shared" si="1"/>
        <v>79</v>
      </c>
      <c r="G28" s="237" t="str">
        <f t="shared" si="2"/>
        <v/>
      </c>
      <c r="H28" s="260">
        <v>4</v>
      </c>
      <c r="I28" s="257">
        <v>12</v>
      </c>
      <c r="J28" s="257">
        <v>4</v>
      </c>
      <c r="K28" s="257">
        <v>0</v>
      </c>
      <c r="L28" s="257">
        <v>55</v>
      </c>
      <c r="M28" s="257">
        <v>1</v>
      </c>
      <c r="N28" s="257">
        <v>0</v>
      </c>
      <c r="O28" s="257">
        <v>0</v>
      </c>
      <c r="P28" s="257">
        <v>0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7">
        <v>0</v>
      </c>
      <c r="W28" s="257">
        <v>0</v>
      </c>
      <c r="X28" s="257">
        <v>0</v>
      </c>
      <c r="Y28" s="257">
        <v>0</v>
      </c>
      <c r="Z28" s="257">
        <v>0</v>
      </c>
      <c r="AA28" s="257">
        <v>0</v>
      </c>
      <c r="AB28" s="257">
        <v>0</v>
      </c>
      <c r="AC28" s="257">
        <v>0</v>
      </c>
      <c r="AD28" s="257">
        <v>0</v>
      </c>
      <c r="AE28" s="257">
        <v>0</v>
      </c>
      <c r="AF28" s="257">
        <v>0</v>
      </c>
      <c r="AG28" s="257">
        <v>0</v>
      </c>
      <c r="AH28" s="257">
        <v>0</v>
      </c>
      <c r="AI28" s="257">
        <v>0</v>
      </c>
      <c r="AJ28" s="257">
        <v>0</v>
      </c>
      <c r="AK28" s="257">
        <v>0</v>
      </c>
      <c r="AL28" s="257">
        <v>0</v>
      </c>
      <c r="AM28" s="257">
        <v>0</v>
      </c>
      <c r="AN28" s="257">
        <v>0</v>
      </c>
      <c r="AO28" s="257">
        <v>0</v>
      </c>
      <c r="AP28" s="257">
        <v>0</v>
      </c>
      <c r="AQ28" s="6"/>
      <c r="AR28" s="257">
        <v>0</v>
      </c>
      <c r="AS28" s="257">
        <v>0</v>
      </c>
      <c r="AT28" s="257">
        <v>0</v>
      </c>
      <c r="AU28" s="257">
        <v>0</v>
      </c>
      <c r="AV28" s="257">
        <v>0</v>
      </c>
      <c r="AW28" s="257">
        <v>0</v>
      </c>
      <c r="AX28" s="257">
        <v>0</v>
      </c>
      <c r="AY28" s="257">
        <v>0</v>
      </c>
      <c r="AZ28" s="257">
        <v>3</v>
      </c>
      <c r="BA28" s="257">
        <v>0</v>
      </c>
      <c r="BB28" s="257">
        <v>0</v>
      </c>
      <c r="BC28" s="257">
        <v>0</v>
      </c>
      <c r="BD28" s="263">
        <v>0</v>
      </c>
    </row>
    <row r="29" spans="1:56" ht="35.25" customHeight="1">
      <c r="B29" s="236"/>
      <c r="C29" s="255" t="s">
        <v>157</v>
      </c>
      <c r="D29" s="256" t="s">
        <v>72</v>
      </c>
      <c r="E29" s="257">
        <f t="shared" si="0"/>
        <v>29</v>
      </c>
      <c r="F29" s="6">
        <f t="shared" si="1"/>
        <v>29</v>
      </c>
      <c r="G29" s="237" t="str">
        <f t="shared" si="2"/>
        <v/>
      </c>
      <c r="H29" s="260">
        <v>0</v>
      </c>
      <c r="I29" s="257">
        <v>0</v>
      </c>
      <c r="J29" s="257">
        <v>0</v>
      </c>
      <c r="K29" s="257">
        <v>0</v>
      </c>
      <c r="L29" s="257">
        <v>0</v>
      </c>
      <c r="M29" s="257">
        <v>0</v>
      </c>
      <c r="N29" s="257">
        <v>0</v>
      </c>
      <c r="O29" s="257">
        <v>0</v>
      </c>
      <c r="P29" s="257">
        <v>0</v>
      </c>
      <c r="Q29" s="257">
        <v>0</v>
      </c>
      <c r="R29" s="257">
        <v>0</v>
      </c>
      <c r="S29" s="257">
        <v>0</v>
      </c>
      <c r="T29" s="257">
        <v>0</v>
      </c>
      <c r="U29" s="257">
        <v>0</v>
      </c>
      <c r="V29" s="257">
        <v>0</v>
      </c>
      <c r="W29" s="257">
        <v>0</v>
      </c>
      <c r="X29" s="257">
        <v>0</v>
      </c>
      <c r="Y29" s="257">
        <v>0</v>
      </c>
      <c r="Z29" s="257">
        <v>0</v>
      </c>
      <c r="AA29" s="257">
        <v>0</v>
      </c>
      <c r="AB29" s="257">
        <v>0</v>
      </c>
      <c r="AC29" s="257">
        <v>0</v>
      </c>
      <c r="AD29" s="257">
        <v>0</v>
      </c>
      <c r="AE29" s="257">
        <v>0</v>
      </c>
      <c r="AF29" s="257">
        <v>0</v>
      </c>
      <c r="AG29" s="257">
        <v>0</v>
      </c>
      <c r="AH29" s="257">
        <v>0</v>
      </c>
      <c r="AI29" s="257">
        <v>0</v>
      </c>
      <c r="AJ29" s="257">
        <v>0</v>
      </c>
      <c r="AK29" s="257">
        <v>0</v>
      </c>
      <c r="AL29" s="257">
        <v>0</v>
      </c>
      <c r="AM29" s="257">
        <v>0</v>
      </c>
      <c r="AN29" s="257">
        <v>0</v>
      </c>
      <c r="AO29" s="257">
        <v>0</v>
      </c>
      <c r="AP29" s="257">
        <v>0</v>
      </c>
      <c r="AQ29" s="6"/>
      <c r="AR29" s="257">
        <v>0</v>
      </c>
      <c r="AS29" s="257">
        <v>0</v>
      </c>
      <c r="AT29" s="257">
        <v>0</v>
      </c>
      <c r="AU29" s="257">
        <v>0</v>
      </c>
      <c r="AV29" s="257">
        <v>0</v>
      </c>
      <c r="AW29" s="257">
        <v>3</v>
      </c>
      <c r="AX29" s="257">
        <v>22</v>
      </c>
      <c r="AY29" s="257">
        <v>0</v>
      </c>
      <c r="AZ29" s="257">
        <v>0</v>
      </c>
      <c r="BA29" s="257">
        <v>3</v>
      </c>
      <c r="BB29" s="257">
        <v>1</v>
      </c>
      <c r="BC29" s="257">
        <v>0</v>
      </c>
      <c r="BD29" s="263">
        <v>0</v>
      </c>
    </row>
    <row r="30" spans="1:56" ht="35.25" customHeight="1">
      <c r="B30" s="236"/>
      <c r="C30" s="255" t="s">
        <v>158</v>
      </c>
      <c r="D30" s="256" t="s">
        <v>73</v>
      </c>
      <c r="E30" s="257">
        <f t="shared" si="0"/>
        <v>36</v>
      </c>
      <c r="F30" s="6">
        <f t="shared" si="1"/>
        <v>36</v>
      </c>
      <c r="G30" s="237" t="str">
        <f t="shared" si="2"/>
        <v/>
      </c>
      <c r="H30" s="260">
        <v>0</v>
      </c>
      <c r="I30" s="257">
        <v>0</v>
      </c>
      <c r="J30" s="257">
        <v>2</v>
      </c>
      <c r="K30" s="257">
        <v>0</v>
      </c>
      <c r="L30" s="257">
        <v>1</v>
      </c>
      <c r="M30" s="257">
        <v>5</v>
      </c>
      <c r="N30" s="257">
        <v>27</v>
      </c>
      <c r="O30" s="257">
        <v>0</v>
      </c>
      <c r="P30" s="257">
        <v>0</v>
      </c>
      <c r="Q30" s="257">
        <v>0</v>
      </c>
      <c r="R30" s="257">
        <v>0</v>
      </c>
      <c r="S30" s="257">
        <v>0</v>
      </c>
      <c r="T30" s="257">
        <v>0</v>
      </c>
      <c r="U30" s="257">
        <v>0</v>
      </c>
      <c r="V30" s="257">
        <v>0</v>
      </c>
      <c r="W30" s="257">
        <v>0</v>
      </c>
      <c r="X30" s="257">
        <v>0</v>
      </c>
      <c r="Y30" s="257">
        <v>0</v>
      </c>
      <c r="Z30" s="257">
        <v>0</v>
      </c>
      <c r="AA30" s="257">
        <v>0</v>
      </c>
      <c r="AB30" s="257">
        <v>0</v>
      </c>
      <c r="AC30" s="257">
        <v>0</v>
      </c>
      <c r="AD30" s="257">
        <v>0</v>
      </c>
      <c r="AE30" s="257">
        <v>0</v>
      </c>
      <c r="AF30" s="257">
        <v>0</v>
      </c>
      <c r="AG30" s="257">
        <v>0</v>
      </c>
      <c r="AH30" s="257">
        <v>0</v>
      </c>
      <c r="AI30" s="257">
        <v>0</v>
      </c>
      <c r="AJ30" s="257">
        <v>0</v>
      </c>
      <c r="AK30" s="257">
        <v>0</v>
      </c>
      <c r="AL30" s="257">
        <v>0</v>
      </c>
      <c r="AM30" s="257">
        <v>0</v>
      </c>
      <c r="AN30" s="257">
        <v>0</v>
      </c>
      <c r="AO30" s="257">
        <v>0</v>
      </c>
      <c r="AP30" s="257">
        <v>0</v>
      </c>
      <c r="AQ30" s="6"/>
      <c r="AR30" s="257">
        <v>0</v>
      </c>
      <c r="AS30" s="257">
        <v>0</v>
      </c>
      <c r="AT30" s="257">
        <v>0</v>
      </c>
      <c r="AU30" s="257">
        <v>0</v>
      </c>
      <c r="AV30" s="257">
        <v>0</v>
      </c>
      <c r="AW30" s="257">
        <v>0</v>
      </c>
      <c r="AX30" s="257">
        <v>0</v>
      </c>
      <c r="AY30" s="257">
        <v>0</v>
      </c>
      <c r="AZ30" s="257">
        <v>0</v>
      </c>
      <c r="BA30" s="257">
        <v>0</v>
      </c>
      <c r="BB30" s="257">
        <v>1</v>
      </c>
      <c r="BC30" s="257">
        <v>0</v>
      </c>
      <c r="BD30" s="263">
        <v>0</v>
      </c>
    </row>
    <row r="31" spans="1:56" s="214" customFormat="1" ht="35.25" hidden="1" customHeight="1">
      <c r="A31" s="1"/>
      <c r="B31" s="236"/>
      <c r="C31" s="4" t="s">
        <v>159</v>
      </c>
      <c r="D31" s="3" t="s">
        <v>74</v>
      </c>
      <c r="E31" s="6">
        <f t="shared" si="0"/>
        <v>0</v>
      </c>
      <c r="F31" s="6">
        <f t="shared" si="1"/>
        <v>0</v>
      </c>
      <c r="G31" s="237" t="str">
        <f t="shared" si="2"/>
        <v/>
      </c>
      <c r="H31" s="24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/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237">
        <v>0</v>
      </c>
    </row>
    <row r="32" spans="1:56" ht="35.25" customHeight="1">
      <c r="B32" s="236"/>
      <c r="C32" s="255" t="s">
        <v>160</v>
      </c>
      <c r="D32" s="256" t="s">
        <v>75</v>
      </c>
      <c r="E32" s="257">
        <f t="shared" si="0"/>
        <v>6</v>
      </c>
      <c r="F32" s="6">
        <f t="shared" si="1"/>
        <v>6</v>
      </c>
      <c r="G32" s="237" t="str">
        <f t="shared" si="2"/>
        <v/>
      </c>
      <c r="H32" s="260">
        <v>0</v>
      </c>
      <c r="I32" s="257">
        <v>0</v>
      </c>
      <c r="J32" s="257">
        <v>2</v>
      </c>
      <c r="K32" s="257">
        <v>1</v>
      </c>
      <c r="L32" s="257">
        <v>0</v>
      </c>
      <c r="M32" s="257">
        <v>2</v>
      </c>
      <c r="N32" s="257">
        <v>0</v>
      </c>
      <c r="O32" s="257">
        <v>0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7">
        <v>0</v>
      </c>
      <c r="Z32" s="257">
        <v>0</v>
      </c>
      <c r="AA32" s="257">
        <v>1</v>
      </c>
      <c r="AB32" s="257">
        <v>0</v>
      </c>
      <c r="AC32" s="257">
        <v>0</v>
      </c>
      <c r="AD32" s="257">
        <v>0</v>
      </c>
      <c r="AE32" s="257">
        <v>0</v>
      </c>
      <c r="AF32" s="257">
        <v>0</v>
      </c>
      <c r="AG32" s="257">
        <v>0</v>
      </c>
      <c r="AH32" s="257">
        <v>0</v>
      </c>
      <c r="AI32" s="257">
        <v>0</v>
      </c>
      <c r="AJ32" s="257">
        <v>0</v>
      </c>
      <c r="AK32" s="257">
        <v>0</v>
      </c>
      <c r="AL32" s="257">
        <v>0</v>
      </c>
      <c r="AM32" s="257">
        <v>0</v>
      </c>
      <c r="AN32" s="257">
        <v>0</v>
      </c>
      <c r="AO32" s="257">
        <v>0</v>
      </c>
      <c r="AP32" s="257">
        <v>0</v>
      </c>
      <c r="AQ32" s="6"/>
      <c r="AR32" s="257">
        <v>0</v>
      </c>
      <c r="AS32" s="257">
        <v>0</v>
      </c>
      <c r="AT32" s="257">
        <v>0</v>
      </c>
      <c r="AU32" s="257">
        <v>0</v>
      </c>
      <c r="AV32" s="257">
        <v>0</v>
      </c>
      <c r="AW32" s="257">
        <v>0</v>
      </c>
      <c r="AX32" s="257">
        <v>0</v>
      </c>
      <c r="AY32" s="257">
        <v>0</v>
      </c>
      <c r="AZ32" s="257">
        <v>0</v>
      </c>
      <c r="BA32" s="257">
        <v>0</v>
      </c>
      <c r="BB32" s="257">
        <v>0</v>
      </c>
      <c r="BC32" s="257">
        <v>0</v>
      </c>
      <c r="BD32" s="263">
        <v>0</v>
      </c>
    </row>
    <row r="33" spans="1:56" ht="35.25" customHeight="1">
      <c r="B33" s="236" t="s">
        <v>388</v>
      </c>
      <c r="C33" s="255" t="s">
        <v>161</v>
      </c>
      <c r="D33" s="256" t="s">
        <v>76</v>
      </c>
      <c r="E33" s="257">
        <f t="shared" si="0"/>
        <v>5</v>
      </c>
      <c r="F33" s="6" t="str">
        <f t="shared" si="1"/>
        <v/>
      </c>
      <c r="G33" s="237">
        <f t="shared" si="2"/>
        <v>5</v>
      </c>
      <c r="H33" s="260">
        <v>0</v>
      </c>
      <c r="I33" s="257">
        <v>0</v>
      </c>
      <c r="J33" s="257">
        <v>0</v>
      </c>
      <c r="K33" s="257">
        <v>0</v>
      </c>
      <c r="L33" s="257">
        <v>2</v>
      </c>
      <c r="M33" s="257">
        <v>0</v>
      </c>
      <c r="N33" s="257">
        <v>3</v>
      </c>
      <c r="O33" s="257">
        <v>0</v>
      </c>
      <c r="P33" s="257">
        <v>0</v>
      </c>
      <c r="Q33" s="257">
        <v>0</v>
      </c>
      <c r="R33" s="257">
        <v>0</v>
      </c>
      <c r="S33" s="257">
        <v>0</v>
      </c>
      <c r="T33" s="257">
        <v>0</v>
      </c>
      <c r="U33" s="257">
        <v>0</v>
      </c>
      <c r="V33" s="257">
        <v>0</v>
      </c>
      <c r="W33" s="257">
        <v>0</v>
      </c>
      <c r="X33" s="257">
        <v>0</v>
      </c>
      <c r="Y33" s="257">
        <v>0</v>
      </c>
      <c r="Z33" s="257">
        <v>0</v>
      </c>
      <c r="AA33" s="257">
        <v>0</v>
      </c>
      <c r="AB33" s="257">
        <v>0</v>
      </c>
      <c r="AC33" s="257">
        <v>0</v>
      </c>
      <c r="AD33" s="257">
        <v>0</v>
      </c>
      <c r="AE33" s="257">
        <v>0</v>
      </c>
      <c r="AF33" s="257">
        <v>0</v>
      </c>
      <c r="AG33" s="257">
        <v>0</v>
      </c>
      <c r="AH33" s="257">
        <v>0</v>
      </c>
      <c r="AI33" s="257">
        <v>0</v>
      </c>
      <c r="AJ33" s="257">
        <v>0</v>
      </c>
      <c r="AK33" s="257">
        <v>0</v>
      </c>
      <c r="AL33" s="257">
        <v>0</v>
      </c>
      <c r="AM33" s="257">
        <v>0</v>
      </c>
      <c r="AN33" s="257">
        <v>0</v>
      </c>
      <c r="AO33" s="257">
        <v>0</v>
      </c>
      <c r="AP33" s="257">
        <v>0</v>
      </c>
      <c r="AQ33" s="6"/>
      <c r="AR33" s="257">
        <v>0</v>
      </c>
      <c r="AS33" s="257">
        <v>0</v>
      </c>
      <c r="AT33" s="257">
        <v>0</v>
      </c>
      <c r="AU33" s="257">
        <v>0</v>
      </c>
      <c r="AV33" s="257">
        <v>0</v>
      </c>
      <c r="AW33" s="257">
        <v>0</v>
      </c>
      <c r="AX33" s="257">
        <v>0</v>
      </c>
      <c r="AY33" s="257">
        <v>0</v>
      </c>
      <c r="AZ33" s="257">
        <v>0</v>
      </c>
      <c r="BA33" s="257">
        <v>0</v>
      </c>
      <c r="BB33" s="257">
        <v>0</v>
      </c>
      <c r="BC33" s="257">
        <v>0</v>
      </c>
      <c r="BD33" s="263">
        <v>0</v>
      </c>
    </row>
    <row r="34" spans="1:56" s="214" customFormat="1" ht="35.25" hidden="1" customHeight="1">
      <c r="A34" s="1"/>
      <c r="B34" s="236"/>
      <c r="C34" s="4" t="s">
        <v>162</v>
      </c>
      <c r="D34" s="3" t="s">
        <v>77</v>
      </c>
      <c r="E34" s="6">
        <f t="shared" si="0"/>
        <v>0</v>
      </c>
      <c r="F34" s="6">
        <f t="shared" si="1"/>
        <v>0</v>
      </c>
      <c r="G34" s="237" t="str">
        <f t="shared" si="2"/>
        <v/>
      </c>
      <c r="H34" s="24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/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237">
        <v>0</v>
      </c>
    </row>
    <row r="35" spans="1:56" s="214" customFormat="1" ht="35.25" hidden="1" customHeight="1">
      <c r="A35" s="1"/>
      <c r="B35" s="236"/>
      <c r="C35" s="4" t="s">
        <v>163</v>
      </c>
      <c r="D35" s="3" t="s">
        <v>78</v>
      </c>
      <c r="E35" s="6">
        <f t="shared" si="0"/>
        <v>0</v>
      </c>
      <c r="F35" s="6">
        <f t="shared" si="1"/>
        <v>0</v>
      </c>
      <c r="G35" s="237" t="str">
        <f t="shared" si="2"/>
        <v/>
      </c>
      <c r="H35" s="24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/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237">
        <v>0</v>
      </c>
    </row>
    <row r="36" spans="1:56" s="214" customFormat="1" ht="35.25" hidden="1" customHeight="1">
      <c r="A36" s="1"/>
      <c r="B36" s="236"/>
      <c r="C36" s="4" t="s">
        <v>164</v>
      </c>
      <c r="D36" s="3" t="s">
        <v>79</v>
      </c>
      <c r="E36" s="6">
        <f t="shared" si="0"/>
        <v>0</v>
      </c>
      <c r="F36" s="6">
        <f t="shared" si="1"/>
        <v>0</v>
      </c>
      <c r="G36" s="237" t="str">
        <f t="shared" si="2"/>
        <v/>
      </c>
      <c r="H36" s="245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/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237">
        <v>0</v>
      </c>
    </row>
    <row r="37" spans="1:56" ht="35.25" customHeight="1">
      <c r="B37" s="236"/>
      <c r="C37" s="255" t="s">
        <v>165</v>
      </c>
      <c r="D37" s="256" t="s">
        <v>80</v>
      </c>
      <c r="E37" s="257">
        <f t="shared" si="0"/>
        <v>1</v>
      </c>
      <c r="F37" s="6">
        <f t="shared" si="1"/>
        <v>1</v>
      </c>
      <c r="G37" s="237" t="str">
        <f t="shared" si="2"/>
        <v/>
      </c>
      <c r="H37" s="260">
        <v>0</v>
      </c>
      <c r="I37" s="257">
        <v>0</v>
      </c>
      <c r="J37" s="257">
        <v>1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257">
        <v>0</v>
      </c>
      <c r="R37" s="257">
        <v>0</v>
      </c>
      <c r="S37" s="257">
        <v>0</v>
      </c>
      <c r="T37" s="257">
        <v>0</v>
      </c>
      <c r="U37" s="257">
        <v>0</v>
      </c>
      <c r="V37" s="257">
        <v>0</v>
      </c>
      <c r="W37" s="257">
        <v>0</v>
      </c>
      <c r="X37" s="257">
        <v>0</v>
      </c>
      <c r="Y37" s="257">
        <v>0</v>
      </c>
      <c r="Z37" s="257">
        <v>0</v>
      </c>
      <c r="AA37" s="257">
        <v>0</v>
      </c>
      <c r="AB37" s="257">
        <v>0</v>
      </c>
      <c r="AC37" s="257">
        <v>0</v>
      </c>
      <c r="AD37" s="257">
        <v>0</v>
      </c>
      <c r="AE37" s="257">
        <v>0</v>
      </c>
      <c r="AF37" s="257">
        <v>0</v>
      </c>
      <c r="AG37" s="257">
        <v>0</v>
      </c>
      <c r="AH37" s="257">
        <v>0</v>
      </c>
      <c r="AI37" s="257">
        <v>0</v>
      </c>
      <c r="AJ37" s="257">
        <v>0</v>
      </c>
      <c r="AK37" s="257">
        <v>0</v>
      </c>
      <c r="AL37" s="257">
        <v>0</v>
      </c>
      <c r="AM37" s="257">
        <v>0</v>
      </c>
      <c r="AN37" s="257">
        <v>0</v>
      </c>
      <c r="AO37" s="257">
        <v>0</v>
      </c>
      <c r="AP37" s="257">
        <v>0</v>
      </c>
      <c r="AQ37" s="6"/>
      <c r="AR37" s="257">
        <v>0</v>
      </c>
      <c r="AS37" s="257">
        <v>0</v>
      </c>
      <c r="AT37" s="257">
        <v>0</v>
      </c>
      <c r="AU37" s="257">
        <v>0</v>
      </c>
      <c r="AV37" s="257">
        <v>0</v>
      </c>
      <c r="AW37" s="257">
        <v>0</v>
      </c>
      <c r="AX37" s="257">
        <v>0</v>
      </c>
      <c r="AY37" s="257">
        <v>0</v>
      </c>
      <c r="AZ37" s="257">
        <v>0</v>
      </c>
      <c r="BA37" s="257">
        <v>0</v>
      </c>
      <c r="BB37" s="257">
        <v>0</v>
      </c>
      <c r="BC37" s="257">
        <v>0</v>
      </c>
      <c r="BD37" s="263">
        <v>0</v>
      </c>
    </row>
    <row r="38" spans="1:56" ht="35.25" customHeight="1">
      <c r="B38" s="236"/>
      <c r="C38" s="255" t="s">
        <v>166</v>
      </c>
      <c r="D38" s="256" t="s">
        <v>81</v>
      </c>
      <c r="E38" s="257">
        <f t="shared" si="0"/>
        <v>4</v>
      </c>
      <c r="F38" s="6">
        <f t="shared" si="1"/>
        <v>4</v>
      </c>
      <c r="G38" s="237" t="str">
        <f t="shared" si="2"/>
        <v/>
      </c>
      <c r="H38" s="260">
        <v>0</v>
      </c>
      <c r="I38" s="257">
        <v>0</v>
      </c>
      <c r="J38" s="257">
        <v>0</v>
      </c>
      <c r="K38" s="257">
        <v>0</v>
      </c>
      <c r="L38" s="257">
        <v>1</v>
      </c>
      <c r="M38" s="257">
        <v>3</v>
      </c>
      <c r="N38" s="257">
        <v>0</v>
      </c>
      <c r="O38" s="257">
        <v>0</v>
      </c>
      <c r="P38" s="257">
        <v>0</v>
      </c>
      <c r="Q38" s="257">
        <v>0</v>
      </c>
      <c r="R38" s="257">
        <v>0</v>
      </c>
      <c r="S38" s="257">
        <v>0</v>
      </c>
      <c r="T38" s="257">
        <v>0</v>
      </c>
      <c r="U38" s="257">
        <v>0</v>
      </c>
      <c r="V38" s="257">
        <v>0</v>
      </c>
      <c r="W38" s="257">
        <v>0</v>
      </c>
      <c r="X38" s="257">
        <v>0</v>
      </c>
      <c r="Y38" s="257">
        <v>0</v>
      </c>
      <c r="Z38" s="257">
        <v>0</v>
      </c>
      <c r="AA38" s="257">
        <v>0</v>
      </c>
      <c r="AB38" s="257">
        <v>0</v>
      </c>
      <c r="AC38" s="257">
        <v>0</v>
      </c>
      <c r="AD38" s="257">
        <v>0</v>
      </c>
      <c r="AE38" s="257">
        <v>0</v>
      </c>
      <c r="AF38" s="257">
        <v>0</v>
      </c>
      <c r="AG38" s="257">
        <v>0</v>
      </c>
      <c r="AH38" s="257">
        <v>0</v>
      </c>
      <c r="AI38" s="257">
        <v>0</v>
      </c>
      <c r="AJ38" s="257">
        <v>0</v>
      </c>
      <c r="AK38" s="257">
        <v>0</v>
      </c>
      <c r="AL38" s="257">
        <v>0</v>
      </c>
      <c r="AM38" s="257">
        <v>0</v>
      </c>
      <c r="AN38" s="257">
        <v>0</v>
      </c>
      <c r="AO38" s="257">
        <v>0</v>
      </c>
      <c r="AP38" s="257">
        <v>0</v>
      </c>
      <c r="AQ38" s="6"/>
      <c r="AR38" s="257">
        <v>0</v>
      </c>
      <c r="AS38" s="257">
        <v>0</v>
      </c>
      <c r="AT38" s="257">
        <v>0</v>
      </c>
      <c r="AU38" s="257">
        <v>0</v>
      </c>
      <c r="AV38" s="257">
        <v>0</v>
      </c>
      <c r="AW38" s="257">
        <v>0</v>
      </c>
      <c r="AX38" s="257">
        <v>0</v>
      </c>
      <c r="AY38" s="257">
        <v>0</v>
      </c>
      <c r="AZ38" s="257">
        <v>0</v>
      </c>
      <c r="BA38" s="257">
        <v>0</v>
      </c>
      <c r="BB38" s="257">
        <v>0</v>
      </c>
      <c r="BC38" s="257">
        <v>0</v>
      </c>
      <c r="BD38" s="263">
        <v>0</v>
      </c>
    </row>
    <row r="39" spans="1:56" s="214" customFormat="1" ht="35.25" hidden="1" customHeight="1">
      <c r="A39" s="1"/>
      <c r="B39" s="236"/>
      <c r="C39" s="4" t="s">
        <v>167</v>
      </c>
      <c r="D39" s="3" t="s">
        <v>82</v>
      </c>
      <c r="E39" s="6">
        <f t="shared" si="0"/>
        <v>0</v>
      </c>
      <c r="F39" s="6">
        <f t="shared" si="1"/>
        <v>0</v>
      </c>
      <c r="G39" s="237" t="str">
        <f t="shared" si="2"/>
        <v/>
      </c>
      <c r="H39" s="245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/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237">
        <v>0</v>
      </c>
    </row>
    <row r="40" spans="1:56" s="214" customFormat="1" ht="35.25" hidden="1" customHeight="1">
      <c r="A40" s="1"/>
      <c r="B40" s="236"/>
      <c r="C40" s="4" t="s">
        <v>168</v>
      </c>
      <c r="D40" s="3" t="s">
        <v>83</v>
      </c>
      <c r="E40" s="6">
        <f t="shared" si="0"/>
        <v>0</v>
      </c>
      <c r="F40" s="6">
        <f t="shared" si="1"/>
        <v>0</v>
      </c>
      <c r="G40" s="237" t="str">
        <f t="shared" si="2"/>
        <v/>
      </c>
      <c r="H40" s="245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/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237">
        <v>0</v>
      </c>
    </row>
    <row r="41" spans="1:56" s="214" customFormat="1" ht="35.25" hidden="1" customHeight="1">
      <c r="A41" s="1"/>
      <c r="B41" s="236"/>
      <c r="C41" s="4" t="s">
        <v>169</v>
      </c>
      <c r="D41" s="3" t="s">
        <v>84</v>
      </c>
      <c r="E41" s="6">
        <f t="shared" si="0"/>
        <v>0</v>
      </c>
      <c r="F41" s="6">
        <f t="shared" si="1"/>
        <v>0</v>
      </c>
      <c r="G41" s="237" t="str">
        <f t="shared" si="2"/>
        <v/>
      </c>
      <c r="H41" s="245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/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237">
        <v>0</v>
      </c>
    </row>
    <row r="42" spans="1:56" ht="35.25" customHeight="1">
      <c r="B42" s="236"/>
      <c r="C42" s="255" t="s">
        <v>170</v>
      </c>
      <c r="D42" s="256" t="s">
        <v>85</v>
      </c>
      <c r="E42" s="257">
        <f t="shared" si="0"/>
        <v>6</v>
      </c>
      <c r="F42" s="6">
        <f t="shared" si="1"/>
        <v>6</v>
      </c>
      <c r="G42" s="237" t="str">
        <f t="shared" si="2"/>
        <v/>
      </c>
      <c r="H42" s="260">
        <v>0</v>
      </c>
      <c r="I42" s="257">
        <v>0</v>
      </c>
      <c r="J42" s="257">
        <v>0</v>
      </c>
      <c r="K42" s="257">
        <v>6</v>
      </c>
      <c r="L42" s="257">
        <v>0</v>
      </c>
      <c r="M42" s="257">
        <v>0</v>
      </c>
      <c r="N42" s="257">
        <v>0</v>
      </c>
      <c r="O42" s="257">
        <v>0</v>
      </c>
      <c r="P42" s="257">
        <v>0</v>
      </c>
      <c r="Q42" s="257">
        <v>0</v>
      </c>
      <c r="R42" s="257">
        <v>0</v>
      </c>
      <c r="S42" s="257">
        <v>0</v>
      </c>
      <c r="T42" s="257">
        <v>0</v>
      </c>
      <c r="U42" s="257">
        <v>0</v>
      </c>
      <c r="V42" s="257">
        <v>0</v>
      </c>
      <c r="W42" s="257">
        <v>0</v>
      </c>
      <c r="X42" s="257">
        <v>0</v>
      </c>
      <c r="Y42" s="257">
        <v>0</v>
      </c>
      <c r="Z42" s="257">
        <v>0</v>
      </c>
      <c r="AA42" s="257">
        <v>0</v>
      </c>
      <c r="AB42" s="257">
        <v>0</v>
      </c>
      <c r="AC42" s="257">
        <v>0</v>
      </c>
      <c r="AD42" s="257">
        <v>0</v>
      </c>
      <c r="AE42" s="257">
        <v>0</v>
      </c>
      <c r="AF42" s="257">
        <v>0</v>
      </c>
      <c r="AG42" s="257">
        <v>0</v>
      </c>
      <c r="AH42" s="257">
        <v>0</v>
      </c>
      <c r="AI42" s="257">
        <v>0</v>
      </c>
      <c r="AJ42" s="257">
        <v>0</v>
      </c>
      <c r="AK42" s="257">
        <v>0</v>
      </c>
      <c r="AL42" s="257">
        <v>0</v>
      </c>
      <c r="AM42" s="257">
        <v>0</v>
      </c>
      <c r="AN42" s="257">
        <v>0</v>
      </c>
      <c r="AO42" s="257">
        <v>0</v>
      </c>
      <c r="AP42" s="257">
        <v>0</v>
      </c>
      <c r="AQ42" s="6"/>
      <c r="AR42" s="257">
        <v>0</v>
      </c>
      <c r="AS42" s="257">
        <v>0</v>
      </c>
      <c r="AT42" s="257">
        <v>0</v>
      </c>
      <c r="AU42" s="257">
        <v>0</v>
      </c>
      <c r="AV42" s="257">
        <v>0</v>
      </c>
      <c r="AW42" s="257">
        <v>0</v>
      </c>
      <c r="AX42" s="257">
        <v>0</v>
      </c>
      <c r="AY42" s="257">
        <v>0</v>
      </c>
      <c r="AZ42" s="257">
        <v>0</v>
      </c>
      <c r="BA42" s="257">
        <v>0</v>
      </c>
      <c r="BB42" s="257">
        <v>0</v>
      </c>
      <c r="BC42" s="257">
        <v>0</v>
      </c>
      <c r="BD42" s="263">
        <v>0</v>
      </c>
    </row>
    <row r="43" spans="1:56" s="214" customFormat="1" ht="35.25" hidden="1" customHeight="1">
      <c r="A43" s="1"/>
      <c r="B43" s="236"/>
      <c r="C43" s="4" t="s">
        <v>171</v>
      </c>
      <c r="D43" s="3" t="s">
        <v>86</v>
      </c>
      <c r="E43" s="6">
        <f t="shared" si="0"/>
        <v>0</v>
      </c>
      <c r="F43" s="6">
        <f t="shared" si="1"/>
        <v>0</v>
      </c>
      <c r="G43" s="237" t="str">
        <f t="shared" si="2"/>
        <v/>
      </c>
      <c r="H43" s="245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/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237">
        <v>0</v>
      </c>
    </row>
    <row r="44" spans="1:56" s="214" customFormat="1" ht="35.25" hidden="1" customHeight="1">
      <c r="A44" s="1"/>
      <c r="B44" s="236"/>
      <c r="C44" s="4" t="s">
        <v>172</v>
      </c>
      <c r="D44" s="3" t="s">
        <v>87</v>
      </c>
      <c r="E44" s="6">
        <f t="shared" si="0"/>
        <v>0</v>
      </c>
      <c r="F44" s="6">
        <f t="shared" si="1"/>
        <v>0</v>
      </c>
      <c r="G44" s="237" t="str">
        <f t="shared" si="2"/>
        <v/>
      </c>
      <c r="H44" s="245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/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237">
        <v>0</v>
      </c>
    </row>
    <row r="45" spans="1:56" s="214" customFormat="1" ht="35.25" hidden="1" customHeight="1">
      <c r="A45" s="1"/>
      <c r="B45" s="236"/>
      <c r="C45" s="4" t="s">
        <v>173</v>
      </c>
      <c r="D45" s="3" t="s">
        <v>88</v>
      </c>
      <c r="E45" s="6">
        <f t="shared" si="0"/>
        <v>0</v>
      </c>
      <c r="F45" s="6">
        <f t="shared" si="1"/>
        <v>0</v>
      </c>
      <c r="G45" s="237" t="str">
        <f t="shared" si="2"/>
        <v/>
      </c>
      <c r="H45" s="245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/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237">
        <v>0</v>
      </c>
    </row>
    <row r="46" spans="1:56" s="214" customFormat="1" ht="35.25" hidden="1" customHeight="1">
      <c r="A46" s="1"/>
      <c r="B46" s="236"/>
      <c r="C46" s="4" t="s">
        <v>174</v>
      </c>
      <c r="D46" s="3" t="s">
        <v>89</v>
      </c>
      <c r="E46" s="6">
        <f t="shared" si="0"/>
        <v>0</v>
      </c>
      <c r="F46" s="6">
        <f t="shared" si="1"/>
        <v>0</v>
      </c>
      <c r="G46" s="237" t="str">
        <f t="shared" si="2"/>
        <v/>
      </c>
      <c r="H46" s="245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/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237">
        <v>0</v>
      </c>
    </row>
    <row r="47" spans="1:56" s="214" customFormat="1" ht="35.25" hidden="1" customHeight="1">
      <c r="A47" s="1"/>
      <c r="B47" s="236"/>
      <c r="C47" s="4" t="s">
        <v>175</v>
      </c>
      <c r="D47" s="3" t="s">
        <v>90</v>
      </c>
      <c r="E47" s="6">
        <f t="shared" si="0"/>
        <v>0</v>
      </c>
      <c r="F47" s="6">
        <f t="shared" si="1"/>
        <v>0</v>
      </c>
      <c r="G47" s="237" t="str">
        <f t="shared" si="2"/>
        <v/>
      </c>
      <c r="H47" s="245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/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237">
        <v>0</v>
      </c>
    </row>
    <row r="48" spans="1:56" s="214" customFormat="1" ht="35.25" hidden="1" customHeight="1">
      <c r="A48" s="1"/>
      <c r="B48" s="236"/>
      <c r="C48" s="4" t="s">
        <v>176</v>
      </c>
      <c r="D48" s="3" t="s">
        <v>91</v>
      </c>
      <c r="E48" s="6">
        <f t="shared" si="0"/>
        <v>0</v>
      </c>
      <c r="F48" s="6">
        <f t="shared" si="1"/>
        <v>0</v>
      </c>
      <c r="G48" s="237" t="str">
        <f t="shared" si="2"/>
        <v/>
      </c>
      <c r="H48" s="245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/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237">
        <v>0</v>
      </c>
    </row>
    <row r="49" spans="1:56" s="214" customFormat="1" ht="35.25" hidden="1" customHeight="1">
      <c r="A49" s="1"/>
      <c r="B49" s="236"/>
      <c r="C49" s="4" t="s">
        <v>177</v>
      </c>
      <c r="D49" s="3" t="s">
        <v>92</v>
      </c>
      <c r="E49" s="6">
        <f t="shared" si="0"/>
        <v>0</v>
      </c>
      <c r="F49" s="6">
        <f t="shared" si="1"/>
        <v>0</v>
      </c>
      <c r="G49" s="237" t="str">
        <f t="shared" si="2"/>
        <v/>
      </c>
      <c r="H49" s="245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/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237">
        <v>0</v>
      </c>
    </row>
    <row r="50" spans="1:56" s="214" customFormat="1" ht="35.25" hidden="1" customHeight="1">
      <c r="A50" s="1"/>
      <c r="B50" s="236"/>
      <c r="C50" s="4" t="s">
        <v>178</v>
      </c>
      <c r="D50" s="3" t="s">
        <v>93</v>
      </c>
      <c r="E50" s="6">
        <f t="shared" si="0"/>
        <v>0</v>
      </c>
      <c r="F50" s="6">
        <f t="shared" si="1"/>
        <v>0</v>
      </c>
      <c r="G50" s="237" t="str">
        <f t="shared" si="2"/>
        <v/>
      </c>
      <c r="H50" s="245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/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237">
        <v>0</v>
      </c>
    </row>
    <row r="51" spans="1:56" s="214" customFormat="1" ht="35.25" hidden="1" customHeight="1">
      <c r="A51" s="1"/>
      <c r="B51" s="236"/>
      <c r="C51" s="4" t="s">
        <v>179</v>
      </c>
      <c r="D51" s="3" t="s">
        <v>94</v>
      </c>
      <c r="E51" s="6">
        <f t="shared" si="0"/>
        <v>0</v>
      </c>
      <c r="F51" s="6">
        <f t="shared" si="1"/>
        <v>0</v>
      </c>
      <c r="G51" s="237" t="str">
        <f t="shared" si="2"/>
        <v/>
      </c>
      <c r="H51" s="245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/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237">
        <v>0</v>
      </c>
    </row>
    <row r="52" spans="1:56" s="214" customFormat="1" ht="35.25" hidden="1" customHeight="1">
      <c r="A52" s="1"/>
      <c r="B52" s="236"/>
      <c r="C52" s="4" t="s">
        <v>180</v>
      </c>
      <c r="D52" s="3" t="s">
        <v>95</v>
      </c>
      <c r="E52" s="6">
        <f t="shared" si="0"/>
        <v>0</v>
      </c>
      <c r="F52" s="6">
        <f t="shared" si="1"/>
        <v>0</v>
      </c>
      <c r="G52" s="237" t="str">
        <f t="shared" si="2"/>
        <v/>
      </c>
      <c r="H52" s="245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/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237">
        <v>0</v>
      </c>
    </row>
    <row r="53" spans="1:56" ht="35.25" customHeight="1">
      <c r="B53" s="236"/>
      <c r="C53" s="255" t="s">
        <v>181</v>
      </c>
      <c r="D53" s="256" t="s">
        <v>96</v>
      </c>
      <c r="E53" s="257">
        <f t="shared" si="0"/>
        <v>104</v>
      </c>
      <c r="F53" s="6">
        <f t="shared" si="1"/>
        <v>104</v>
      </c>
      <c r="G53" s="237" t="str">
        <f t="shared" si="2"/>
        <v/>
      </c>
      <c r="H53" s="260">
        <v>0</v>
      </c>
      <c r="I53" s="257">
        <v>3</v>
      </c>
      <c r="J53" s="257">
        <v>0</v>
      </c>
      <c r="K53" s="257">
        <v>0</v>
      </c>
      <c r="L53" s="257">
        <v>3</v>
      </c>
      <c r="M53" s="257">
        <v>0</v>
      </c>
      <c r="N53" s="257">
        <v>0</v>
      </c>
      <c r="O53" s="257">
        <v>0</v>
      </c>
      <c r="P53" s="257">
        <v>2</v>
      </c>
      <c r="Q53" s="257">
        <v>0</v>
      </c>
      <c r="R53" s="257">
        <v>0</v>
      </c>
      <c r="S53" s="257">
        <v>0</v>
      </c>
      <c r="T53" s="257">
        <v>0</v>
      </c>
      <c r="U53" s="257">
        <v>0</v>
      </c>
      <c r="V53" s="257">
        <v>0</v>
      </c>
      <c r="W53" s="257">
        <v>0</v>
      </c>
      <c r="X53" s="257">
        <v>0</v>
      </c>
      <c r="Y53" s="257">
        <v>0</v>
      </c>
      <c r="Z53" s="257">
        <v>0</v>
      </c>
      <c r="AA53" s="257">
        <v>6</v>
      </c>
      <c r="AB53" s="257">
        <v>6</v>
      </c>
      <c r="AC53" s="257">
        <v>7</v>
      </c>
      <c r="AD53" s="257">
        <v>0</v>
      </c>
      <c r="AE53" s="257">
        <v>0</v>
      </c>
      <c r="AF53" s="257">
        <v>0</v>
      </c>
      <c r="AG53" s="257">
        <v>17</v>
      </c>
      <c r="AH53" s="257">
        <v>0</v>
      </c>
      <c r="AI53" s="257">
        <v>0</v>
      </c>
      <c r="AJ53" s="257">
        <v>0</v>
      </c>
      <c r="AK53" s="257">
        <v>0</v>
      </c>
      <c r="AL53" s="257">
        <v>0</v>
      </c>
      <c r="AM53" s="257">
        <v>0</v>
      </c>
      <c r="AN53" s="257">
        <v>0</v>
      </c>
      <c r="AO53" s="257">
        <v>5</v>
      </c>
      <c r="AP53" s="257">
        <v>3</v>
      </c>
      <c r="AQ53" s="6"/>
      <c r="AR53" s="257">
        <v>13</v>
      </c>
      <c r="AS53" s="257">
        <v>11</v>
      </c>
      <c r="AT53" s="257">
        <v>5</v>
      </c>
      <c r="AU53" s="257">
        <v>0</v>
      </c>
      <c r="AV53" s="257">
        <v>13</v>
      </c>
      <c r="AW53" s="257">
        <v>0</v>
      </c>
      <c r="AX53" s="257">
        <v>0</v>
      </c>
      <c r="AY53" s="257">
        <v>0</v>
      </c>
      <c r="AZ53" s="257">
        <v>0</v>
      </c>
      <c r="BA53" s="257">
        <v>8</v>
      </c>
      <c r="BB53" s="257">
        <v>0</v>
      </c>
      <c r="BC53" s="257">
        <v>2</v>
      </c>
      <c r="BD53" s="263">
        <v>0</v>
      </c>
    </row>
    <row r="54" spans="1:56" ht="35.25" customHeight="1">
      <c r="B54" s="236"/>
      <c r="C54" s="255" t="s">
        <v>182</v>
      </c>
      <c r="D54" s="256" t="s">
        <v>97</v>
      </c>
      <c r="E54" s="257">
        <f t="shared" si="0"/>
        <v>21</v>
      </c>
      <c r="F54" s="6">
        <f t="shared" si="1"/>
        <v>21</v>
      </c>
      <c r="G54" s="237" t="str">
        <f t="shared" si="2"/>
        <v/>
      </c>
      <c r="H54" s="260">
        <v>0</v>
      </c>
      <c r="I54" s="257">
        <v>0</v>
      </c>
      <c r="J54" s="257">
        <v>0</v>
      </c>
      <c r="K54" s="257">
        <v>0</v>
      </c>
      <c r="L54" s="257">
        <v>0</v>
      </c>
      <c r="M54" s="257">
        <v>0</v>
      </c>
      <c r="N54" s="257">
        <v>4</v>
      </c>
      <c r="O54" s="257">
        <v>0</v>
      </c>
      <c r="P54" s="257">
        <v>0</v>
      </c>
      <c r="Q54" s="257">
        <v>0</v>
      </c>
      <c r="R54" s="257">
        <v>0</v>
      </c>
      <c r="S54" s="257">
        <v>0</v>
      </c>
      <c r="T54" s="257">
        <v>0</v>
      </c>
      <c r="U54" s="257">
        <v>0</v>
      </c>
      <c r="V54" s="257">
        <v>0</v>
      </c>
      <c r="W54" s="257">
        <v>0</v>
      </c>
      <c r="X54" s="257">
        <v>0</v>
      </c>
      <c r="Y54" s="257">
        <v>0</v>
      </c>
      <c r="Z54" s="257">
        <v>0</v>
      </c>
      <c r="AA54" s="257">
        <v>0</v>
      </c>
      <c r="AB54" s="257">
        <v>0</v>
      </c>
      <c r="AC54" s="257">
        <v>0</v>
      </c>
      <c r="AD54" s="257">
        <v>0</v>
      </c>
      <c r="AE54" s="257">
        <v>0</v>
      </c>
      <c r="AF54" s="257">
        <v>0</v>
      </c>
      <c r="AG54" s="257">
        <v>0</v>
      </c>
      <c r="AH54" s="257">
        <v>0</v>
      </c>
      <c r="AI54" s="257">
        <v>0</v>
      </c>
      <c r="AJ54" s="257">
        <v>0</v>
      </c>
      <c r="AK54" s="257">
        <v>0</v>
      </c>
      <c r="AL54" s="257">
        <v>0</v>
      </c>
      <c r="AM54" s="257">
        <v>0</v>
      </c>
      <c r="AN54" s="257">
        <v>0</v>
      </c>
      <c r="AO54" s="257">
        <v>0</v>
      </c>
      <c r="AP54" s="257">
        <v>0</v>
      </c>
      <c r="AQ54" s="6"/>
      <c r="AR54" s="257">
        <v>0</v>
      </c>
      <c r="AS54" s="257">
        <v>0</v>
      </c>
      <c r="AT54" s="257">
        <v>0</v>
      </c>
      <c r="AU54" s="257">
        <v>0</v>
      </c>
      <c r="AV54" s="257">
        <v>0</v>
      </c>
      <c r="AW54" s="257">
        <v>0</v>
      </c>
      <c r="AX54" s="257">
        <v>0</v>
      </c>
      <c r="AY54" s="257">
        <v>0</v>
      </c>
      <c r="AZ54" s="257">
        <v>0</v>
      </c>
      <c r="BA54" s="257">
        <v>14</v>
      </c>
      <c r="BB54" s="257">
        <v>0</v>
      </c>
      <c r="BC54" s="257">
        <v>3</v>
      </c>
      <c r="BD54" s="263">
        <v>0</v>
      </c>
    </row>
    <row r="55" spans="1:56" ht="35.25" customHeight="1">
      <c r="B55" s="236"/>
      <c r="C55" s="255" t="s">
        <v>183</v>
      </c>
      <c r="D55" s="256" t="s">
        <v>98</v>
      </c>
      <c r="E55" s="257">
        <f t="shared" si="0"/>
        <v>59</v>
      </c>
      <c r="F55" s="6">
        <f t="shared" si="1"/>
        <v>59</v>
      </c>
      <c r="G55" s="237" t="str">
        <f t="shared" si="2"/>
        <v/>
      </c>
      <c r="H55" s="260">
        <v>0</v>
      </c>
      <c r="I55" s="257">
        <v>0</v>
      </c>
      <c r="J55" s="257">
        <v>1</v>
      </c>
      <c r="K55" s="257">
        <v>18</v>
      </c>
      <c r="L55" s="257">
        <v>15</v>
      </c>
      <c r="M55" s="257">
        <v>0</v>
      </c>
      <c r="N55" s="257">
        <v>7</v>
      </c>
      <c r="O55" s="257">
        <v>0</v>
      </c>
      <c r="P55" s="257">
        <v>0</v>
      </c>
      <c r="Q55" s="257">
        <v>0</v>
      </c>
      <c r="R55" s="257">
        <v>0</v>
      </c>
      <c r="S55" s="257">
        <v>0</v>
      </c>
      <c r="T55" s="257">
        <v>0</v>
      </c>
      <c r="U55" s="257">
        <v>0</v>
      </c>
      <c r="V55" s="257">
        <v>0</v>
      </c>
      <c r="W55" s="257">
        <v>0</v>
      </c>
      <c r="X55" s="257">
        <v>0</v>
      </c>
      <c r="Y55" s="257">
        <v>0</v>
      </c>
      <c r="Z55" s="257">
        <v>0</v>
      </c>
      <c r="AA55" s="257">
        <v>0</v>
      </c>
      <c r="AB55" s="257">
        <v>0</v>
      </c>
      <c r="AC55" s="257">
        <v>0</v>
      </c>
      <c r="AD55" s="257">
        <v>0</v>
      </c>
      <c r="AE55" s="257">
        <v>0</v>
      </c>
      <c r="AF55" s="257">
        <v>0</v>
      </c>
      <c r="AG55" s="257">
        <v>0</v>
      </c>
      <c r="AH55" s="257">
        <v>0</v>
      </c>
      <c r="AI55" s="257">
        <v>0</v>
      </c>
      <c r="AJ55" s="257">
        <v>0</v>
      </c>
      <c r="AK55" s="257">
        <v>0</v>
      </c>
      <c r="AL55" s="257">
        <v>0</v>
      </c>
      <c r="AM55" s="257">
        <v>0</v>
      </c>
      <c r="AN55" s="257">
        <v>0</v>
      </c>
      <c r="AO55" s="257">
        <v>0</v>
      </c>
      <c r="AP55" s="257">
        <v>0</v>
      </c>
      <c r="AQ55" s="6"/>
      <c r="AR55" s="257">
        <v>0</v>
      </c>
      <c r="AS55" s="257">
        <v>0</v>
      </c>
      <c r="AT55" s="257">
        <v>0</v>
      </c>
      <c r="AU55" s="257">
        <v>0</v>
      </c>
      <c r="AV55" s="257">
        <v>0</v>
      </c>
      <c r="AW55" s="257">
        <v>0</v>
      </c>
      <c r="AX55" s="257">
        <v>8</v>
      </c>
      <c r="AY55" s="257">
        <v>0</v>
      </c>
      <c r="AZ55" s="257">
        <v>0</v>
      </c>
      <c r="BA55" s="257">
        <v>0</v>
      </c>
      <c r="BB55" s="257">
        <v>0</v>
      </c>
      <c r="BC55" s="257">
        <v>3</v>
      </c>
      <c r="BD55" s="263">
        <v>7</v>
      </c>
    </row>
    <row r="56" spans="1:56" s="214" customFormat="1" ht="35.25" hidden="1" customHeight="1">
      <c r="A56" s="1"/>
      <c r="B56" s="236"/>
      <c r="C56" s="4" t="s">
        <v>184</v>
      </c>
      <c r="D56" s="3" t="s">
        <v>99</v>
      </c>
      <c r="E56" s="6">
        <f t="shared" si="0"/>
        <v>0</v>
      </c>
      <c r="F56" s="6">
        <f t="shared" si="1"/>
        <v>0</v>
      </c>
      <c r="G56" s="237" t="str">
        <f t="shared" si="2"/>
        <v/>
      </c>
      <c r="H56" s="245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/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237">
        <v>0</v>
      </c>
    </row>
    <row r="57" spans="1:56" ht="35.25" customHeight="1">
      <c r="B57" s="236"/>
      <c r="C57" s="255" t="s">
        <v>185</v>
      </c>
      <c r="D57" s="256" t="s">
        <v>100</v>
      </c>
      <c r="E57" s="257">
        <f t="shared" si="0"/>
        <v>11</v>
      </c>
      <c r="F57" s="6">
        <f t="shared" si="1"/>
        <v>11</v>
      </c>
      <c r="G57" s="237" t="str">
        <f t="shared" si="2"/>
        <v/>
      </c>
      <c r="H57" s="260">
        <v>0</v>
      </c>
      <c r="I57" s="257">
        <v>0</v>
      </c>
      <c r="J57" s="257">
        <v>4</v>
      </c>
      <c r="K57" s="257">
        <v>3</v>
      </c>
      <c r="L57" s="257">
        <v>0</v>
      </c>
      <c r="M57" s="257">
        <v>0</v>
      </c>
      <c r="N57" s="257">
        <v>1</v>
      </c>
      <c r="O57" s="257">
        <v>0</v>
      </c>
      <c r="P57" s="257">
        <v>0</v>
      </c>
      <c r="Q57" s="257">
        <v>0</v>
      </c>
      <c r="R57" s="257">
        <v>0</v>
      </c>
      <c r="S57" s="257">
        <v>0</v>
      </c>
      <c r="T57" s="257">
        <v>0</v>
      </c>
      <c r="U57" s="257">
        <v>0</v>
      </c>
      <c r="V57" s="257">
        <v>0</v>
      </c>
      <c r="W57" s="257">
        <v>0</v>
      </c>
      <c r="X57" s="257">
        <v>0</v>
      </c>
      <c r="Y57" s="257">
        <v>0</v>
      </c>
      <c r="Z57" s="257">
        <v>0</v>
      </c>
      <c r="AA57" s="257">
        <v>0</v>
      </c>
      <c r="AB57" s="257">
        <v>0</v>
      </c>
      <c r="AC57" s="257">
        <v>0</v>
      </c>
      <c r="AD57" s="257">
        <v>0</v>
      </c>
      <c r="AE57" s="257">
        <v>0</v>
      </c>
      <c r="AF57" s="257">
        <v>0</v>
      </c>
      <c r="AG57" s="257">
        <v>0</v>
      </c>
      <c r="AH57" s="257">
        <v>0</v>
      </c>
      <c r="AI57" s="257">
        <v>0</v>
      </c>
      <c r="AJ57" s="257">
        <v>0</v>
      </c>
      <c r="AK57" s="257">
        <v>0</v>
      </c>
      <c r="AL57" s="257">
        <v>0</v>
      </c>
      <c r="AM57" s="257">
        <v>0</v>
      </c>
      <c r="AN57" s="257">
        <v>0</v>
      </c>
      <c r="AO57" s="257">
        <v>0</v>
      </c>
      <c r="AP57" s="257">
        <v>0</v>
      </c>
      <c r="AQ57" s="6"/>
      <c r="AR57" s="257">
        <v>0</v>
      </c>
      <c r="AS57" s="257">
        <v>0</v>
      </c>
      <c r="AT57" s="257">
        <v>0</v>
      </c>
      <c r="AU57" s="257">
        <v>0</v>
      </c>
      <c r="AV57" s="257">
        <v>0</v>
      </c>
      <c r="AW57" s="257">
        <v>0</v>
      </c>
      <c r="AX57" s="257">
        <v>2</v>
      </c>
      <c r="AY57" s="257">
        <v>0</v>
      </c>
      <c r="AZ57" s="257">
        <v>0</v>
      </c>
      <c r="BA57" s="257">
        <v>0</v>
      </c>
      <c r="BB57" s="257">
        <v>0</v>
      </c>
      <c r="BC57" s="257">
        <v>1</v>
      </c>
      <c r="BD57" s="263">
        <v>0</v>
      </c>
    </row>
    <row r="58" spans="1:56" ht="35.25" customHeight="1">
      <c r="B58" s="236"/>
      <c r="C58" s="255" t="s">
        <v>186</v>
      </c>
      <c r="D58" s="256" t="s">
        <v>101</v>
      </c>
      <c r="E58" s="257">
        <f t="shared" si="0"/>
        <v>66</v>
      </c>
      <c r="F58" s="6">
        <f t="shared" si="1"/>
        <v>66</v>
      </c>
      <c r="G58" s="237" t="str">
        <f t="shared" si="2"/>
        <v/>
      </c>
      <c r="H58" s="260">
        <v>0</v>
      </c>
      <c r="I58" s="257">
        <v>0</v>
      </c>
      <c r="J58" s="257">
        <v>5</v>
      </c>
      <c r="K58" s="257">
        <v>42</v>
      </c>
      <c r="L58" s="257">
        <v>7</v>
      </c>
      <c r="M58" s="257">
        <v>0</v>
      </c>
      <c r="N58" s="257">
        <v>6</v>
      </c>
      <c r="O58" s="257">
        <v>0</v>
      </c>
      <c r="P58" s="257">
        <v>0</v>
      </c>
      <c r="Q58" s="257">
        <v>0</v>
      </c>
      <c r="R58" s="257">
        <v>0</v>
      </c>
      <c r="S58" s="257">
        <v>0</v>
      </c>
      <c r="T58" s="257">
        <v>0</v>
      </c>
      <c r="U58" s="257">
        <v>0</v>
      </c>
      <c r="V58" s="257">
        <v>0</v>
      </c>
      <c r="W58" s="257">
        <v>0</v>
      </c>
      <c r="X58" s="257">
        <v>0</v>
      </c>
      <c r="Y58" s="257">
        <v>0</v>
      </c>
      <c r="Z58" s="257">
        <v>0</v>
      </c>
      <c r="AA58" s="257">
        <v>0</v>
      </c>
      <c r="AB58" s="257">
        <v>0</v>
      </c>
      <c r="AC58" s="257">
        <v>0</v>
      </c>
      <c r="AD58" s="257">
        <v>0</v>
      </c>
      <c r="AE58" s="257">
        <v>0</v>
      </c>
      <c r="AF58" s="257">
        <v>0</v>
      </c>
      <c r="AG58" s="257">
        <v>0</v>
      </c>
      <c r="AH58" s="257">
        <v>0</v>
      </c>
      <c r="AI58" s="257">
        <v>0</v>
      </c>
      <c r="AJ58" s="257">
        <v>0</v>
      </c>
      <c r="AK58" s="257">
        <v>0</v>
      </c>
      <c r="AL58" s="257">
        <v>0</v>
      </c>
      <c r="AM58" s="257">
        <v>0</v>
      </c>
      <c r="AN58" s="257">
        <v>0</v>
      </c>
      <c r="AO58" s="257">
        <v>0</v>
      </c>
      <c r="AP58" s="257">
        <v>2</v>
      </c>
      <c r="AQ58" s="6"/>
      <c r="AR58" s="257">
        <v>0</v>
      </c>
      <c r="AS58" s="257">
        <v>0</v>
      </c>
      <c r="AT58" s="257">
        <v>0</v>
      </c>
      <c r="AU58" s="257">
        <v>0</v>
      </c>
      <c r="AV58" s="257">
        <v>0</v>
      </c>
      <c r="AW58" s="257">
        <v>0</v>
      </c>
      <c r="AX58" s="257">
        <v>0</v>
      </c>
      <c r="AY58" s="257">
        <v>0</v>
      </c>
      <c r="AZ58" s="257">
        <v>0</v>
      </c>
      <c r="BA58" s="257">
        <v>0</v>
      </c>
      <c r="BB58" s="257">
        <v>0</v>
      </c>
      <c r="BC58" s="257">
        <v>2</v>
      </c>
      <c r="BD58" s="263">
        <v>2</v>
      </c>
    </row>
    <row r="59" spans="1:56" ht="35.25" customHeight="1">
      <c r="B59" s="236"/>
      <c r="C59" s="255" t="s">
        <v>187</v>
      </c>
      <c r="D59" s="256" t="s">
        <v>102</v>
      </c>
      <c r="E59" s="257">
        <f t="shared" si="0"/>
        <v>10</v>
      </c>
      <c r="F59" s="6">
        <f t="shared" si="1"/>
        <v>10</v>
      </c>
      <c r="G59" s="237" t="str">
        <f t="shared" si="2"/>
        <v/>
      </c>
      <c r="H59" s="260">
        <v>0</v>
      </c>
      <c r="I59" s="257">
        <v>0</v>
      </c>
      <c r="J59" s="257">
        <v>0</v>
      </c>
      <c r="K59" s="257">
        <v>0</v>
      </c>
      <c r="L59" s="257">
        <v>0</v>
      </c>
      <c r="M59" s="257">
        <v>0</v>
      </c>
      <c r="N59" s="257">
        <v>0</v>
      </c>
      <c r="O59" s="257">
        <v>0</v>
      </c>
      <c r="P59" s="257">
        <v>0</v>
      </c>
      <c r="Q59" s="257">
        <v>0</v>
      </c>
      <c r="R59" s="257">
        <v>0</v>
      </c>
      <c r="S59" s="257">
        <v>0</v>
      </c>
      <c r="T59" s="257">
        <v>0</v>
      </c>
      <c r="U59" s="257">
        <v>0</v>
      </c>
      <c r="V59" s="257">
        <v>0</v>
      </c>
      <c r="W59" s="257">
        <v>0</v>
      </c>
      <c r="X59" s="257">
        <v>0</v>
      </c>
      <c r="Y59" s="257">
        <v>0</v>
      </c>
      <c r="Z59" s="257">
        <v>0</v>
      </c>
      <c r="AA59" s="257">
        <v>0</v>
      </c>
      <c r="AB59" s="257">
        <v>0</v>
      </c>
      <c r="AC59" s="257">
        <v>0</v>
      </c>
      <c r="AD59" s="257">
        <v>0</v>
      </c>
      <c r="AE59" s="257">
        <v>0</v>
      </c>
      <c r="AF59" s="257">
        <v>0</v>
      </c>
      <c r="AG59" s="257">
        <v>0</v>
      </c>
      <c r="AH59" s="257">
        <v>0</v>
      </c>
      <c r="AI59" s="257">
        <v>0</v>
      </c>
      <c r="AJ59" s="257">
        <v>0</v>
      </c>
      <c r="AK59" s="257">
        <v>0</v>
      </c>
      <c r="AL59" s="257">
        <v>0</v>
      </c>
      <c r="AM59" s="257">
        <v>0</v>
      </c>
      <c r="AN59" s="257">
        <v>0</v>
      </c>
      <c r="AO59" s="257">
        <v>0</v>
      </c>
      <c r="AP59" s="257">
        <v>0</v>
      </c>
      <c r="AQ59" s="6"/>
      <c r="AR59" s="257">
        <v>0</v>
      </c>
      <c r="AS59" s="257">
        <v>0</v>
      </c>
      <c r="AT59" s="257">
        <v>0</v>
      </c>
      <c r="AU59" s="257">
        <v>0</v>
      </c>
      <c r="AV59" s="257">
        <v>0</v>
      </c>
      <c r="AW59" s="257">
        <v>0</v>
      </c>
      <c r="AX59" s="257">
        <v>0</v>
      </c>
      <c r="AY59" s="257">
        <v>0</v>
      </c>
      <c r="AZ59" s="257">
        <v>0</v>
      </c>
      <c r="BA59" s="257">
        <v>0</v>
      </c>
      <c r="BB59" s="257">
        <v>0</v>
      </c>
      <c r="BC59" s="257">
        <v>10</v>
      </c>
      <c r="BD59" s="263">
        <v>0</v>
      </c>
    </row>
    <row r="60" spans="1:56" s="214" customFormat="1" ht="35.25" hidden="1" customHeight="1">
      <c r="A60" s="1"/>
      <c r="B60" s="236"/>
      <c r="C60" s="4" t="s">
        <v>188</v>
      </c>
      <c r="D60" s="3" t="s">
        <v>103</v>
      </c>
      <c r="E60" s="6">
        <f t="shared" si="0"/>
        <v>0</v>
      </c>
      <c r="F60" s="6">
        <f t="shared" si="1"/>
        <v>0</v>
      </c>
      <c r="G60" s="237" t="str">
        <f t="shared" si="2"/>
        <v/>
      </c>
      <c r="H60" s="245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/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237">
        <v>0</v>
      </c>
    </row>
    <row r="61" spans="1:56" ht="35.25" customHeight="1">
      <c r="B61" s="236"/>
      <c r="C61" s="255" t="s">
        <v>189</v>
      </c>
      <c r="D61" s="256" t="s">
        <v>104</v>
      </c>
      <c r="E61" s="257">
        <f t="shared" si="0"/>
        <v>45</v>
      </c>
      <c r="F61" s="6">
        <f t="shared" si="1"/>
        <v>45</v>
      </c>
      <c r="G61" s="237" t="str">
        <f t="shared" si="2"/>
        <v/>
      </c>
      <c r="H61" s="260">
        <v>0</v>
      </c>
      <c r="I61" s="257">
        <v>0</v>
      </c>
      <c r="J61" s="257">
        <v>0</v>
      </c>
      <c r="K61" s="257">
        <v>21</v>
      </c>
      <c r="L61" s="257">
        <v>2</v>
      </c>
      <c r="M61" s="257">
        <v>0</v>
      </c>
      <c r="N61" s="257">
        <v>5</v>
      </c>
      <c r="O61" s="257">
        <v>0</v>
      </c>
      <c r="P61" s="257">
        <v>0</v>
      </c>
      <c r="Q61" s="257">
        <v>0</v>
      </c>
      <c r="R61" s="257">
        <v>0</v>
      </c>
      <c r="S61" s="257">
        <v>0</v>
      </c>
      <c r="T61" s="257">
        <v>0</v>
      </c>
      <c r="U61" s="257">
        <v>0</v>
      </c>
      <c r="V61" s="257">
        <v>2</v>
      </c>
      <c r="W61" s="257">
        <v>0</v>
      </c>
      <c r="X61" s="257">
        <v>0</v>
      </c>
      <c r="Y61" s="257">
        <v>1</v>
      </c>
      <c r="Z61" s="257">
        <v>0</v>
      </c>
      <c r="AA61" s="257">
        <v>0</v>
      </c>
      <c r="AB61" s="257">
        <v>0</v>
      </c>
      <c r="AC61" s="257">
        <v>0</v>
      </c>
      <c r="AD61" s="257">
        <v>0</v>
      </c>
      <c r="AE61" s="257">
        <v>0</v>
      </c>
      <c r="AF61" s="257">
        <v>0</v>
      </c>
      <c r="AG61" s="257">
        <v>0</v>
      </c>
      <c r="AH61" s="257">
        <v>0</v>
      </c>
      <c r="AI61" s="257">
        <v>0</v>
      </c>
      <c r="AJ61" s="257">
        <v>0</v>
      </c>
      <c r="AK61" s="257">
        <v>0</v>
      </c>
      <c r="AL61" s="257">
        <v>0</v>
      </c>
      <c r="AM61" s="257">
        <v>0</v>
      </c>
      <c r="AN61" s="257">
        <v>0</v>
      </c>
      <c r="AO61" s="257">
        <v>0</v>
      </c>
      <c r="AP61" s="257">
        <v>0</v>
      </c>
      <c r="AQ61" s="6"/>
      <c r="AR61" s="257">
        <v>0</v>
      </c>
      <c r="AS61" s="257">
        <v>0</v>
      </c>
      <c r="AT61" s="257">
        <v>0</v>
      </c>
      <c r="AU61" s="257">
        <v>0</v>
      </c>
      <c r="AV61" s="257">
        <v>0</v>
      </c>
      <c r="AW61" s="257">
        <v>0</v>
      </c>
      <c r="AX61" s="257">
        <v>0</v>
      </c>
      <c r="AY61" s="257">
        <v>0</v>
      </c>
      <c r="AZ61" s="257">
        <v>0</v>
      </c>
      <c r="BA61" s="257">
        <v>14</v>
      </c>
      <c r="BB61" s="257">
        <v>0</v>
      </c>
      <c r="BC61" s="257">
        <v>0</v>
      </c>
      <c r="BD61" s="263">
        <v>0</v>
      </c>
    </row>
    <row r="62" spans="1:56" ht="35.25" customHeight="1">
      <c r="B62" s="236"/>
      <c r="C62" s="255" t="s">
        <v>190</v>
      </c>
      <c r="D62" s="256" t="s">
        <v>105</v>
      </c>
      <c r="E62" s="257">
        <f t="shared" si="0"/>
        <v>83</v>
      </c>
      <c r="F62" s="6">
        <f t="shared" si="1"/>
        <v>83</v>
      </c>
      <c r="G62" s="237" t="str">
        <f t="shared" si="2"/>
        <v/>
      </c>
      <c r="H62" s="260">
        <v>0</v>
      </c>
      <c r="I62" s="257">
        <v>3</v>
      </c>
      <c r="J62" s="257">
        <v>4</v>
      </c>
      <c r="K62" s="257">
        <v>0</v>
      </c>
      <c r="L62" s="257">
        <v>0</v>
      </c>
      <c r="M62" s="257">
        <v>5</v>
      </c>
      <c r="N62" s="257">
        <v>2</v>
      </c>
      <c r="O62" s="257">
        <v>0</v>
      </c>
      <c r="P62" s="257">
        <v>0</v>
      </c>
      <c r="Q62" s="257">
        <v>2</v>
      </c>
      <c r="R62" s="257">
        <v>0</v>
      </c>
      <c r="S62" s="257">
        <v>0</v>
      </c>
      <c r="T62" s="257">
        <v>8</v>
      </c>
      <c r="U62" s="257">
        <v>0</v>
      </c>
      <c r="V62" s="257">
        <v>0</v>
      </c>
      <c r="W62" s="257">
        <v>0</v>
      </c>
      <c r="X62" s="257">
        <v>0</v>
      </c>
      <c r="Y62" s="257">
        <v>0</v>
      </c>
      <c r="Z62" s="257">
        <v>0</v>
      </c>
      <c r="AA62" s="257">
        <v>7</v>
      </c>
      <c r="AB62" s="257">
        <v>0</v>
      </c>
      <c r="AC62" s="257">
        <v>4</v>
      </c>
      <c r="AD62" s="257">
        <v>1</v>
      </c>
      <c r="AE62" s="257">
        <v>2</v>
      </c>
      <c r="AF62" s="257">
        <v>2</v>
      </c>
      <c r="AG62" s="257">
        <v>3</v>
      </c>
      <c r="AH62" s="257">
        <v>4</v>
      </c>
      <c r="AI62" s="257">
        <v>0</v>
      </c>
      <c r="AJ62" s="257">
        <v>1</v>
      </c>
      <c r="AK62" s="257">
        <v>5</v>
      </c>
      <c r="AL62" s="257">
        <v>0</v>
      </c>
      <c r="AM62" s="257">
        <v>0</v>
      </c>
      <c r="AN62" s="257">
        <v>9</v>
      </c>
      <c r="AO62" s="257">
        <v>7</v>
      </c>
      <c r="AP62" s="257">
        <v>3</v>
      </c>
      <c r="AQ62" s="6"/>
      <c r="AR62" s="257">
        <v>3</v>
      </c>
      <c r="AS62" s="257">
        <v>5</v>
      </c>
      <c r="AT62" s="257">
        <v>0</v>
      </c>
      <c r="AU62" s="257">
        <v>3</v>
      </c>
      <c r="AV62" s="257">
        <v>0</v>
      </c>
      <c r="AW62" s="257">
        <v>0</v>
      </c>
      <c r="AX62" s="257">
        <v>0</v>
      </c>
      <c r="AY62" s="257">
        <v>0</v>
      </c>
      <c r="AZ62" s="257">
        <v>0</v>
      </c>
      <c r="BA62" s="257">
        <v>0</v>
      </c>
      <c r="BB62" s="257">
        <v>0</v>
      </c>
      <c r="BC62" s="257">
        <v>0</v>
      </c>
      <c r="BD62" s="263">
        <v>0</v>
      </c>
    </row>
    <row r="63" spans="1:56" s="214" customFormat="1" ht="35.25" hidden="1" customHeight="1">
      <c r="A63" s="1"/>
      <c r="B63" s="236"/>
      <c r="C63" s="4" t="s">
        <v>191</v>
      </c>
      <c r="D63" s="3" t="s">
        <v>106</v>
      </c>
      <c r="E63" s="6">
        <f t="shared" si="0"/>
        <v>0</v>
      </c>
      <c r="F63" s="6">
        <f t="shared" si="1"/>
        <v>0</v>
      </c>
      <c r="G63" s="237" t="str">
        <f t="shared" si="2"/>
        <v/>
      </c>
      <c r="H63" s="245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/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237">
        <v>0</v>
      </c>
    </row>
    <row r="64" spans="1:56" ht="35.25" customHeight="1">
      <c r="B64" s="236"/>
      <c r="C64" s="255" t="s">
        <v>132</v>
      </c>
      <c r="D64" s="256" t="s">
        <v>107</v>
      </c>
      <c r="E64" s="257">
        <f t="shared" si="0"/>
        <v>72</v>
      </c>
      <c r="F64" s="6">
        <f t="shared" si="1"/>
        <v>72</v>
      </c>
      <c r="G64" s="237" t="str">
        <f t="shared" si="2"/>
        <v/>
      </c>
      <c r="H64" s="260">
        <v>0</v>
      </c>
      <c r="I64" s="257">
        <v>0</v>
      </c>
      <c r="J64" s="257">
        <v>0</v>
      </c>
      <c r="K64" s="257">
        <v>3</v>
      </c>
      <c r="L64" s="257">
        <v>0</v>
      </c>
      <c r="M64" s="257">
        <v>0</v>
      </c>
      <c r="N64" s="257">
        <v>0</v>
      </c>
      <c r="O64" s="257">
        <v>0</v>
      </c>
      <c r="P64" s="257">
        <v>0</v>
      </c>
      <c r="Q64" s="257">
        <v>0</v>
      </c>
      <c r="R64" s="257">
        <v>1</v>
      </c>
      <c r="S64" s="257">
        <v>0</v>
      </c>
      <c r="T64" s="257">
        <v>0</v>
      </c>
      <c r="U64" s="257">
        <v>0</v>
      </c>
      <c r="V64" s="257">
        <v>0</v>
      </c>
      <c r="W64" s="257">
        <v>0</v>
      </c>
      <c r="X64" s="257">
        <v>0</v>
      </c>
      <c r="Y64" s="257">
        <v>0</v>
      </c>
      <c r="Z64" s="257">
        <v>0</v>
      </c>
      <c r="AA64" s="257">
        <v>0</v>
      </c>
      <c r="AB64" s="257">
        <v>0</v>
      </c>
      <c r="AC64" s="257">
        <v>0</v>
      </c>
      <c r="AD64" s="257">
        <v>0</v>
      </c>
      <c r="AE64" s="257">
        <v>0</v>
      </c>
      <c r="AF64" s="257">
        <v>0</v>
      </c>
      <c r="AG64" s="257">
        <v>0</v>
      </c>
      <c r="AH64" s="257">
        <v>0</v>
      </c>
      <c r="AI64" s="257">
        <v>0</v>
      </c>
      <c r="AJ64" s="257">
        <v>0</v>
      </c>
      <c r="AK64" s="257">
        <v>0</v>
      </c>
      <c r="AL64" s="257">
        <v>0</v>
      </c>
      <c r="AM64" s="257">
        <v>0</v>
      </c>
      <c r="AN64" s="257">
        <v>0</v>
      </c>
      <c r="AO64" s="257">
        <v>0</v>
      </c>
      <c r="AP64" s="257">
        <v>1</v>
      </c>
      <c r="AQ64" s="6"/>
      <c r="AR64" s="257">
        <v>11</v>
      </c>
      <c r="AS64" s="257">
        <v>0</v>
      </c>
      <c r="AT64" s="257">
        <v>0</v>
      </c>
      <c r="AU64" s="257">
        <v>0</v>
      </c>
      <c r="AV64" s="257">
        <v>0</v>
      </c>
      <c r="AW64" s="257">
        <v>25</v>
      </c>
      <c r="AX64" s="257">
        <v>16</v>
      </c>
      <c r="AY64" s="257">
        <v>0</v>
      </c>
      <c r="AZ64" s="257">
        <v>0</v>
      </c>
      <c r="BA64" s="257">
        <v>15</v>
      </c>
      <c r="BB64" s="257">
        <v>0</v>
      </c>
      <c r="BC64" s="257">
        <v>0</v>
      </c>
      <c r="BD64" s="263">
        <v>0</v>
      </c>
    </row>
    <row r="65" spans="1:56" ht="35.25" customHeight="1">
      <c r="B65" s="236"/>
      <c r="C65" s="255" t="s">
        <v>192</v>
      </c>
      <c r="D65" s="256" t="s">
        <v>108</v>
      </c>
      <c r="E65" s="257">
        <f t="shared" si="0"/>
        <v>34</v>
      </c>
      <c r="F65" s="6">
        <f t="shared" si="1"/>
        <v>34</v>
      </c>
      <c r="G65" s="237" t="str">
        <f t="shared" si="2"/>
        <v/>
      </c>
      <c r="H65" s="260">
        <v>0</v>
      </c>
      <c r="I65" s="257">
        <v>0</v>
      </c>
      <c r="J65" s="257">
        <v>17</v>
      </c>
      <c r="K65" s="257">
        <v>14</v>
      </c>
      <c r="L65" s="257">
        <v>0</v>
      </c>
      <c r="M65" s="257">
        <v>0</v>
      </c>
      <c r="N65" s="257">
        <v>0</v>
      </c>
      <c r="O65" s="257">
        <v>0</v>
      </c>
      <c r="P65" s="257">
        <v>0</v>
      </c>
      <c r="Q65" s="257">
        <v>0</v>
      </c>
      <c r="R65" s="257">
        <v>0</v>
      </c>
      <c r="S65" s="257">
        <v>0</v>
      </c>
      <c r="T65" s="257">
        <v>0</v>
      </c>
      <c r="U65" s="257">
        <v>0</v>
      </c>
      <c r="V65" s="257">
        <v>0</v>
      </c>
      <c r="W65" s="257">
        <v>0</v>
      </c>
      <c r="X65" s="257">
        <v>0</v>
      </c>
      <c r="Y65" s="257">
        <v>0</v>
      </c>
      <c r="Z65" s="257">
        <v>0</v>
      </c>
      <c r="AA65" s="257">
        <v>0</v>
      </c>
      <c r="AB65" s="257">
        <v>0</v>
      </c>
      <c r="AC65" s="257">
        <v>0</v>
      </c>
      <c r="AD65" s="257">
        <v>0</v>
      </c>
      <c r="AE65" s="257">
        <v>0</v>
      </c>
      <c r="AF65" s="257">
        <v>0</v>
      </c>
      <c r="AG65" s="257">
        <v>0</v>
      </c>
      <c r="AH65" s="257">
        <v>0</v>
      </c>
      <c r="AI65" s="257">
        <v>0</v>
      </c>
      <c r="AJ65" s="257">
        <v>0</v>
      </c>
      <c r="AK65" s="257">
        <v>0</v>
      </c>
      <c r="AL65" s="257">
        <v>0</v>
      </c>
      <c r="AM65" s="257">
        <v>0</v>
      </c>
      <c r="AN65" s="257">
        <v>0</v>
      </c>
      <c r="AO65" s="257">
        <v>0</v>
      </c>
      <c r="AP65" s="257">
        <v>0</v>
      </c>
      <c r="AQ65" s="6"/>
      <c r="AR65" s="257">
        <v>0</v>
      </c>
      <c r="AS65" s="257">
        <v>0</v>
      </c>
      <c r="AT65" s="257">
        <v>0</v>
      </c>
      <c r="AU65" s="257">
        <v>0</v>
      </c>
      <c r="AV65" s="257">
        <v>0</v>
      </c>
      <c r="AW65" s="257">
        <v>0</v>
      </c>
      <c r="AX65" s="257">
        <v>0</v>
      </c>
      <c r="AY65" s="257">
        <v>0</v>
      </c>
      <c r="AZ65" s="257">
        <v>0</v>
      </c>
      <c r="BA65" s="257">
        <v>0</v>
      </c>
      <c r="BB65" s="257">
        <v>0</v>
      </c>
      <c r="BC65" s="257">
        <v>3</v>
      </c>
      <c r="BD65" s="263">
        <v>0</v>
      </c>
    </row>
    <row r="66" spans="1:56" ht="35.25" customHeight="1">
      <c r="B66" s="236"/>
      <c r="C66" s="255" t="s">
        <v>193</v>
      </c>
      <c r="D66" s="256" t="s">
        <v>109</v>
      </c>
      <c r="E66" s="257">
        <f t="shared" si="0"/>
        <v>87</v>
      </c>
      <c r="F66" s="6">
        <f t="shared" si="1"/>
        <v>87</v>
      </c>
      <c r="G66" s="237" t="str">
        <f t="shared" si="2"/>
        <v/>
      </c>
      <c r="H66" s="260">
        <v>0</v>
      </c>
      <c r="I66" s="257">
        <v>2</v>
      </c>
      <c r="J66" s="257">
        <v>2</v>
      </c>
      <c r="K66" s="257">
        <v>4</v>
      </c>
      <c r="L66" s="257">
        <v>0</v>
      </c>
      <c r="M66" s="257">
        <v>7</v>
      </c>
      <c r="N66" s="257">
        <v>0</v>
      </c>
      <c r="O66" s="257">
        <v>0</v>
      </c>
      <c r="P66" s="257">
        <v>0</v>
      </c>
      <c r="Q66" s="257">
        <v>0</v>
      </c>
      <c r="R66" s="257">
        <v>0</v>
      </c>
      <c r="S66" s="257">
        <v>0</v>
      </c>
      <c r="T66" s="257">
        <v>0</v>
      </c>
      <c r="U66" s="257">
        <v>0</v>
      </c>
      <c r="V66" s="257">
        <v>0</v>
      </c>
      <c r="W66" s="257">
        <v>0</v>
      </c>
      <c r="X66" s="257">
        <v>0</v>
      </c>
      <c r="Y66" s="257">
        <v>0</v>
      </c>
      <c r="Z66" s="257">
        <v>0</v>
      </c>
      <c r="AA66" s="257">
        <v>0</v>
      </c>
      <c r="AB66" s="257">
        <v>0</v>
      </c>
      <c r="AC66" s="257">
        <v>0</v>
      </c>
      <c r="AD66" s="257">
        <v>0</v>
      </c>
      <c r="AE66" s="257">
        <v>0</v>
      </c>
      <c r="AF66" s="257">
        <v>0</v>
      </c>
      <c r="AG66" s="257">
        <v>0</v>
      </c>
      <c r="AH66" s="257">
        <v>0</v>
      </c>
      <c r="AI66" s="257">
        <v>0</v>
      </c>
      <c r="AJ66" s="257">
        <v>0</v>
      </c>
      <c r="AK66" s="257">
        <v>0</v>
      </c>
      <c r="AL66" s="257">
        <v>0</v>
      </c>
      <c r="AM66" s="257">
        <v>0</v>
      </c>
      <c r="AN66" s="257">
        <v>0</v>
      </c>
      <c r="AO66" s="257">
        <v>0</v>
      </c>
      <c r="AP66" s="257">
        <v>0</v>
      </c>
      <c r="AQ66" s="6"/>
      <c r="AR66" s="257">
        <v>0</v>
      </c>
      <c r="AS66" s="257">
        <v>0</v>
      </c>
      <c r="AT66" s="257">
        <v>0</v>
      </c>
      <c r="AU66" s="257">
        <v>0</v>
      </c>
      <c r="AV66" s="257">
        <v>0</v>
      </c>
      <c r="AW66" s="257">
        <v>11</v>
      </c>
      <c r="AX66" s="257">
        <v>31</v>
      </c>
      <c r="AY66" s="257">
        <v>0</v>
      </c>
      <c r="AZ66" s="257">
        <v>6</v>
      </c>
      <c r="BA66" s="257">
        <v>24</v>
      </c>
      <c r="BB66" s="257">
        <v>0</v>
      </c>
      <c r="BC66" s="257">
        <v>0</v>
      </c>
      <c r="BD66" s="263">
        <v>0</v>
      </c>
    </row>
    <row r="67" spans="1:56" s="214" customFormat="1" ht="35.25" hidden="1" customHeight="1">
      <c r="A67" s="1"/>
      <c r="B67" s="236"/>
      <c r="C67" s="4" t="s">
        <v>194</v>
      </c>
      <c r="D67" s="3" t="s">
        <v>110</v>
      </c>
      <c r="E67" s="6">
        <f t="shared" si="0"/>
        <v>0</v>
      </c>
      <c r="F67" s="6">
        <f t="shared" si="1"/>
        <v>0</v>
      </c>
      <c r="G67" s="237" t="str">
        <f t="shared" si="2"/>
        <v/>
      </c>
      <c r="H67" s="245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/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237">
        <v>0</v>
      </c>
    </row>
    <row r="68" spans="1:56" ht="35.25" customHeight="1">
      <c r="B68" s="236" t="s">
        <v>388</v>
      </c>
      <c r="C68" s="255" t="s">
        <v>195</v>
      </c>
      <c r="D68" s="256" t="s">
        <v>111</v>
      </c>
      <c r="E68" s="257">
        <f t="shared" si="0"/>
        <v>51</v>
      </c>
      <c r="F68" s="6" t="str">
        <f t="shared" si="1"/>
        <v/>
      </c>
      <c r="G68" s="237">
        <f t="shared" si="2"/>
        <v>51</v>
      </c>
      <c r="H68" s="260">
        <v>0</v>
      </c>
      <c r="I68" s="257">
        <v>0</v>
      </c>
      <c r="J68" s="257">
        <v>0</v>
      </c>
      <c r="K68" s="257">
        <v>0</v>
      </c>
      <c r="L68" s="257">
        <v>0</v>
      </c>
      <c r="M68" s="257">
        <v>0</v>
      </c>
      <c r="N68" s="257">
        <v>0</v>
      </c>
      <c r="O68" s="257">
        <v>0</v>
      </c>
      <c r="P68" s="257">
        <v>0</v>
      </c>
      <c r="Q68" s="257">
        <v>0</v>
      </c>
      <c r="R68" s="257">
        <v>0</v>
      </c>
      <c r="S68" s="257">
        <v>0</v>
      </c>
      <c r="T68" s="257">
        <v>0</v>
      </c>
      <c r="U68" s="257">
        <v>0</v>
      </c>
      <c r="V68" s="257">
        <v>0</v>
      </c>
      <c r="W68" s="257">
        <v>0</v>
      </c>
      <c r="X68" s="257">
        <v>0</v>
      </c>
      <c r="Y68" s="257">
        <v>0</v>
      </c>
      <c r="Z68" s="257">
        <v>0</v>
      </c>
      <c r="AA68" s="257">
        <v>0</v>
      </c>
      <c r="AB68" s="257">
        <v>0</v>
      </c>
      <c r="AC68" s="257">
        <v>0</v>
      </c>
      <c r="AD68" s="257">
        <v>0</v>
      </c>
      <c r="AE68" s="257">
        <v>0</v>
      </c>
      <c r="AF68" s="257">
        <v>0</v>
      </c>
      <c r="AG68" s="257">
        <v>0</v>
      </c>
      <c r="AH68" s="257">
        <v>0</v>
      </c>
      <c r="AI68" s="257">
        <v>0</v>
      </c>
      <c r="AJ68" s="257">
        <v>0</v>
      </c>
      <c r="AK68" s="257">
        <v>0</v>
      </c>
      <c r="AL68" s="257">
        <v>0</v>
      </c>
      <c r="AM68" s="257">
        <v>0</v>
      </c>
      <c r="AN68" s="257">
        <v>0</v>
      </c>
      <c r="AO68" s="257">
        <v>0</v>
      </c>
      <c r="AP68" s="257">
        <v>0</v>
      </c>
      <c r="AQ68" s="6"/>
      <c r="AR68" s="257">
        <v>0</v>
      </c>
      <c r="AS68" s="257">
        <v>0</v>
      </c>
      <c r="AT68" s="257">
        <v>0</v>
      </c>
      <c r="AU68" s="257">
        <v>0</v>
      </c>
      <c r="AV68" s="257">
        <v>0</v>
      </c>
      <c r="AW68" s="257">
        <v>38</v>
      </c>
      <c r="AX68" s="257">
        <v>6</v>
      </c>
      <c r="AY68" s="257">
        <v>0</v>
      </c>
      <c r="AZ68" s="257">
        <v>7</v>
      </c>
      <c r="BA68" s="257">
        <v>0</v>
      </c>
      <c r="BB68" s="257">
        <v>0</v>
      </c>
      <c r="BC68" s="257">
        <v>0</v>
      </c>
      <c r="BD68" s="263">
        <v>0</v>
      </c>
    </row>
    <row r="69" spans="1:56" ht="35.25" customHeight="1">
      <c r="B69" s="236"/>
      <c r="C69" s="255" t="s">
        <v>196</v>
      </c>
      <c r="D69" s="256" t="s">
        <v>112</v>
      </c>
      <c r="E69" s="257">
        <f t="shared" ref="E69:E83" si="4">SUM(F69:G69)</f>
        <v>15</v>
      </c>
      <c r="F69" s="6">
        <f t="shared" ref="F69:F83" si="5">IF(B69="",SUM(H69:BD69),"")</f>
        <v>15</v>
      </c>
      <c r="G69" s="237" t="str">
        <f t="shared" ref="G69:G83" si="6">IF(B69="外",SUM(H69:BD69),"")</f>
        <v/>
      </c>
      <c r="H69" s="260">
        <v>0</v>
      </c>
      <c r="I69" s="257">
        <v>0</v>
      </c>
      <c r="J69" s="257">
        <v>0</v>
      </c>
      <c r="K69" s="257">
        <v>0</v>
      </c>
      <c r="L69" s="257">
        <v>0</v>
      </c>
      <c r="M69" s="257">
        <v>0</v>
      </c>
      <c r="N69" s="257">
        <v>0</v>
      </c>
      <c r="O69" s="257">
        <v>0</v>
      </c>
      <c r="P69" s="257">
        <v>0</v>
      </c>
      <c r="Q69" s="257">
        <v>0</v>
      </c>
      <c r="R69" s="257">
        <v>0</v>
      </c>
      <c r="S69" s="257">
        <v>0</v>
      </c>
      <c r="T69" s="257">
        <v>0</v>
      </c>
      <c r="U69" s="257">
        <v>0</v>
      </c>
      <c r="V69" s="257">
        <v>0</v>
      </c>
      <c r="W69" s="257">
        <v>0</v>
      </c>
      <c r="X69" s="257">
        <v>0</v>
      </c>
      <c r="Y69" s="257">
        <v>0</v>
      </c>
      <c r="Z69" s="257">
        <v>0</v>
      </c>
      <c r="AA69" s="257">
        <v>0</v>
      </c>
      <c r="AB69" s="257">
        <v>0</v>
      </c>
      <c r="AC69" s="257">
        <v>0</v>
      </c>
      <c r="AD69" s="257">
        <v>0</v>
      </c>
      <c r="AE69" s="257">
        <v>0</v>
      </c>
      <c r="AF69" s="257">
        <v>0</v>
      </c>
      <c r="AG69" s="257">
        <v>0</v>
      </c>
      <c r="AH69" s="257">
        <v>0</v>
      </c>
      <c r="AI69" s="257">
        <v>0</v>
      </c>
      <c r="AJ69" s="257">
        <v>0</v>
      </c>
      <c r="AK69" s="257">
        <v>0</v>
      </c>
      <c r="AL69" s="257">
        <v>0</v>
      </c>
      <c r="AM69" s="257">
        <v>0</v>
      </c>
      <c r="AN69" s="257">
        <v>0</v>
      </c>
      <c r="AO69" s="257">
        <v>0</v>
      </c>
      <c r="AP69" s="257">
        <v>0</v>
      </c>
      <c r="AQ69" s="6"/>
      <c r="AR69" s="257">
        <v>0</v>
      </c>
      <c r="AS69" s="257">
        <v>0</v>
      </c>
      <c r="AT69" s="257">
        <v>0</v>
      </c>
      <c r="AU69" s="257">
        <v>0</v>
      </c>
      <c r="AV69" s="257">
        <v>0</v>
      </c>
      <c r="AW69" s="257">
        <v>0</v>
      </c>
      <c r="AX69" s="257">
        <v>0</v>
      </c>
      <c r="AY69" s="257">
        <v>0</v>
      </c>
      <c r="AZ69" s="257">
        <v>0</v>
      </c>
      <c r="BA69" s="257">
        <v>15</v>
      </c>
      <c r="BB69" s="257">
        <v>0</v>
      </c>
      <c r="BC69" s="257">
        <v>0</v>
      </c>
      <c r="BD69" s="263">
        <v>0</v>
      </c>
    </row>
    <row r="70" spans="1:56" ht="35.25" customHeight="1">
      <c r="B70" s="236" t="s">
        <v>388</v>
      </c>
      <c r="C70" s="255" t="s">
        <v>197</v>
      </c>
      <c r="D70" s="256" t="s">
        <v>113</v>
      </c>
      <c r="E70" s="257">
        <f t="shared" si="4"/>
        <v>26</v>
      </c>
      <c r="F70" s="6" t="str">
        <f t="shared" si="5"/>
        <v/>
      </c>
      <c r="G70" s="237">
        <f t="shared" si="6"/>
        <v>26</v>
      </c>
      <c r="H70" s="260">
        <v>0</v>
      </c>
      <c r="I70" s="257">
        <v>0</v>
      </c>
      <c r="J70" s="257">
        <v>0</v>
      </c>
      <c r="K70" s="257">
        <v>0</v>
      </c>
      <c r="L70" s="257">
        <v>0</v>
      </c>
      <c r="M70" s="257">
        <v>0</v>
      </c>
      <c r="N70" s="257">
        <v>0</v>
      </c>
      <c r="O70" s="257">
        <v>0</v>
      </c>
      <c r="P70" s="257">
        <v>0</v>
      </c>
      <c r="Q70" s="257">
        <v>0</v>
      </c>
      <c r="R70" s="257">
        <v>0</v>
      </c>
      <c r="S70" s="257">
        <v>0</v>
      </c>
      <c r="T70" s="257">
        <v>0</v>
      </c>
      <c r="U70" s="257">
        <v>0</v>
      </c>
      <c r="V70" s="257">
        <v>0</v>
      </c>
      <c r="W70" s="257">
        <v>0</v>
      </c>
      <c r="X70" s="257">
        <v>0</v>
      </c>
      <c r="Y70" s="257">
        <v>0</v>
      </c>
      <c r="Z70" s="257">
        <v>0</v>
      </c>
      <c r="AA70" s="257">
        <v>0</v>
      </c>
      <c r="AB70" s="257">
        <v>0</v>
      </c>
      <c r="AC70" s="257">
        <v>0</v>
      </c>
      <c r="AD70" s="257">
        <v>0</v>
      </c>
      <c r="AE70" s="257">
        <v>0</v>
      </c>
      <c r="AF70" s="257">
        <v>0</v>
      </c>
      <c r="AG70" s="257">
        <v>0</v>
      </c>
      <c r="AH70" s="257">
        <v>0</v>
      </c>
      <c r="AI70" s="257">
        <v>0</v>
      </c>
      <c r="AJ70" s="257">
        <v>0</v>
      </c>
      <c r="AK70" s="257">
        <v>0</v>
      </c>
      <c r="AL70" s="257">
        <v>0</v>
      </c>
      <c r="AM70" s="257">
        <v>0</v>
      </c>
      <c r="AN70" s="257">
        <v>0</v>
      </c>
      <c r="AO70" s="257">
        <v>0</v>
      </c>
      <c r="AP70" s="257">
        <v>0</v>
      </c>
      <c r="AQ70" s="6"/>
      <c r="AR70" s="257">
        <v>0</v>
      </c>
      <c r="AS70" s="257">
        <v>0</v>
      </c>
      <c r="AT70" s="257">
        <v>0</v>
      </c>
      <c r="AU70" s="257">
        <v>0</v>
      </c>
      <c r="AV70" s="257">
        <v>0</v>
      </c>
      <c r="AW70" s="257">
        <v>0</v>
      </c>
      <c r="AX70" s="257">
        <v>0</v>
      </c>
      <c r="AY70" s="257">
        <v>0</v>
      </c>
      <c r="AZ70" s="257">
        <v>0</v>
      </c>
      <c r="BA70" s="257">
        <v>26</v>
      </c>
      <c r="BB70" s="257">
        <v>0</v>
      </c>
      <c r="BC70" s="257">
        <v>0</v>
      </c>
      <c r="BD70" s="263">
        <v>0</v>
      </c>
    </row>
    <row r="71" spans="1:56" s="214" customFormat="1" ht="35.25" hidden="1" customHeight="1">
      <c r="A71" s="1"/>
      <c r="B71" s="236"/>
      <c r="C71" s="4" t="s">
        <v>198</v>
      </c>
      <c r="D71" s="3" t="s">
        <v>114</v>
      </c>
      <c r="E71" s="6">
        <f t="shared" si="4"/>
        <v>0</v>
      </c>
      <c r="F71" s="6">
        <f t="shared" si="5"/>
        <v>0</v>
      </c>
      <c r="G71" s="237" t="str">
        <f t="shared" si="6"/>
        <v/>
      </c>
      <c r="H71" s="245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/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237">
        <v>0</v>
      </c>
    </row>
    <row r="72" spans="1:56" s="214" customFormat="1" ht="35.25" hidden="1" customHeight="1">
      <c r="A72" s="1"/>
      <c r="B72" s="236"/>
      <c r="C72" s="4" t="s">
        <v>199</v>
      </c>
      <c r="D72" s="3" t="s">
        <v>115</v>
      </c>
      <c r="E72" s="6">
        <f t="shared" si="4"/>
        <v>0</v>
      </c>
      <c r="F72" s="6">
        <f t="shared" si="5"/>
        <v>0</v>
      </c>
      <c r="G72" s="237" t="str">
        <f t="shared" si="6"/>
        <v/>
      </c>
      <c r="H72" s="245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/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237">
        <v>0</v>
      </c>
    </row>
    <row r="73" spans="1:56" s="214" customFormat="1" ht="35.25" hidden="1" customHeight="1">
      <c r="A73" s="1"/>
      <c r="B73" s="236"/>
      <c r="C73" s="4" t="s">
        <v>200</v>
      </c>
      <c r="D73" s="3" t="s">
        <v>116</v>
      </c>
      <c r="E73" s="6">
        <f t="shared" si="4"/>
        <v>0</v>
      </c>
      <c r="F73" s="6">
        <f t="shared" si="5"/>
        <v>0</v>
      </c>
      <c r="G73" s="237" t="str">
        <f t="shared" si="6"/>
        <v/>
      </c>
      <c r="H73" s="245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/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237">
        <v>0</v>
      </c>
    </row>
    <row r="74" spans="1:56" s="214" customFormat="1" ht="35.25" hidden="1" customHeight="1">
      <c r="A74" s="1"/>
      <c r="B74" s="236"/>
      <c r="C74" s="4" t="s">
        <v>201</v>
      </c>
      <c r="D74" s="3" t="s">
        <v>117</v>
      </c>
      <c r="E74" s="6">
        <f t="shared" si="4"/>
        <v>0</v>
      </c>
      <c r="F74" s="6">
        <f t="shared" si="5"/>
        <v>0</v>
      </c>
      <c r="G74" s="237" t="str">
        <f t="shared" si="6"/>
        <v/>
      </c>
      <c r="H74" s="245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/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237">
        <v>0</v>
      </c>
    </row>
    <row r="75" spans="1:56" s="214" customFormat="1" ht="35.25" hidden="1" customHeight="1">
      <c r="A75" s="1"/>
      <c r="B75" s="236"/>
      <c r="C75" s="4" t="s">
        <v>202</v>
      </c>
      <c r="D75" s="3" t="s">
        <v>118</v>
      </c>
      <c r="E75" s="6">
        <f t="shared" si="4"/>
        <v>0</v>
      </c>
      <c r="F75" s="6">
        <f t="shared" si="5"/>
        <v>0</v>
      </c>
      <c r="G75" s="237" t="str">
        <f t="shared" si="6"/>
        <v/>
      </c>
      <c r="H75" s="245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/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237">
        <v>0</v>
      </c>
    </row>
    <row r="76" spans="1:56" s="214" customFormat="1" ht="35.25" hidden="1" customHeight="1">
      <c r="A76" s="1"/>
      <c r="B76" s="236"/>
      <c r="C76" s="4" t="s">
        <v>203</v>
      </c>
      <c r="D76" s="3" t="s">
        <v>119</v>
      </c>
      <c r="E76" s="6">
        <f t="shared" si="4"/>
        <v>0</v>
      </c>
      <c r="F76" s="6">
        <f t="shared" si="5"/>
        <v>0</v>
      </c>
      <c r="G76" s="237" t="str">
        <f t="shared" si="6"/>
        <v/>
      </c>
      <c r="H76" s="245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/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237">
        <v>0</v>
      </c>
    </row>
    <row r="77" spans="1:56" s="214" customFormat="1" ht="35.25" hidden="1" customHeight="1">
      <c r="A77" s="1"/>
      <c r="B77" s="236"/>
      <c r="C77" s="4" t="s">
        <v>204</v>
      </c>
      <c r="D77" s="3" t="s">
        <v>120</v>
      </c>
      <c r="E77" s="6">
        <f t="shared" si="4"/>
        <v>0</v>
      </c>
      <c r="F77" s="6">
        <f t="shared" si="5"/>
        <v>0</v>
      </c>
      <c r="G77" s="237" t="str">
        <f t="shared" si="6"/>
        <v/>
      </c>
      <c r="H77" s="245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/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237">
        <v>0</v>
      </c>
    </row>
    <row r="78" spans="1:56" s="214" customFormat="1" ht="35.25" hidden="1" customHeight="1">
      <c r="A78" s="1"/>
      <c r="B78" s="236"/>
      <c r="C78" s="4" t="s">
        <v>205</v>
      </c>
      <c r="D78" s="3" t="s">
        <v>121</v>
      </c>
      <c r="E78" s="6">
        <f t="shared" si="4"/>
        <v>0</v>
      </c>
      <c r="F78" s="6">
        <f t="shared" si="5"/>
        <v>0</v>
      </c>
      <c r="G78" s="237" t="str">
        <f t="shared" si="6"/>
        <v/>
      </c>
      <c r="H78" s="245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/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237">
        <v>0</v>
      </c>
    </row>
    <row r="79" spans="1:56" s="214" customFormat="1" ht="35.25" hidden="1" customHeight="1">
      <c r="A79" s="1"/>
      <c r="B79" s="236"/>
      <c r="C79" s="4" t="s">
        <v>206</v>
      </c>
      <c r="D79" s="3" t="s">
        <v>122</v>
      </c>
      <c r="E79" s="6">
        <f t="shared" si="4"/>
        <v>0</v>
      </c>
      <c r="F79" s="6">
        <f t="shared" si="5"/>
        <v>0</v>
      </c>
      <c r="G79" s="237" t="str">
        <f t="shared" si="6"/>
        <v/>
      </c>
      <c r="H79" s="245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/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237">
        <v>0</v>
      </c>
    </row>
    <row r="80" spans="1:56" s="214" customFormat="1" ht="35.25" hidden="1" customHeight="1">
      <c r="A80" s="1"/>
      <c r="B80" s="236"/>
      <c r="C80" s="4" t="s">
        <v>207</v>
      </c>
      <c r="D80" s="3" t="s">
        <v>123</v>
      </c>
      <c r="E80" s="6">
        <f t="shared" si="4"/>
        <v>0</v>
      </c>
      <c r="F80" s="6">
        <f t="shared" si="5"/>
        <v>0</v>
      </c>
      <c r="G80" s="237" t="str">
        <f t="shared" si="6"/>
        <v/>
      </c>
      <c r="H80" s="245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/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237">
        <v>0</v>
      </c>
    </row>
    <row r="81" spans="1:56" s="214" customFormat="1" ht="35.25" hidden="1" customHeight="1">
      <c r="A81" s="1"/>
      <c r="B81" s="236"/>
      <c r="C81" s="4" t="s">
        <v>208</v>
      </c>
      <c r="D81" s="3" t="s">
        <v>124</v>
      </c>
      <c r="E81" s="6">
        <f t="shared" si="4"/>
        <v>0</v>
      </c>
      <c r="F81" s="6">
        <f t="shared" si="5"/>
        <v>0</v>
      </c>
      <c r="G81" s="237" t="str">
        <f t="shared" si="6"/>
        <v/>
      </c>
      <c r="H81" s="245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/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237">
        <v>0</v>
      </c>
    </row>
    <row r="82" spans="1:56" s="214" customFormat="1" ht="35.25" hidden="1" customHeight="1">
      <c r="A82" s="1"/>
      <c r="B82" s="236"/>
      <c r="C82" s="4" t="s">
        <v>209</v>
      </c>
      <c r="D82" s="3" t="s">
        <v>125</v>
      </c>
      <c r="E82" s="6">
        <f t="shared" si="4"/>
        <v>0</v>
      </c>
      <c r="F82" s="6">
        <f t="shared" si="5"/>
        <v>0</v>
      </c>
      <c r="G82" s="237" t="str">
        <f t="shared" si="6"/>
        <v/>
      </c>
      <c r="H82" s="245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/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237">
        <v>0</v>
      </c>
    </row>
    <row r="83" spans="1:56" s="214" customFormat="1" ht="35.25" hidden="1" customHeight="1" thickBot="1">
      <c r="A83" s="1"/>
      <c r="B83" s="238"/>
      <c r="C83" s="239" t="s">
        <v>210</v>
      </c>
      <c r="D83" s="240" t="s">
        <v>126</v>
      </c>
      <c r="E83" s="241">
        <f t="shared" si="4"/>
        <v>0</v>
      </c>
      <c r="F83" s="241">
        <f t="shared" si="5"/>
        <v>0</v>
      </c>
      <c r="G83" s="242" t="str">
        <f t="shared" si="6"/>
        <v/>
      </c>
      <c r="H83" s="247">
        <v>0</v>
      </c>
      <c r="I83" s="241">
        <v>0</v>
      </c>
      <c r="J83" s="241">
        <v>0</v>
      </c>
      <c r="K83" s="241">
        <v>0</v>
      </c>
      <c r="L83" s="241">
        <v>0</v>
      </c>
      <c r="M83" s="241">
        <v>0</v>
      </c>
      <c r="N83" s="241">
        <v>0</v>
      </c>
      <c r="O83" s="241">
        <v>0</v>
      </c>
      <c r="P83" s="241">
        <v>0</v>
      </c>
      <c r="Q83" s="241">
        <v>0</v>
      </c>
      <c r="R83" s="241">
        <v>0</v>
      </c>
      <c r="S83" s="241">
        <v>0</v>
      </c>
      <c r="T83" s="241">
        <v>0</v>
      </c>
      <c r="U83" s="241">
        <v>0</v>
      </c>
      <c r="V83" s="241">
        <v>0</v>
      </c>
      <c r="W83" s="241">
        <v>0</v>
      </c>
      <c r="X83" s="241">
        <v>0</v>
      </c>
      <c r="Y83" s="241">
        <v>0</v>
      </c>
      <c r="Z83" s="241">
        <v>0</v>
      </c>
      <c r="AA83" s="241">
        <v>0</v>
      </c>
      <c r="AB83" s="241">
        <v>0</v>
      </c>
      <c r="AC83" s="241">
        <v>0</v>
      </c>
      <c r="AD83" s="241">
        <v>0</v>
      </c>
      <c r="AE83" s="241">
        <v>0</v>
      </c>
      <c r="AF83" s="241">
        <v>0</v>
      </c>
      <c r="AG83" s="241">
        <v>0</v>
      </c>
      <c r="AH83" s="241">
        <v>0</v>
      </c>
      <c r="AI83" s="241">
        <v>0</v>
      </c>
      <c r="AJ83" s="241">
        <v>0</v>
      </c>
      <c r="AK83" s="241">
        <v>0</v>
      </c>
      <c r="AL83" s="241">
        <v>0</v>
      </c>
      <c r="AM83" s="241">
        <v>0</v>
      </c>
      <c r="AN83" s="241">
        <v>0</v>
      </c>
      <c r="AO83" s="241">
        <v>0</v>
      </c>
      <c r="AP83" s="241">
        <v>0</v>
      </c>
      <c r="AQ83" s="241"/>
      <c r="AR83" s="241">
        <v>0</v>
      </c>
      <c r="AS83" s="241">
        <v>0</v>
      </c>
      <c r="AT83" s="241">
        <v>0</v>
      </c>
      <c r="AU83" s="241">
        <v>0</v>
      </c>
      <c r="AV83" s="241">
        <v>0</v>
      </c>
      <c r="AW83" s="241">
        <v>0</v>
      </c>
      <c r="AX83" s="241">
        <v>0</v>
      </c>
      <c r="AY83" s="241">
        <v>0</v>
      </c>
      <c r="AZ83" s="241">
        <v>0</v>
      </c>
      <c r="BA83" s="241">
        <v>0</v>
      </c>
      <c r="BB83" s="241">
        <v>0</v>
      </c>
      <c r="BC83" s="241">
        <v>0</v>
      </c>
      <c r="BD83" s="242">
        <v>0</v>
      </c>
    </row>
  </sheetData>
  <sheetProtection algorithmName="SHA-512" hashValue="046A+oR6WpwpO+AD9OOAMR2kTEufzDH8LVDttR7KiLJxHcsQqjrOkjJ/iIYm93BB/h55kXp5mmCD/fA0QFkTsA==" saltValue="3IjVVJzTJXL6fn2rztUHjQ==" spinCount="100000" sheet="1" objects="1" scenarios="1"/>
  <autoFilter ref="B2:BD83" xr:uid="{EF35FA65-5384-422C-8315-EC592C5A9390}">
    <filterColumn colId="3">
      <filters>
        <filter val="1"/>
        <filter val="10"/>
        <filter val="104"/>
        <filter val="11"/>
        <filter val="12"/>
        <filter val="15"/>
        <filter val="169"/>
        <filter val="191"/>
        <filter val="21"/>
        <filter val="217"/>
        <filter val="219"/>
        <filter val="240"/>
        <filter val="25"/>
        <filter val="26"/>
        <filter val="29"/>
        <filter val="324"/>
        <filter val="34"/>
        <filter val="36"/>
        <filter val="4"/>
        <filter val="429"/>
        <filter val="45"/>
        <filter val="480"/>
        <filter val="5"/>
        <filter val="51"/>
        <filter val="535"/>
        <filter val="564"/>
        <filter val="57"/>
        <filter val="59"/>
        <filter val="6"/>
        <filter val="6,172"/>
        <filter val="607"/>
        <filter val="64"/>
        <filter val="66"/>
        <filter val="68"/>
        <filter val="71"/>
        <filter val="72"/>
        <filter val="79"/>
        <filter val="806"/>
        <filter val="83"/>
        <filter val="87"/>
      </filters>
    </filterColumn>
  </autoFilter>
  <phoneticPr fontId="5"/>
  <pageMargins left="0.70866141732283472" right="0.70866141732283472" top="0.74803149606299213" bottom="0.74803149606299213" header="0.31496062992125984" footer="0.31496062992125984"/>
  <pageSetup paperSize="9" scale="46" fitToWidth="3" fitToHeight="2" orientation="landscape" r:id="rId1"/>
  <rowBreaks count="1" manualBreakCount="1">
    <brk id="31" max="16383" man="1"/>
  </rowBreaks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第13号（指定器具、提案要）</vt:lpstr>
      <vt:lpstr>第13号参考（指定外器具）</vt:lpstr>
      <vt:lpstr>第16号（事業費算出表）</vt:lpstr>
      <vt:lpstr>第17号（事業効果算出表）</vt:lpstr>
      <vt:lpstr>施設別事業効果（計算用２）（非表示）</vt:lpstr>
      <vt:lpstr>施設別点灯時間内訳（計算用１）（非表示）</vt:lpstr>
      <vt:lpstr>台数内訳（参考数量）</vt:lpstr>
      <vt:lpstr>'施設別事業効果（計算用２）（非表示）'!_FilterDatabase</vt:lpstr>
      <vt:lpstr>'施設別事業効果（計算用２）（非表示）'!Print_Area</vt:lpstr>
      <vt:lpstr>'台数内訳（参考数量）'!Print_Area</vt:lpstr>
      <vt:lpstr>'第13号（指定器具、提案要）'!Print_Area</vt:lpstr>
      <vt:lpstr>'第13号参考（指定外器具）'!Print_Area</vt:lpstr>
      <vt:lpstr>'第16号（事業費算出表）'!Print_Area</vt:lpstr>
      <vt:lpstr>'第17号（事業効果算出表）'!Print_Area</vt:lpstr>
      <vt:lpstr>'施設別事業効果（計算用２）（非表示）'!Print_Titles</vt:lpstr>
      <vt:lpstr>'台数内訳（参考数量）'!Print_Titles</vt:lpstr>
      <vt:lpstr>'第13号（指定器具、提案要）'!Print_Titles</vt:lpstr>
      <vt:lpstr>'第13号参考（指定外器具）'!Print_Titles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2023-02-16T01:27:00Z</dcterms:created>
  <dcterms:modified xsi:type="dcterms:W3CDTF">2023-03-31T07:50:47Z</dcterms:modified>
</cp:coreProperties>
</file>