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005" windowHeight="6360" tabRatio="810" activeTab="3"/>
  </bookViews>
  <sheets>
    <sheet name="内訳書別紙（第１年度）" sheetId="1" r:id="rId1"/>
    <sheet name="第１年度 （合計）" sheetId="2" r:id="rId2"/>
    <sheet name="第１年度 （Ｊ500kl未満事業所小計）" sheetId="3" r:id="rId3"/>
    <sheet name="第１年度 （事業所１）" sheetId="4" r:id="rId4"/>
    <sheet name="係数" sheetId="5" r:id="rId5"/>
  </sheets>
  <externalReferences>
    <externalReference r:id="rId8"/>
    <externalReference r:id="rId9"/>
  </externalReferences>
  <definedNames>
    <definedName name="_xlfn.COUNTIFS" hidden="1">#NAME?</definedName>
    <definedName name="_xlfn.SINGLE" hidden="1">#NAME?</definedName>
    <definedName name="EMS" localSheetId="2">#REF!</definedName>
    <definedName name="EMS" localSheetId="1">#REF!</definedName>
    <definedName name="EMS" localSheetId="3">#REF!</definedName>
    <definedName name="EMS">#REF!</definedName>
    <definedName name="EMSS" localSheetId="2">#REF!</definedName>
    <definedName name="EMSS" localSheetId="1">#REF!</definedName>
    <definedName name="EMSS" localSheetId="3">#REF!</definedName>
    <definedName name="EMSS">#REF!</definedName>
    <definedName name="HFC">#REF!</definedName>
    <definedName name="HFCs" localSheetId="0">'[2]係数'!$D$106:$D$124</definedName>
    <definedName name="HFCs">'[1]係数'!$D$106:$D$124</definedName>
    <definedName name="ISO" localSheetId="2">#REF!</definedName>
    <definedName name="ISO" localSheetId="1">#REF!</definedName>
    <definedName name="ISO" localSheetId="3">#REF!</definedName>
    <definedName name="ISO">#REF!</definedName>
    <definedName name="KES" localSheetId="2">#REF!</definedName>
    <definedName name="KES" localSheetId="1">#REF!</definedName>
    <definedName name="KES" localSheetId="3">#REF!</definedName>
    <definedName name="KES">#REF!</definedName>
    <definedName name="PFC">#REF!</definedName>
    <definedName name="PFCs" localSheetId="0">'[2]係数'!$D$125:$D$133</definedName>
    <definedName name="PFCs">'[1]係数'!$D$125:$D$133</definedName>
    <definedName name="PPS">#REF!</definedName>
    <definedName name="_xlnm.Print_Area" localSheetId="2">'第１年度 （Ｊ500kl未満事業所小計）'!$A$1:$AJ$67</definedName>
    <definedName name="_xlnm.Print_Area" localSheetId="1">'第１年度 （合計）'!$A$1:$L$67</definedName>
    <definedName name="_xlnm.Print_Area" localSheetId="3">'第１年度 （事業所１）'!$A$1:$AI$67</definedName>
    <definedName name="_xlnm.Print_Area" localSheetId="0">'内訳書別紙（第１年度）'!$A$1:$N$48</definedName>
    <definedName name="_xlnm.Print_Titles" localSheetId="0">'内訳書別紙（第１年度）'!$1:$10</definedName>
    <definedName name="その他電気事業者" localSheetId="0">'[2]係数'!$J$51:$J$80</definedName>
    <definedName name="その他電気事業者">'[1]係数'!$J$51:$J$80</definedName>
    <definedName name="ﾁｪｯｸ">#REF!</definedName>
    <definedName name="期間" localSheetId="2">#REF!</definedName>
    <definedName name="期間" localSheetId="1">#REF!</definedName>
    <definedName name="期間" localSheetId="3">#REF!</definedName>
    <definedName name="期間">#REF!</definedName>
    <definedName name="記載区分">#REF!</definedName>
    <definedName name="区分" localSheetId="2">#REF!</definedName>
    <definedName name="区分" localSheetId="1">#REF!</definedName>
    <definedName name="区分" localSheetId="3">#REF!</definedName>
    <definedName name="区分">#REF!</definedName>
    <definedName name="計画期間">#REF!</definedName>
    <definedName name="電気" localSheetId="2">#REF!</definedName>
    <definedName name="電気" localSheetId="1">#REF!</definedName>
    <definedName name="電気" localSheetId="3">#REF!</definedName>
    <definedName name="電気">#REF!</definedName>
    <definedName name="年度" localSheetId="2">#REF!</definedName>
    <definedName name="年度" localSheetId="1">#REF!</definedName>
    <definedName name="年度" localSheetId="3">#REF!</definedName>
    <definedName name="年度">#REF!</definedName>
    <definedName name="燃料" localSheetId="2">#REF!</definedName>
    <definedName name="燃料" localSheetId="1">#REF!</definedName>
    <definedName name="燃料" localSheetId="3">#REF!</definedName>
    <definedName name="燃料">#REF!</definedName>
    <definedName name="報告年度">#REF!</definedName>
  </definedNames>
  <calcPr fullCalcOnLoad="1"/>
</workbook>
</file>

<file path=xl/sharedStrings.xml><?xml version="1.0" encoding="utf-8"?>
<sst xmlns="http://schemas.openxmlformats.org/spreadsheetml/2006/main" count="5364" uniqueCount="748">
  <si>
    <t>その他</t>
  </si>
  <si>
    <t>Ｂ　輸送車両排出区分</t>
  </si>
  <si>
    <t>事業者名</t>
  </si>
  <si>
    <t>記載年度の区分</t>
  </si>
  <si>
    <t>記載年度</t>
  </si>
  <si>
    <t>エネルギー種別</t>
  </si>
  <si>
    <t>単位</t>
  </si>
  <si>
    <t>灯　　　油</t>
  </si>
  <si>
    <t>軽　油</t>
  </si>
  <si>
    <t>Ａ　重　油</t>
  </si>
  <si>
    <t>産業用蒸気</t>
  </si>
  <si>
    <t>鉄道車両</t>
  </si>
  <si>
    <t>自家発電</t>
  </si>
  <si>
    <t>注 １</t>
  </si>
  <si>
    <t>－</t>
  </si>
  <si>
    <t>提出書類の区分</t>
  </si>
  <si>
    <t>燃料種別</t>
  </si>
  <si>
    <t>温　室　効　果　ガ　ス　排　出　量　内　訳　書</t>
  </si>
  <si>
    <t>千立方メートル</t>
  </si>
  <si>
    <t>千キロワット時</t>
  </si>
  <si>
    <t>温室効果ガスの種別</t>
  </si>
  <si>
    <t>実数値</t>
  </si>
  <si>
    <t>温室効果ガス排出量</t>
  </si>
  <si>
    <t>上記以外のエネルギー</t>
  </si>
  <si>
    <t>合    計</t>
  </si>
  <si>
    <t>Ａ　事業所等排出区分</t>
  </si>
  <si>
    <t>キロリットル</t>
  </si>
  <si>
    <t>ギガジュール</t>
  </si>
  <si>
    <t>軽　油</t>
  </si>
  <si>
    <t>トラック</t>
  </si>
  <si>
    <t>バス</t>
  </si>
  <si>
    <t>タクシー</t>
  </si>
  <si>
    <t>Ｃ　その他排出区分</t>
  </si>
  <si>
    <t>トン</t>
  </si>
  <si>
    <t>該当する排出源の名称</t>
  </si>
  <si>
    <t>該当する□には，レ印を記入してください。</t>
  </si>
  <si>
    <t>原油換算数量
(キロリットル)</t>
  </si>
  <si>
    <t>　　  事業者排出量削減計画書
　　  事業者排出量削減報告書</t>
  </si>
  <si>
    <t>（）</t>
  </si>
  <si>
    <t>　 ２</t>
  </si>
  <si>
    <t xml:space="preserve">   ３</t>
  </si>
  <si>
    <t xml:space="preserve">   ４</t>
  </si>
  <si>
    <t xml:space="preserve">   ５</t>
  </si>
  <si>
    <t xml:space="preserve">   ６</t>
  </si>
  <si>
    <r>
      <t>六ふっ化硫黄(ＳＦ</t>
    </r>
    <r>
      <rPr>
        <sz val="5"/>
        <rFont val="ＭＳ 明朝"/>
        <family val="1"/>
      </rPr>
      <t>６</t>
    </r>
    <r>
      <rPr>
        <sz val="8"/>
        <rFont val="ＭＳ 明朝"/>
        <family val="1"/>
      </rPr>
      <t>)</t>
    </r>
  </si>
  <si>
    <t>パーフルオロカーボン(ＰＦＣs)</t>
  </si>
  <si>
    <r>
      <t>一酸化二窒素(Ｎ</t>
    </r>
    <r>
      <rPr>
        <sz val="5"/>
        <rFont val="ＭＳ 明朝"/>
        <family val="1"/>
      </rPr>
      <t>２</t>
    </r>
    <r>
      <rPr>
        <sz val="8"/>
        <rFont val="ＭＳ 明朝"/>
        <family val="1"/>
      </rPr>
      <t>Ｏ)</t>
    </r>
  </si>
  <si>
    <r>
      <t>二酸化炭素(ＣＯ</t>
    </r>
    <r>
      <rPr>
        <sz val="5"/>
        <rFont val="ＭＳ 明朝"/>
        <family val="1"/>
      </rPr>
      <t>２</t>
    </r>
    <r>
      <rPr>
        <sz val="8"/>
        <rFont val="ＭＳ 明朝"/>
        <family val="1"/>
      </rPr>
      <t>)</t>
    </r>
  </si>
  <si>
    <r>
      <t>メタン(ＣＨ</t>
    </r>
    <r>
      <rPr>
        <sz val="5"/>
        <rFont val="ＭＳ 明朝"/>
        <family val="1"/>
      </rPr>
      <t>４</t>
    </r>
    <r>
      <rPr>
        <sz val="8"/>
        <rFont val="ＭＳ 明朝"/>
        <family val="1"/>
      </rPr>
      <t>)</t>
    </r>
  </si>
  <si>
    <t>二酸化炭素換算数量(トン)</t>
  </si>
  <si>
    <t>年度末使用車両数(台・両)</t>
  </si>
  <si>
    <t>都市ガス(ＣＮＧを含む。)</t>
  </si>
  <si>
    <t>液化天然ガス(ＬＮＧ)</t>
  </si>
  <si>
    <t>液化石油ガス(ＬＰＧ)</t>
  </si>
  <si>
    <t>揮発油(ガソリン)</t>
  </si>
  <si>
    <t>二酸化炭素換算
数量(トン)</t>
  </si>
  <si>
    <t>揮発油(ガソリン)</t>
  </si>
  <si>
    <t>液化石油ガス(ＬＰＧ)</t>
  </si>
  <si>
    <t>液化天然ガス(ＬＮＧ)</t>
  </si>
  <si>
    <t>都市ガス(ＣＮＧを含む。)</t>
  </si>
  <si>
    <t xml:space="preserve">  　基準年度(実績)
　　目標年度(計画)
　　報告年度(実績)</t>
  </si>
  <si>
    <r>
      <t>三ふっ化窒素(ＮＦ</t>
    </r>
    <r>
      <rPr>
        <sz val="5"/>
        <rFont val="ＭＳ 明朝"/>
        <family val="1"/>
      </rPr>
      <t>３</t>
    </r>
    <r>
      <rPr>
        <sz val="8"/>
        <rFont val="ＭＳ 明朝"/>
        <family val="1"/>
      </rPr>
      <t>)</t>
    </r>
  </si>
  <si>
    <t>全社(キロメートル)</t>
  </si>
  <si>
    <t>電
気</t>
  </si>
  <si>
    <t>昼間
買電</t>
  </si>
  <si>
    <t>夜間
買電</t>
  </si>
  <si>
    <t>事業者名</t>
  </si>
  <si>
    <t>　　　事業者排出量削減計画書
　　　事業者排出量削減報告書</t>
  </si>
  <si>
    <t>　　　基準年度（実績）
　　　目標年度（計画）
　　　報告年度（実績）</t>
  </si>
  <si>
    <t>チェックの確認</t>
  </si>
  <si>
    <t>事業所等の名称</t>
  </si>
  <si>
    <t>合計</t>
  </si>
  <si>
    <t>Ａ　事業所等排出区分</t>
  </si>
  <si>
    <t>計画書</t>
  </si>
  <si>
    <t>シート名</t>
  </si>
  <si>
    <r>
      <t>原油換算　　　　　　　　　　　　　　　　　　　　　　　　　　　　　　　　　　　　　　　　　　　　　　　　　　　　　　　　　　　　　　　　　　　　　　　　　　　　　　　　　　　　　　　　　　　　　</t>
    </r>
    <r>
      <rPr>
        <sz val="6"/>
        <rFont val="ＭＳ 明朝"/>
        <family val="1"/>
      </rPr>
      <t>(キロリットル)</t>
    </r>
  </si>
  <si>
    <r>
      <t>二酸化炭素換算</t>
    </r>
    <r>
      <rPr>
        <sz val="6"/>
        <rFont val="ＭＳ 明朝"/>
        <family val="1"/>
      </rPr>
      <t>(トン)</t>
    </r>
  </si>
  <si>
    <t>報告書</t>
  </si>
  <si>
    <t>基準年度</t>
  </si>
  <si>
    <t>事業所等の種別</t>
  </si>
  <si>
    <t>目標年度</t>
  </si>
  <si>
    <t>報告年度</t>
  </si>
  <si>
    <t>その他事業所の合計</t>
  </si>
  <si>
    <t>合　　　計</t>
  </si>
  <si>
    <t>事業所</t>
  </si>
  <si>
    <t>－</t>
  </si>
  <si>
    <t>PFC-14</t>
  </si>
  <si>
    <t>PFC-116</t>
  </si>
  <si>
    <t>PFC-218</t>
  </si>
  <si>
    <t>PFC-31-10</t>
  </si>
  <si>
    <t>PFC-c318</t>
  </si>
  <si>
    <t>PFC-41-12</t>
  </si>
  <si>
    <t>PFC-51-14</t>
  </si>
  <si>
    <t>PFC-91-18</t>
  </si>
  <si>
    <t>電気事業者名</t>
  </si>
  <si>
    <t>種類</t>
  </si>
  <si>
    <t>実数値(t)</t>
  </si>
  <si>
    <t>Ｂ　輸送車両排出区分</t>
  </si>
  <si>
    <t>Ｃ　その他排出区分</t>
  </si>
  <si>
    <t>原油換算及び二酸化炭素排出係数</t>
  </si>
  <si>
    <t>１　エネルギー起源</t>
  </si>
  <si>
    <t>　(1) 燃料の燃焼</t>
  </si>
  <si>
    <t>換算係数</t>
  </si>
  <si>
    <t>排出係数</t>
  </si>
  <si>
    <t>(リスト)</t>
  </si>
  <si>
    <t>(リストに対応するデータ)</t>
  </si>
  <si>
    <t>数値</t>
  </si>
  <si>
    <t>原　　油</t>
  </si>
  <si>
    <t>GJ/kl</t>
  </si>
  <si>
    <t>ｔ－C/GJ</t>
  </si>
  <si>
    <t>Ｂ　重　油</t>
  </si>
  <si>
    <t>kl</t>
  </si>
  <si>
    <t>原油(ｺﾝﾃﾞﾝｾｰﾄ)</t>
  </si>
  <si>
    <t>GJ/kl</t>
  </si>
  <si>
    <t>ｔ－C/GJ</t>
  </si>
  <si>
    <t>Ｃ　重　油</t>
  </si>
  <si>
    <t>kl</t>
  </si>
  <si>
    <t>揮発油(ｶﾞｿﾘﾝ)</t>
  </si>
  <si>
    <t>ナ　フ　サ</t>
  </si>
  <si>
    <t>ジェット燃料油</t>
  </si>
  <si>
    <t>コークス炉ガス</t>
  </si>
  <si>
    <t>千Ｎｍ3</t>
  </si>
  <si>
    <t>Ｂ　重　油</t>
  </si>
  <si>
    <t>コールタール</t>
  </si>
  <si>
    <t>t</t>
  </si>
  <si>
    <t>灯　　油</t>
  </si>
  <si>
    <t>軽　　油</t>
  </si>
  <si>
    <t>石油アスファルト</t>
  </si>
  <si>
    <t>その他可燃性天然ガス</t>
  </si>
  <si>
    <t>Ａ　重　油</t>
  </si>
  <si>
    <t>石油コークス</t>
  </si>
  <si>
    <t>石油系炭化水素ガス</t>
  </si>
  <si>
    <t>一　般　炭</t>
  </si>
  <si>
    <t>原　　油</t>
  </si>
  <si>
    <t>GJ/t</t>
  </si>
  <si>
    <t>原　料　炭</t>
  </si>
  <si>
    <t>高炉ガス</t>
  </si>
  <si>
    <t>液化石油ガス(LPG)</t>
  </si>
  <si>
    <t>無　煙　炭</t>
  </si>
  <si>
    <t>石炭コークス</t>
  </si>
  <si>
    <t>GJ/千ｍ3</t>
  </si>
  <si>
    <t>液化天然ガス(LNG)</t>
  </si>
  <si>
    <t>転炉ガス</t>
  </si>
  <si>
    <t>都市ガス</t>
  </si>
  <si>
    <t>ｔ－CO2/GJ</t>
  </si>
  <si>
    <t>　(2) 他人から供給を受けた熱</t>
  </si>
  <si>
    <t>産業用蒸気</t>
  </si>
  <si>
    <t>ｔ－CO2/GJ</t>
  </si>
  <si>
    <t>産業用以外の蒸気，温水，冷水</t>
  </si>
  <si>
    <t>－</t>
  </si>
  <si>
    <t>　(3) 他人から供給を受けた電気</t>
  </si>
  <si>
    <t>昼間買電</t>
  </si>
  <si>
    <t>ｔ－CO2/千kWh</t>
  </si>
  <si>
    <t>２　非エネルギー起源</t>
  </si>
  <si>
    <t>活動量</t>
  </si>
  <si>
    <t>廃油(動物性，植物性を除く。)</t>
  </si>
  <si>
    <t>t-CO2/t</t>
  </si>
  <si>
    <t>排出ﾍﾞｰｽ</t>
  </si>
  <si>
    <t>合成繊維</t>
  </si>
  <si>
    <t>乾燥ﾍﾞｰｽ</t>
  </si>
  <si>
    <t>廃ゴムタイヤ</t>
  </si>
  <si>
    <t>廃ﾌﾟﾗｽﾁｯｸ</t>
  </si>
  <si>
    <t>産業廃棄物</t>
  </si>
  <si>
    <t>一般廃棄物</t>
  </si>
  <si>
    <t>ご　み　　　　　　　　　　　　　　　　　　　　　　　　　　　　　　　　　　　　　　　　　　　　　　　　　　　　　　　　　　　　　　　　　　　　　　　　　　　　　　　　　　　　　　　　　固形燃料</t>
  </si>
  <si>
    <t>ＲＰＦ</t>
  </si>
  <si>
    <t>ＲＤＦ</t>
  </si>
  <si>
    <t>温暖化係数</t>
  </si>
  <si>
    <t>温暖化係数</t>
  </si>
  <si>
    <t>二酸化炭素(非ｴﾈﾙｷﾞｰ起源)</t>
  </si>
  <si>
    <t>一酸化二窒素</t>
  </si>
  <si>
    <t>ハイドロフルオロカーボン類                                                                    　　　　　　　　　　　　　　　　　　　　　　　　　　　　　　　　　　　　　　　　　ＨＦＣs</t>
  </si>
  <si>
    <t>HFC-236ea</t>
  </si>
  <si>
    <t>HFC-236cb</t>
  </si>
  <si>
    <t>HFC-245fa</t>
  </si>
  <si>
    <t>HFC-365mfc</t>
  </si>
  <si>
    <t>六ふっ化硫黄</t>
  </si>
  <si>
    <t>kJ/kWh</t>
  </si>
  <si>
    <t>（　　ｔ　　）</t>
  </si>
  <si>
    <t>（　　ｔ　　）</t>
  </si>
  <si>
    <t>換算係数</t>
  </si>
  <si>
    <t>昼</t>
  </si>
  <si>
    <t>夜</t>
  </si>
  <si>
    <t>夜間電力</t>
  </si>
  <si>
    <t>排出係数</t>
  </si>
  <si>
    <t>■その他</t>
  </si>
  <si>
    <t>昼夜</t>
  </si>
  <si>
    <t>■パーフルオロカーボン(PFCs)</t>
  </si>
  <si>
    <t>二酸化炭素(t-CO2)</t>
  </si>
  <si>
    <t>ハイドロフルオロカーボン(ＨＦＣs)</t>
  </si>
  <si>
    <t>■ハイドロフルオロカーボン(ＨＦＣs)</t>
  </si>
  <si>
    <t>供給者</t>
  </si>
  <si>
    <t>昼間</t>
  </si>
  <si>
    <t>昼間買電力</t>
  </si>
  <si>
    <t>夜間買電力</t>
  </si>
  <si>
    <t>昼夜</t>
  </si>
  <si>
    <t>昼間買電</t>
  </si>
  <si>
    <t>夜間買電</t>
  </si>
  <si>
    <t>J26</t>
  </si>
  <si>
    <t>K26</t>
  </si>
  <si>
    <t>J41</t>
  </si>
  <si>
    <t>K41</t>
  </si>
  <si>
    <t>J55</t>
  </si>
  <si>
    <t>P19</t>
  </si>
  <si>
    <t>P20</t>
  </si>
  <si>
    <t>P21</t>
  </si>
  <si>
    <t>P22</t>
  </si>
  <si>
    <t>P23</t>
  </si>
  <si>
    <t>昼間電力</t>
  </si>
  <si>
    <t>X19</t>
  </si>
  <si>
    <t>夜間</t>
  </si>
  <si>
    <t>P37</t>
  </si>
  <si>
    <t>P38</t>
  </si>
  <si>
    <t>P39</t>
  </si>
  <si>
    <t>P40</t>
  </si>
  <si>
    <t>P41</t>
  </si>
  <si>
    <t>X37</t>
  </si>
  <si>
    <t>Ａ　事業所等排出区分</t>
  </si>
  <si>
    <t>Ｂ　輸送車両排出区分</t>
  </si>
  <si>
    <t>株式会社○○○○（Ｊ500kl未満事業所小計）</t>
  </si>
  <si>
    <t>■一般送配電事業者が維持し，及び運用する電線路を介して供給された電気</t>
  </si>
  <si>
    <t>産業用蒸気以外の蒸気，温水，冷水</t>
  </si>
  <si>
    <t>一般送配電事業者が維持し，及び運用する電線路を介して供給された電気</t>
  </si>
  <si>
    <t>蒸気，温水，冷水の供給元</t>
  </si>
  <si>
    <t>「基準年度」とは計画期間の前年度又は前三年度の平均を，「目標年度」とは計画期間の各年度を，「報告年度」とは計画期間のうち，今回報告の対象となる年度をいいます。</t>
  </si>
  <si>
    <t>事業者の要件にかかわらず，該当する排出がある場合は，全ての排出区分について記入してください。</t>
  </si>
  <si>
    <t>燃料，蒸気，温水，冷水，電気等を販売している場合は，それに該当する数量を差し引いた実数値を記入してください。</t>
  </si>
  <si>
    <t>産業用蒸気とは，熱供給事業者以外から供給を受ける蒸気をいいます。</t>
  </si>
  <si>
    <t>一般送配電事業者とは，電気事業法第２条第１項第９号に規定する一般送配電事業者をいいます。</t>
  </si>
  <si>
    <t>一般送配電事業者が維持し，及び運用する電線路を介して供給された電気について，昼夜別契約をしていない場合は，全量昼間買電として計算してください。</t>
  </si>
  <si>
    <t>自家発電分は，実数値のみを記載してください。</t>
  </si>
  <si>
    <t>注　「事業所等の種別」には，事務所，店舗，工場，研究施設等の事業所の種別を記載してください。</t>
  </si>
  <si>
    <t>P24</t>
  </si>
  <si>
    <t>P42</t>
  </si>
  <si>
    <t>P15</t>
  </si>
  <si>
    <t>P16</t>
  </si>
  <si>
    <t>P17</t>
  </si>
  <si>
    <t>P18</t>
  </si>
  <si>
    <t>X15</t>
  </si>
  <si>
    <t>X16</t>
  </si>
  <si>
    <t>X17</t>
  </si>
  <si>
    <t>X18</t>
  </si>
  <si>
    <t>P33</t>
  </si>
  <si>
    <t>P34</t>
  </si>
  <si>
    <t>P35</t>
  </si>
  <si>
    <t>P36</t>
  </si>
  <si>
    <t>X33</t>
  </si>
  <si>
    <t>X34</t>
  </si>
  <si>
    <t>X35</t>
  </si>
  <si>
    <t>X36</t>
  </si>
  <si>
    <t>P50</t>
  </si>
  <si>
    <t>P51</t>
  </si>
  <si>
    <t>P52</t>
  </si>
  <si>
    <t>X50</t>
  </si>
  <si>
    <t>X51</t>
  </si>
  <si>
    <t>X52</t>
  </si>
  <si>
    <t>■ハイドロフルオロカーボン(ＨＦＣs)</t>
  </si>
  <si>
    <t>ハイドロフルオロカーボン(ＨＦＣs)</t>
  </si>
  <si>
    <t>■パーフルオロカーボン(PFCs)</t>
  </si>
  <si>
    <t>パーフルオロカーボン(PFCs)</t>
  </si>
  <si>
    <t>Ｃ　その他排出区分</t>
  </si>
  <si>
    <t>メタン</t>
  </si>
  <si>
    <t>HFC-23</t>
  </si>
  <si>
    <t>HFC-32</t>
  </si>
  <si>
    <t>HFC-41</t>
  </si>
  <si>
    <t>HFC-125</t>
  </si>
  <si>
    <t>HFC-134</t>
  </si>
  <si>
    <t>HFC-134a</t>
  </si>
  <si>
    <t>HFC-143</t>
  </si>
  <si>
    <t>HFC-143a</t>
  </si>
  <si>
    <t>HFC-152a</t>
  </si>
  <si>
    <t>HFC-227ea</t>
  </si>
  <si>
    <t>HFC-245ca</t>
  </si>
  <si>
    <t>HFC-43-10-mee</t>
  </si>
  <si>
    <t>パーフルオロカーボン類　　　　　　　　　　　　　　　　　　　　　　　　　　　　　　　　　　　　　　　　　　　　　　　　　　　　　　　　　　　　　　　　　　　　　　　　　　　　　　　　　　ＰＦＣs</t>
  </si>
  <si>
    <t>シート名までの文字数</t>
  </si>
  <si>
    <t>実数値(千kWh)</t>
  </si>
  <si>
    <t>原油換算(kL)</t>
  </si>
  <si>
    <t>市内事業所数の合計</t>
  </si>
  <si>
    <t xml:space="preserve">   ７</t>
  </si>
  <si>
    <t xml:space="preserve">   ８</t>
  </si>
  <si>
    <t xml:space="preserve">   ９</t>
  </si>
  <si>
    <t>京都市内(キロメートル)</t>
  </si>
  <si>
    <t>鉄道事業者の京都市内分指標
(営業キロ数)</t>
  </si>
  <si>
    <t>「事業所等排出区分」とは京都市内の事業所等の事業活動のためのエネルギーの使用に伴い発生する温室効果ガスを，「輸送車両排出区分」とは自動車運送事業者については使用の本拠の位置を京都市内とする車両の排出する温室効果ガスを，鉄道事業者については保有する貨物車両又は旅客車両の排出する温室効果ガスを，「その他排出区分」とは上記以外の京都市内における事業所等の事業活動に伴い発生する温室効果ガスをいいます。</t>
  </si>
  <si>
    <t>株式会社○○○○（事業所１）</t>
  </si>
  <si>
    <t>北海道電力(株)</t>
  </si>
  <si>
    <t>東北電力(株)</t>
  </si>
  <si>
    <t>中部電力(株)</t>
  </si>
  <si>
    <t>北陸電力(株)</t>
  </si>
  <si>
    <t>関西電力(株)</t>
  </si>
  <si>
    <t>中国電力(株)</t>
  </si>
  <si>
    <t>四国電力(株)</t>
  </si>
  <si>
    <t>九州電力(株)</t>
  </si>
  <si>
    <t>沖縄電力(株)</t>
  </si>
  <si>
    <t>アーバンエナジー(株)</t>
  </si>
  <si>
    <t>愛知電力(株)</t>
  </si>
  <si>
    <t>アストモスエネルギー(株)</t>
  </si>
  <si>
    <t>アンフィニ(株)</t>
  </si>
  <si>
    <t>イーレックス(株)</t>
  </si>
  <si>
    <t>(一財)泉佐野電力</t>
  </si>
  <si>
    <t>出光グリーンパワー(株)</t>
  </si>
  <si>
    <t>伊藤忠エネクス(株)</t>
  </si>
  <si>
    <t>伊藤忠商事(株)</t>
  </si>
  <si>
    <t>ＨＴＢエナジー(株)</t>
  </si>
  <si>
    <t>ＳＢパワー(株)</t>
  </si>
  <si>
    <t>ＮＦパワーサービス(株)</t>
  </si>
  <si>
    <t>エネサーブ(株)</t>
  </si>
  <si>
    <t>エネックス(株)</t>
  </si>
  <si>
    <t>荏原環境プラント(株)</t>
  </si>
  <si>
    <t>王子・伊藤忠エネクス電力販売(株)</t>
  </si>
  <si>
    <t>オリックス(株)</t>
  </si>
  <si>
    <t>(株)アイ・グリッド・ソリューションズ</t>
  </si>
  <si>
    <t>(株)アシストワンエナジー</t>
  </si>
  <si>
    <t>(株)アドバンテック</t>
  </si>
  <si>
    <t>(株)イーエムアイ</t>
  </si>
  <si>
    <t>(株)イーセル</t>
  </si>
  <si>
    <t>(株)いちたかガスワン</t>
  </si>
  <si>
    <t>(株)岩手ウッドパワー</t>
  </si>
  <si>
    <t>(株)ウエスト電力</t>
  </si>
  <si>
    <t>(株)ＳＥウイングズ</t>
  </si>
  <si>
    <t>(株)エナジードリーム</t>
  </si>
  <si>
    <t>(株)エネット</t>
  </si>
  <si>
    <t>(株)Ｆ－Ｐｏｗｅｒ</t>
  </si>
  <si>
    <t>(株)関電エネルギーソリューション</t>
  </si>
  <si>
    <t>(株)グローバルエンジニアリング</t>
  </si>
  <si>
    <t>(株)コンシェルジュ</t>
  </si>
  <si>
    <t>(株)サイサン</t>
  </si>
  <si>
    <t>(株)サニックス</t>
  </si>
  <si>
    <t>(株)Ｇ－Ｐｏｗｅｒ</t>
  </si>
  <si>
    <t>(株)新出光</t>
  </si>
  <si>
    <t>(株)生活クラブエナジー</t>
  </si>
  <si>
    <t>(株)タクマエナジー</t>
  </si>
  <si>
    <t>(株)地球クラブ</t>
  </si>
  <si>
    <t>(株)津軽あっぷるパワー</t>
  </si>
  <si>
    <t>(株)ナンワエナジー</t>
  </si>
  <si>
    <t>(株)日本セレモニー</t>
  </si>
  <si>
    <t>(株)バランスハーツ</t>
  </si>
  <si>
    <t>(株)Ｖ－Ｐｏｗｅｒ</t>
  </si>
  <si>
    <t>(株)フォレストパワー</t>
  </si>
  <si>
    <t>(株)フソウ・エナジー</t>
  </si>
  <si>
    <t>(株)リミックスポイント</t>
  </si>
  <si>
    <t>(株)Ｌｏｏｏｐ</t>
  </si>
  <si>
    <t>川重商事(株)</t>
  </si>
  <si>
    <t>近畿電力(株)</t>
  </si>
  <si>
    <t>京葉瓦斯(株)</t>
  </si>
  <si>
    <t>合同会社北上新電力</t>
  </si>
  <si>
    <t>御所野縄文電力(株)</t>
  </si>
  <si>
    <t>西部瓦斯(株)</t>
  </si>
  <si>
    <t>サミットエナジー(株)</t>
  </si>
  <si>
    <t>志賀高原リゾート開発(株)</t>
  </si>
  <si>
    <t>シナネン(株)</t>
  </si>
  <si>
    <t>芝浦電力(株)</t>
  </si>
  <si>
    <t>湘南電力(株)</t>
  </si>
  <si>
    <t>新電力おおいた(株)</t>
  </si>
  <si>
    <t>須賀川瓦斯(株)</t>
  </si>
  <si>
    <t>鈴与商事(株)</t>
  </si>
  <si>
    <t>生活協同組合コープこうべ</t>
  </si>
  <si>
    <t>総合エネルギー(株)</t>
  </si>
  <si>
    <t>大一ガス(株)</t>
  </si>
  <si>
    <t>大東エナジー(株)</t>
  </si>
  <si>
    <t>ダイヤモンドパワー(株)</t>
  </si>
  <si>
    <t>太陽ガス(株)</t>
  </si>
  <si>
    <t>大和エネルギー(株)</t>
  </si>
  <si>
    <t>大和ハウス工業(株)</t>
  </si>
  <si>
    <t>中央電力エナジー(株)</t>
  </si>
  <si>
    <t>テス・エンジニアリング(株)</t>
  </si>
  <si>
    <t>テプコカスタマーサービス(株)</t>
  </si>
  <si>
    <t>東京エコサービス(株)</t>
  </si>
  <si>
    <t>凸版印刷(株)</t>
  </si>
  <si>
    <t>長崎地域電力(株)</t>
  </si>
  <si>
    <t>にちほクラウド電力(株)</t>
  </si>
  <si>
    <t>日本テクノ(株)</t>
  </si>
  <si>
    <t>ネクストエナジー・アンド・リソース(株)</t>
  </si>
  <si>
    <t>パシフィックパワー(株)</t>
  </si>
  <si>
    <t>パナソニック(株)</t>
  </si>
  <si>
    <t>はりま電力(株)</t>
  </si>
  <si>
    <t>日立造船(株)</t>
  </si>
  <si>
    <t>北海道瓦斯(株)</t>
  </si>
  <si>
    <t>三井物産(株)</t>
  </si>
  <si>
    <t>ミツウロコグリーンエネルギー(株)</t>
  </si>
  <si>
    <t>水戸電力(株)</t>
  </si>
  <si>
    <t>宮崎パワーライン(株)</t>
  </si>
  <si>
    <t>みやまスマートエネルギー(株)</t>
  </si>
  <si>
    <t>みんな電力(株)</t>
  </si>
  <si>
    <t>森の電力(株)</t>
  </si>
  <si>
    <t>リエスパワー(株)</t>
  </si>
  <si>
    <t>リコージャパン(株)</t>
  </si>
  <si>
    <t>和歌山電力(株)</t>
  </si>
  <si>
    <t>ワタミファーム＆エナジー(株)</t>
  </si>
  <si>
    <t>三ふっ化窒素</t>
  </si>
  <si>
    <t>HFC-236fa</t>
  </si>
  <si>
    <t>HFC-152</t>
  </si>
  <si>
    <t>HFC-152</t>
  </si>
  <si>
    <t>HFC-161</t>
  </si>
  <si>
    <t>HFC-161</t>
  </si>
  <si>
    <t>HFC-236ea</t>
  </si>
  <si>
    <t>HFC-236cb</t>
  </si>
  <si>
    <t>HFC-245fa</t>
  </si>
  <si>
    <t>HFC-365mfc</t>
  </si>
  <si>
    <t>パーフルオロシクロプロパン</t>
  </si>
  <si>
    <t>パーフルオロシクロプロパン</t>
  </si>
  <si>
    <t>PFC-91-18</t>
  </si>
  <si>
    <t>HFC-236fa</t>
  </si>
  <si>
    <t>株式会社○○○○（合計）</t>
  </si>
  <si>
    <t>株式会社○○○○</t>
  </si>
  <si>
    <t>令和２年度
(令和２年　４月
～令和３年　３月)</t>
  </si>
  <si>
    <t>令和２年度
(令和２年　４月
～令和３年　３月)</t>
  </si>
  <si>
    <t>イーレックス・スパーク・マーケティング(株)</t>
  </si>
  <si>
    <t>出光興産(株)（旧：昭和シェル石油(株)）</t>
  </si>
  <si>
    <t>(株)オプテージ（旧：(株)ケイ・オプティコム）</t>
  </si>
  <si>
    <t>(株)Ｓｈａｒｅｄ　Ｅｎｅｒｇｙ（旧：(株)パワーアットクラウド）</t>
  </si>
  <si>
    <t>ネクストパワーやまと(株)</t>
  </si>
  <si>
    <t>静岡ガス＆パワー(株)</t>
  </si>
  <si>
    <t>中央セントラルガス(株)</t>
  </si>
  <si>
    <t>(株)グリーンサークル</t>
  </si>
  <si>
    <t>新エネルギー開発(株)</t>
  </si>
  <si>
    <t>大阪瓦斯(株)</t>
  </si>
  <si>
    <t>エフビットコミュニケーションズ(株)</t>
  </si>
  <si>
    <t>ＪＸＴＧエネルギー(株)</t>
  </si>
  <si>
    <t>真庭バイオエネルギー(株)</t>
  </si>
  <si>
    <t>(株)エネサンス関東</t>
  </si>
  <si>
    <t>シン・エナジー(株)（旧：(株)洸陽電機）</t>
  </si>
  <si>
    <t>(株)エネルギア・ソリューション・アンド・サービス</t>
  </si>
  <si>
    <t>東京ガス(株)</t>
  </si>
  <si>
    <t>青梅ガス(株)</t>
  </si>
  <si>
    <t>(株)イーネットワークシステムズ</t>
  </si>
  <si>
    <t>(株)エネアーク関東（旧：伊藤忠エネクスホームライフ関東(株)）</t>
  </si>
  <si>
    <t>(株)東急パワーサプライ</t>
  </si>
  <si>
    <t>(株)エコスタイル</t>
  </si>
  <si>
    <t>入間ガス(株)</t>
  </si>
  <si>
    <t>(株)とんでんホールディングス</t>
  </si>
  <si>
    <t>日鉄エンジニアリング(株)（旧：新日鉄住金エンジニアリング(株)）</t>
  </si>
  <si>
    <t>ＫＤＤＩ(株)</t>
  </si>
  <si>
    <t>イワタニ関東(株)</t>
  </si>
  <si>
    <t>イワタニ首都圏(株)</t>
  </si>
  <si>
    <t>サーラｅエナジー(株)</t>
  </si>
  <si>
    <t>(株)エコア</t>
  </si>
  <si>
    <t>東邦ガス(株)</t>
  </si>
  <si>
    <t>(株)シナジアパワー</t>
  </si>
  <si>
    <t>大阪いずみ市民生活協同組合</t>
  </si>
  <si>
    <t>(株)中海テレビ放送</t>
  </si>
  <si>
    <t>(株)ジェイコムイースト</t>
  </si>
  <si>
    <t>(株)ジェイコムウエスト</t>
  </si>
  <si>
    <t>(株)ジェイコム埼玉・東日本（旧：(株)ジェイコムさいたま）</t>
  </si>
  <si>
    <t>(株)ジェイコム札幌</t>
  </si>
  <si>
    <t>(株)ジェイコム湘南・神奈川（旧：(株)ジェイコム湘南）</t>
  </si>
  <si>
    <t>(株)ジェイコム千葉</t>
  </si>
  <si>
    <t>(株)ジェイコム東京</t>
  </si>
  <si>
    <t>土浦ケーブルテレビ(株)</t>
  </si>
  <si>
    <t>鹿児島電力(株)</t>
  </si>
  <si>
    <t>パワーシェアリング(株)</t>
  </si>
  <si>
    <t>パーパススマートパワー(株)</t>
  </si>
  <si>
    <t>(株)スマートテック</t>
  </si>
  <si>
    <t>丸紅新電力(株)</t>
  </si>
  <si>
    <t>奈良電力(株)</t>
  </si>
  <si>
    <t>大東ガス(株)</t>
  </si>
  <si>
    <t>ＭＣリテールエナジー(株)</t>
  </si>
  <si>
    <t>(株)北九州パワー</t>
  </si>
  <si>
    <t>武州瓦斯(株)</t>
  </si>
  <si>
    <t>(株)みらい電力</t>
  </si>
  <si>
    <t>大垣ガス(株)</t>
  </si>
  <si>
    <t>(株)藤田商店</t>
  </si>
  <si>
    <t>(株)ケーブルネット下関</t>
  </si>
  <si>
    <t>(株)ジェイコム九州</t>
  </si>
  <si>
    <t>九州エナジー(株)</t>
  </si>
  <si>
    <t>(株)トヨタエナジーソリューションズ（旧：(株)トヨタタービンアンドシステム）</t>
  </si>
  <si>
    <t>(株)エナリス・パワー・マーケティング</t>
  </si>
  <si>
    <t>歌舞伎エナジー(株)（旧：(株)エヌパワー南九州）</t>
  </si>
  <si>
    <t>エフィシエント(株)</t>
  </si>
  <si>
    <t>(株)シーエナジー</t>
  </si>
  <si>
    <t>角栄ガス(株)</t>
  </si>
  <si>
    <t>伊勢崎ガス(株)</t>
  </si>
  <si>
    <t>キヤノンマーケティングジャパン(株)</t>
  </si>
  <si>
    <t>(株)とっとり市民電力</t>
  </si>
  <si>
    <t>佐野瓦斯(株)</t>
  </si>
  <si>
    <t>桐生瓦斯(株)</t>
  </si>
  <si>
    <t>(株)早稲田環境研究所</t>
  </si>
  <si>
    <t>(株)サン・ビーム</t>
  </si>
  <si>
    <t>(株)日本エコシステム</t>
  </si>
  <si>
    <t>(株)Ｊ－ＰＯＷＥＲサプライアンドトレーディング（旧：(株)ベイサイドエナジー）</t>
  </si>
  <si>
    <t>(株)パルシステム電力</t>
  </si>
  <si>
    <t>ひおき地域エネルギー(株)</t>
  </si>
  <si>
    <t>(株)トドック電力</t>
  </si>
  <si>
    <t>九電みらいエナジー(株)</t>
  </si>
  <si>
    <t>(株)ミツウロコヴェッセル</t>
  </si>
  <si>
    <t>日高都市ガス(株)</t>
  </si>
  <si>
    <t>ローカルエナジー(株)</t>
  </si>
  <si>
    <t>(株)地域電力</t>
  </si>
  <si>
    <t>なでしこ電力(株)</t>
  </si>
  <si>
    <t>日田グリーン電力(株)</t>
  </si>
  <si>
    <t>(株)花巻銀河パワー</t>
  </si>
  <si>
    <t>埼玉ガス(株)</t>
  </si>
  <si>
    <t>(株)パワー・オプティマイザー</t>
  </si>
  <si>
    <t>(株)ＵＳＥＮ　ＮＥＴＷＯＲＫＳ</t>
  </si>
  <si>
    <t>(株)ＴＴＳパワー</t>
  </si>
  <si>
    <t>(株)パネイル</t>
  </si>
  <si>
    <t>里山パワーワークス(株)</t>
  </si>
  <si>
    <t>(株)中之条パワー</t>
  </si>
  <si>
    <t>(株)ＴＯＳＭＯ</t>
  </si>
  <si>
    <t>日産トレーデイング(株)</t>
  </si>
  <si>
    <t>ＪＡＧ国際エナジー(株)</t>
  </si>
  <si>
    <t>Ｎｅｘｔ　Ｐｏｗｅｒ(株)（旧：(株)長谷工アネシス）</t>
  </si>
  <si>
    <t>伊藤忠エネクスホームライフ西日本(株)</t>
  </si>
  <si>
    <t>東芝エネルギーシステムズ(株)</t>
  </si>
  <si>
    <t>(株)浜松新電力</t>
  </si>
  <si>
    <t>ゼロワットパワー(株)</t>
  </si>
  <si>
    <t>アストマックス・トレーディング(株)</t>
  </si>
  <si>
    <t>(株)やまがた新電力</t>
  </si>
  <si>
    <t>(一社)東松島みらいとし機構</t>
  </si>
  <si>
    <t>(株)グリーンパワー大東</t>
  </si>
  <si>
    <t>(株)Ｋｅｎｅｓエネルギーサービス</t>
  </si>
  <si>
    <t>御所野縄文パワー(株)</t>
  </si>
  <si>
    <t>宮古新電力(株)</t>
  </si>
  <si>
    <t>(株)エネアーク関西（旧：伊藤忠エネクスホームライフ関西(株)）</t>
  </si>
  <si>
    <t>(株)ＮＴＴファシリティーズ</t>
  </si>
  <si>
    <t>(株)池見石油店</t>
  </si>
  <si>
    <t>(株)おトクでんき（旧：いこま電力(株)）</t>
  </si>
  <si>
    <t>スズカ電工(株)</t>
  </si>
  <si>
    <t>(株)エーコープサービス</t>
  </si>
  <si>
    <t>サンリン(株)</t>
  </si>
  <si>
    <t>(株)宮崎ガスリビング</t>
  </si>
  <si>
    <t>山陰エレキ・アライアンス(株)</t>
  </si>
  <si>
    <t>(株)リエゾンエナジー（旧：昭和商事(株)）</t>
  </si>
  <si>
    <t>ミライフ東日本(株)</t>
  </si>
  <si>
    <t>(株)ウッドエナジー</t>
  </si>
  <si>
    <t>山陰酸素工業(株)</t>
  </si>
  <si>
    <t>武陽ガス(株)</t>
  </si>
  <si>
    <t>ツネイシＣバリューズ(株)</t>
  </si>
  <si>
    <t>東京電力エナジーパートナー(株)</t>
  </si>
  <si>
    <t>北日本石油(株)</t>
  </si>
  <si>
    <t>千葉電力(株)</t>
  </si>
  <si>
    <t>(株)坊っちゃん電力</t>
  </si>
  <si>
    <t>やめエネルギー(株)（旧：(株)アズマ）</t>
  </si>
  <si>
    <t>(株)アースインフィニティ</t>
  </si>
  <si>
    <t>足利ガス(株)</t>
  </si>
  <si>
    <t>(株)Ｍｉｓｕｍｉ</t>
  </si>
  <si>
    <t>米子瓦斯(株)</t>
  </si>
  <si>
    <t>(株)エルピオ</t>
  </si>
  <si>
    <t>浜田ガス(株)</t>
  </si>
  <si>
    <t>(株)アメニティ電力</t>
  </si>
  <si>
    <t>新電力フロンティア(株)</t>
  </si>
  <si>
    <t>ふくのしま電力(株)</t>
  </si>
  <si>
    <t>岡田建設(株)</t>
  </si>
  <si>
    <t>出雲ガス(株)</t>
  </si>
  <si>
    <t>富山電力(株)</t>
  </si>
  <si>
    <t>(一社)グリーン・市民電力</t>
  </si>
  <si>
    <t>(公財)東京都環境公社</t>
  </si>
  <si>
    <t>(株)ファミリーネット・ジャパン</t>
  </si>
  <si>
    <t>ＭＫステーションズ(株)</t>
  </si>
  <si>
    <t>フラワー電力(株)</t>
  </si>
  <si>
    <t>(株)ＪＴＢコミュニケーションデザイン</t>
  </si>
  <si>
    <t>積水化学工業(株)</t>
  </si>
  <si>
    <t>(株)ユーミーエナジー</t>
  </si>
  <si>
    <t>全農エネルギー(株)</t>
  </si>
  <si>
    <t>(株)ハルエネ</t>
  </si>
  <si>
    <t>三愛石油(株)</t>
  </si>
  <si>
    <t>(株)リケン工業</t>
  </si>
  <si>
    <t>(株)ビビット</t>
  </si>
  <si>
    <t>(株)おおた電力</t>
  </si>
  <si>
    <t>伊藤忠プランテック(株)</t>
  </si>
  <si>
    <t>(株)オカモト</t>
  </si>
  <si>
    <t>熊本電力(株)</t>
  </si>
  <si>
    <t>キタコー(株)</t>
  </si>
  <si>
    <t>生活協同組合コープしが</t>
  </si>
  <si>
    <t>東海電力(株)</t>
  </si>
  <si>
    <t>西日本電力(株)</t>
  </si>
  <si>
    <t>福岡電力(株)</t>
  </si>
  <si>
    <t>香川電力(株)</t>
  </si>
  <si>
    <t>札幌電力(株)</t>
  </si>
  <si>
    <t>(株)ＰｉｎＴ（旧：せとうち電力(株)）</t>
  </si>
  <si>
    <t>東日本電力(株)</t>
  </si>
  <si>
    <t>広島電力(株)</t>
  </si>
  <si>
    <t>宮城電力(株)</t>
  </si>
  <si>
    <t>(株)沖縄ガスニューパワー</t>
  </si>
  <si>
    <t>諏訪瓦斯(株)</t>
  </si>
  <si>
    <t>(株)アイキューフォーメーション</t>
  </si>
  <si>
    <t>(株)ナカシマ</t>
  </si>
  <si>
    <t>(株)エージーピー</t>
  </si>
  <si>
    <t>(株)いちき串木野電力</t>
  </si>
  <si>
    <t>四つ葉電力(株)</t>
  </si>
  <si>
    <t>西武ガス(株)</t>
  </si>
  <si>
    <t>松本ガス(株)</t>
  </si>
  <si>
    <t>(株)日本省電（旧：グリーンテック(株)）</t>
  </si>
  <si>
    <t>ＦＴエナジー(株)</t>
  </si>
  <si>
    <t>南部だんだんエナジー(株)</t>
  </si>
  <si>
    <t>(株)エフエネ</t>
  </si>
  <si>
    <t>こなんウルトラパワー(株)</t>
  </si>
  <si>
    <t>(株)ＣＨＩＢＡむつざわエナジー</t>
  </si>
  <si>
    <t>(株)関西空調</t>
  </si>
  <si>
    <t>奥出雲電力(株)</t>
  </si>
  <si>
    <t>清水建設(株)</t>
  </si>
  <si>
    <t>中央電力(株)</t>
  </si>
  <si>
    <t>(株)成田香取エネルギー</t>
  </si>
  <si>
    <t>三光(株)</t>
  </si>
  <si>
    <t>東罐商事(株)</t>
  </si>
  <si>
    <t>グローバルソリューションサービス(株)</t>
  </si>
  <si>
    <t>(株)ＣＷＳ</t>
  </si>
  <si>
    <t>ふくしま新電力(株)</t>
  </si>
  <si>
    <t>ズームエナジージャパン合同会社</t>
  </si>
  <si>
    <t>(株)エネクスライフサービス</t>
  </si>
  <si>
    <t>ネイチャーエナジー小国(株)</t>
  </si>
  <si>
    <t>リエスパワーネクスト(株)</t>
  </si>
  <si>
    <t>京都生活協同組合</t>
  </si>
  <si>
    <t>関西エネルギーパワー(株)</t>
  </si>
  <si>
    <t>(株)グリムスパワー</t>
  </si>
  <si>
    <t>日本ファシリティ・ソリューション(株)</t>
  </si>
  <si>
    <t>(株)登米電力</t>
  </si>
  <si>
    <t>自然電力(株)</t>
  </si>
  <si>
    <t>(株)オノプロックス</t>
  </si>
  <si>
    <t>本庄ガス(株)</t>
  </si>
  <si>
    <t>(株)フィット</t>
  </si>
  <si>
    <t>青森県民エナジー(株)</t>
  </si>
  <si>
    <t>国際航業(株)</t>
  </si>
  <si>
    <t>ローカルでんき(株)</t>
  </si>
  <si>
    <t>(株)明治産業</t>
  </si>
  <si>
    <t>岡山電力(株)</t>
  </si>
  <si>
    <t>ミライフ(株)</t>
  </si>
  <si>
    <t>(株)翠光トップライン</t>
  </si>
  <si>
    <t>楽天モバイル(株)（旧：楽天(株)）</t>
  </si>
  <si>
    <t>うすきエネルギー(株)</t>
  </si>
  <si>
    <t>(株)トーヨーエネルギーファーム（旧：(株)Ｔｏｙｏ　Ｅｌｅｃｔｒｉｃ　Ｐｏｗｅｒ）</t>
  </si>
  <si>
    <t>森のエネルギー(株)（旧：富士見森のエネルギー(株)）</t>
  </si>
  <si>
    <t>岐阜電力(株)</t>
  </si>
  <si>
    <t>格安電力(株)</t>
  </si>
  <si>
    <t>テクノエフアンドシー(株)</t>
  </si>
  <si>
    <t>(株)エスケーエナジー</t>
  </si>
  <si>
    <t>名南共同エネルギー(株)</t>
  </si>
  <si>
    <t>Ａｐａｍａｎ　Ｅｎｅｒｇｙ(株)</t>
  </si>
  <si>
    <t>ファミリーエナジー合同会社</t>
  </si>
  <si>
    <t>ＡＧ　Ｅｎｅｒｇｙ(株)</t>
  </si>
  <si>
    <t>アンビット・エナジー・ジャパン合同会社</t>
  </si>
  <si>
    <t>(株)ＴＯＫＹＯ油電力</t>
  </si>
  <si>
    <t>大分ケーブルテレコム(株)</t>
  </si>
  <si>
    <t>Ｊｕｓｔ　Ｅｎｅｒｇｙ　Ｊａｐａｎ合同会社</t>
  </si>
  <si>
    <t>生活協同組合コープみらい</t>
  </si>
  <si>
    <t>寝屋川電力(株)</t>
  </si>
  <si>
    <t>(株)広島一電力</t>
  </si>
  <si>
    <t>富士山電力(株)（旧：大阪府民電力(株)）</t>
  </si>
  <si>
    <t>石川電力(株)</t>
  </si>
  <si>
    <t>福井電力(株)</t>
  </si>
  <si>
    <t>(株)Ｏｐｔｉｍｉｚｅｄ　Ｅｎｅｒｇｙ</t>
  </si>
  <si>
    <t>エネラボ(株)（旧：せと電力(株)）</t>
  </si>
  <si>
    <t>(株)ネクシィーズ・ゼロ</t>
  </si>
  <si>
    <t>地元電力(株)</t>
  </si>
  <si>
    <t>スマートエナジー磐田(株)</t>
  </si>
  <si>
    <t>そうまＩグリッド合同会社</t>
  </si>
  <si>
    <t>新潟県民電力(株)</t>
  </si>
  <si>
    <t>エネトレード(株)</t>
  </si>
  <si>
    <t>Ｍｙシティ電力(株)</t>
  </si>
  <si>
    <t>(株)トーセキ</t>
  </si>
  <si>
    <t>(株)さくら新電力</t>
  </si>
  <si>
    <t>(株)グローアップ</t>
  </si>
  <si>
    <t>あくびコミュニケーションズ(株)</t>
  </si>
  <si>
    <t>いこま市民パワー(株)</t>
  </si>
  <si>
    <t>(株)コープでんき東北</t>
  </si>
  <si>
    <t>おもてなし山形(株)</t>
  </si>
  <si>
    <t>長野都市ガス(株)</t>
  </si>
  <si>
    <t>上田ガス(株)</t>
  </si>
  <si>
    <t>日本瓦斯(株)（旧：(株)エネカット）</t>
  </si>
  <si>
    <t>(株)内藤工業所</t>
  </si>
  <si>
    <t>(株)シグナストラスト</t>
  </si>
  <si>
    <t>ゲーテハウス(株)</t>
  </si>
  <si>
    <t>おまかせ電力(株)（旧：(株)コデンエナジーバンク）</t>
  </si>
  <si>
    <t>岩手電力(株)</t>
  </si>
  <si>
    <t>ＪＰエネルギー(株)</t>
  </si>
  <si>
    <t>兵庫電力(株)</t>
  </si>
  <si>
    <t>大和ライフエナジア(株)</t>
  </si>
  <si>
    <t>京都新電力(株)</t>
  </si>
  <si>
    <t>Ｃｏｃｏテラスたがわ(株)</t>
  </si>
  <si>
    <t>東北電力エナジートレーディング(株)</t>
  </si>
  <si>
    <t>(株)横浜環境デザイン</t>
  </si>
  <si>
    <t>(株)まち未来製作所</t>
  </si>
  <si>
    <t>ＴＲＥＮＤＥ(株)</t>
  </si>
  <si>
    <t>(株)どさんこパワー</t>
  </si>
  <si>
    <t>(株)地方創生テクノロジーラボ</t>
  </si>
  <si>
    <t>みなとみらい電力(株)</t>
  </si>
  <si>
    <t>日本電灯電力販売(株)</t>
  </si>
  <si>
    <t>(株)ＬＩＸＩＬ　ＴＥＰＣＯ　スマートパートナーズ</t>
  </si>
  <si>
    <t>三菱瓦斯化学(株)</t>
  </si>
  <si>
    <t>(株)ユビニティー</t>
  </si>
  <si>
    <t>(株)宮交シティ</t>
  </si>
  <si>
    <t>(株)アルファライズ</t>
  </si>
  <si>
    <t>おおすみ半島スマートエネルギー(株)</t>
  </si>
  <si>
    <t>おきなわコープエナジー(株)</t>
  </si>
  <si>
    <t>久慈地域エネルギー(株)</t>
  </si>
  <si>
    <t>弘前ガス(株)</t>
  </si>
  <si>
    <t>(株)フォーバルテレコム</t>
  </si>
  <si>
    <t>信州電力(株)</t>
  </si>
  <si>
    <t>(株)ひまわりでんき（旧：山口電力(株)）</t>
  </si>
  <si>
    <t>くるめエネルギー(株)</t>
  </si>
  <si>
    <t>(株)はまエネ</t>
  </si>
  <si>
    <t>(株)ホープ</t>
  </si>
  <si>
    <t>松阪新電力(株)</t>
  </si>
  <si>
    <t>ヒューリックプロパティソリューション(株)</t>
  </si>
  <si>
    <t>宮崎電力(株)（旧：(株)盛和）</t>
  </si>
  <si>
    <t>みの市民エネルギー(株)</t>
  </si>
  <si>
    <t>三友エンテック(株)</t>
  </si>
  <si>
    <t>府中・調布まちなかエナジー(株)</t>
  </si>
  <si>
    <t>伊勢志摩電力(株)</t>
  </si>
  <si>
    <t>(一社)塩尻市森林公社</t>
  </si>
  <si>
    <t>九州スポーツ電力(株)</t>
  </si>
  <si>
    <t>(株)ＣＤエナジーダイレクト</t>
  </si>
  <si>
    <t>ジニーエナジー合同会社（旧：スマイルエナジー合同会社）</t>
  </si>
  <si>
    <t>(株)ぶんごおおのエナジー</t>
  </si>
  <si>
    <t>ヴィジョナリーパワー(株)</t>
  </si>
  <si>
    <t>有明エナジー(株)</t>
  </si>
  <si>
    <t>Ｅｔｈｏｓ合同会社</t>
  </si>
  <si>
    <t>厚木瓦斯(株)</t>
  </si>
  <si>
    <t>(株)エネ・ビジョン</t>
  </si>
  <si>
    <t>イワタニ三重(株)</t>
  </si>
  <si>
    <t>(株)マルヰ</t>
  </si>
  <si>
    <t>大多喜ガス(株)</t>
  </si>
  <si>
    <t>郡上エネルギー(株)</t>
  </si>
  <si>
    <t>鈴与電力(株)</t>
  </si>
  <si>
    <t>コープ電力(株)</t>
  </si>
  <si>
    <t>生活協同組合コープぐんま</t>
  </si>
  <si>
    <t>とちぎコープ生活協同組合</t>
  </si>
  <si>
    <t>いばらきコープ生活協同組合</t>
  </si>
  <si>
    <t>亀岡ふるさとエナジー(株)</t>
  </si>
  <si>
    <t>(株)織戸組</t>
  </si>
  <si>
    <t>ふかやｅパワー(株)</t>
  </si>
  <si>
    <t>(株)Ｌｉｎｋ　Ｌｉｆｅ</t>
  </si>
  <si>
    <t>日本エネルギー総合システム(株)</t>
  </si>
  <si>
    <t>イワタニ東海(株)</t>
  </si>
  <si>
    <t>(株)ところざわ未来電力</t>
  </si>
  <si>
    <t>朝日ガスエナジー(株)</t>
  </si>
  <si>
    <t>(株)エネファント</t>
  </si>
  <si>
    <t>みよしエナジー(株)</t>
  </si>
  <si>
    <t>東日本ガス(株)</t>
  </si>
  <si>
    <t>東彩ガス(株)</t>
  </si>
  <si>
    <t>(株)ｋａｒｃｈ</t>
  </si>
  <si>
    <t>(株)かみでん里山公社</t>
  </si>
  <si>
    <t>北日本ガス(株)</t>
  </si>
  <si>
    <t>イワタニ長野(株)</t>
  </si>
  <si>
    <t>(株)クボタ</t>
  </si>
  <si>
    <t>その他の小売電気事業者</t>
  </si>
  <si>
    <t>その他の小売電気事業者</t>
  </si>
  <si>
    <t>その他の小売電気事業者</t>
  </si>
  <si>
    <t>要綱第７号様式別紙</t>
  </si>
  <si>
    <t>要綱第７号様式</t>
  </si>
  <si>
    <t>本社</t>
  </si>
  <si>
    <t>○×工場</t>
  </si>
  <si>
    <t>事務所</t>
  </si>
  <si>
    <t>工場</t>
  </si>
  <si>
    <t>○×店</t>
  </si>
  <si>
    <t>店舗</t>
  </si>
  <si>
    <t>&lt;枠外部分&gt;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</si>
</sst>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_);[Red]\(0.0\)"/>
    <numFmt numFmtId="180" formatCode="0.0000_ "/>
    <numFmt numFmtId="181" formatCode="0.00_);[Red]\(0.00\)"/>
    <numFmt numFmtId="182" formatCode="0.00_ "/>
    <numFmt numFmtId="183" formatCode="0.000_ "/>
    <numFmt numFmtId="184" formatCode="0.000_);[Red]\(0.000\)"/>
    <numFmt numFmtId="185" formatCode="0.0000_);[Red]\(0.0000\)"/>
    <numFmt numFmtId="186" formatCode="#,##0.000_ "/>
    <numFmt numFmtId="187" formatCode="0;&quot;△ &quot;0"/>
    <numFmt numFmtId="188" formatCode="0.000%"/>
    <numFmt numFmtId="189" formatCode="0.0_ "/>
    <numFmt numFmtId="190" formatCode="#,##0.0_ "/>
    <numFmt numFmtId="191" formatCode="###,###,###,###.###"/>
    <numFmt numFmtId="192" formatCode="#,##0.000;[Red]\-#,##0.000"/>
    <numFmt numFmtId="193" formatCode="0.0%"/>
    <numFmt numFmtId="194" formatCode="#,##0.0_);[Red]\(#,##0.0\)"/>
    <numFmt numFmtId="195" formatCode="0_ "/>
    <numFmt numFmtId="196" formatCode="#,##0.0"/>
    <numFmt numFmtId="197" formatCode="0&quot;台&quot;"/>
    <numFmt numFmtId="198" formatCode="0&quot;両&quot;"/>
    <numFmt numFmtId="199" formatCode="0&quot;&quot;"/>
    <numFmt numFmtId="200" formatCode="0.000"/>
    <numFmt numFmtId="201" formatCode="0.000000_ "/>
  </numFmts>
  <fonts count="58">
    <font>
      <sz val="10.5"/>
      <name val="ＭＳ 明朝"/>
      <family val="1"/>
    </font>
    <font>
      <sz val="11"/>
      <name val="ＭＳ Ｐゴシック"/>
      <family val="3"/>
    </font>
    <font>
      <sz val="6"/>
      <name val="ＭＳ Ｐゴシック"/>
      <family val="3"/>
    </font>
    <font>
      <sz val="6"/>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9"/>
      <name val="MS UI Gothic"/>
      <family val="3"/>
    </font>
    <font>
      <sz val="5"/>
      <name val="ＭＳ 明朝"/>
      <family val="1"/>
    </font>
    <font>
      <sz val="9"/>
      <name val="ＭＳ 明朝"/>
      <family val="1"/>
    </font>
    <font>
      <sz val="10.5"/>
      <color indexed="8"/>
      <name val="ＭＳ 明朝"/>
      <family val="1"/>
    </font>
    <font>
      <b/>
      <sz val="14"/>
      <color indexed="8"/>
      <name val="ＭＳ ゴシック"/>
      <family val="3"/>
    </font>
    <font>
      <b/>
      <sz val="12"/>
      <color indexed="8"/>
      <name val="ＭＳ ゴシック"/>
      <family val="3"/>
    </font>
    <font>
      <sz val="10"/>
      <name val="ＭＳ 明朝"/>
      <family val="1"/>
    </font>
    <font>
      <sz val="11"/>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明朝"/>
      <family val="1"/>
    </font>
    <font>
      <b/>
      <sz val="9"/>
      <color indexed="8"/>
      <name val="ＭＳ ゴシック"/>
      <family val="3"/>
    </font>
    <font>
      <sz val="8"/>
      <color indexed="8"/>
      <name val="ＭＳ 明朝"/>
      <family val="1"/>
    </font>
    <font>
      <b/>
      <sz val="9"/>
      <color indexed="8"/>
      <name val="ＭＳ 明朝"/>
      <family val="1"/>
    </font>
    <font>
      <b/>
      <sz val="12"/>
      <color indexed="10"/>
      <name val="ＭＳ ゴシック"/>
      <family val="3"/>
    </font>
    <font>
      <u val="single"/>
      <sz val="9"/>
      <color indexed="8"/>
      <name val="ＭＳ 明朝"/>
      <family val="1"/>
    </font>
    <font>
      <b/>
      <u val="single"/>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rgb="FFFF0000"/>
        <bgColor indexed="64"/>
      </patternFill>
    </fill>
    <fill>
      <patternFill patternType="solid">
        <fgColor theme="0"/>
        <bgColor indexed="64"/>
      </patternFill>
    </fill>
    <fill>
      <patternFill patternType="solid">
        <fgColor theme="0" tint="-0.24997000396251678"/>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double"/>
    </border>
    <border>
      <left style="thin"/>
      <right style="thin"/>
      <top style="medium"/>
      <bottom style="double"/>
    </border>
    <border>
      <left style="thin"/>
      <right style="medium"/>
      <top style="medium"/>
      <bottom style="double"/>
    </border>
    <border diagonalUp="1">
      <left style="thin"/>
      <right style="thin"/>
      <top style="thin"/>
      <bottom style="medium"/>
      <diagonal style="thin"/>
    </border>
    <border>
      <left>
        <color indexed="63"/>
      </left>
      <right style="thin"/>
      <top style="medium"/>
      <bottom style="double"/>
    </border>
    <border>
      <left>
        <color indexed="63"/>
      </left>
      <right style="thin"/>
      <top style="thin"/>
      <bottom style="medium"/>
    </border>
    <border diagonalUp="1">
      <left style="thin"/>
      <right style="thin"/>
      <top style="double"/>
      <bottom style="medium"/>
      <diagonal style="thin"/>
    </border>
    <border>
      <left style="medium"/>
      <right style="thin"/>
      <top style="double"/>
      <bottom style="medium"/>
    </border>
    <border>
      <left>
        <color indexed="63"/>
      </left>
      <right style="thin"/>
      <top>
        <color indexed="63"/>
      </top>
      <bottom style="thin"/>
    </border>
    <border>
      <left style="thin"/>
      <right style="thin"/>
      <top style="medium"/>
      <bottom style="thin"/>
    </border>
    <border>
      <left>
        <color indexed="63"/>
      </left>
      <right style="thin"/>
      <top style="medium"/>
      <bottom style="thin"/>
    </border>
    <border>
      <left>
        <color indexed="63"/>
      </left>
      <right style="thin"/>
      <top style="double"/>
      <bottom style="medium"/>
    </border>
    <border>
      <left style="thin"/>
      <right style="thin"/>
      <top style="thin"/>
      <bottom style="double"/>
    </border>
    <border>
      <left>
        <color indexed="63"/>
      </left>
      <right>
        <color indexed="63"/>
      </right>
      <top style="thin"/>
      <bottom>
        <color indexed="63"/>
      </bottom>
    </border>
    <border>
      <left style="thin"/>
      <right style="thin"/>
      <top style="double"/>
      <bottom style="thin"/>
    </border>
    <border>
      <left style="thin"/>
      <right style="medium"/>
      <top>
        <color indexed="63"/>
      </top>
      <bottom style="thin"/>
    </border>
    <border>
      <left style="thin"/>
      <right style="medium"/>
      <top style="thin"/>
      <bottom>
        <color indexed="63"/>
      </bottom>
    </border>
    <border>
      <left style="thin"/>
      <right style="medium"/>
      <top style="double"/>
      <bottom style="thin"/>
    </border>
    <border>
      <left style="thin"/>
      <right style="medium"/>
      <top style="double"/>
      <bottom style="medium"/>
    </border>
    <border>
      <left style="thin"/>
      <right style="thin"/>
      <top style="double"/>
      <bottom style="medium"/>
    </border>
    <border>
      <left style="medium"/>
      <right style="thin"/>
      <top>
        <color indexed="63"/>
      </top>
      <bottom style="thin"/>
    </border>
    <border>
      <left style="medium"/>
      <right style="thin"/>
      <top style="thin"/>
      <bottom style="thin"/>
    </border>
    <border>
      <left style="medium"/>
      <right style="thin"/>
      <top style="double"/>
      <bottom>
        <color indexed="63"/>
      </bottom>
    </border>
    <border>
      <left style="medium"/>
      <right style="thin"/>
      <top style="thin"/>
      <bottom>
        <color indexed="63"/>
      </bottom>
    </border>
    <border>
      <left>
        <color indexed="63"/>
      </left>
      <right style="thin"/>
      <top style="thin"/>
      <bottom>
        <color indexed="63"/>
      </bottom>
    </border>
    <border>
      <left style="medium"/>
      <right style="thin"/>
      <top style="thin"/>
      <bottom style="medium"/>
    </border>
    <border>
      <left>
        <color indexed="63"/>
      </left>
      <right style="thin"/>
      <top style="double"/>
      <bottom style="thin"/>
    </border>
    <border diagonalUp="1">
      <left style="thin"/>
      <right style="thin"/>
      <top style="double"/>
      <bottom style="thin"/>
      <diagonal style="thin"/>
    </border>
    <border>
      <left>
        <color indexed="63"/>
      </left>
      <right style="thin"/>
      <top style="thin"/>
      <bottom style="double"/>
    </border>
    <border>
      <left style="thin"/>
      <right style="medium"/>
      <top style="thin"/>
      <bottom style="double"/>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double"/>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color indexed="63"/>
      </bottom>
    </border>
    <border>
      <left style="medium"/>
      <right style="thin"/>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diagonalUp="1">
      <left style="medium"/>
      <right>
        <color indexed="63"/>
      </right>
      <top style="double"/>
      <bottom style="medium"/>
      <diagonal style="thin"/>
    </border>
    <border diagonalUp="1">
      <left>
        <color indexed="63"/>
      </left>
      <right style="thin"/>
      <top style="double"/>
      <bottom style="medium"/>
      <diagonal style="thin"/>
    </border>
    <border>
      <left style="medium"/>
      <right>
        <color indexed="63"/>
      </right>
      <top style="thin"/>
      <bottom style="double"/>
    </border>
    <border>
      <left style="thin"/>
      <right>
        <color indexed="63"/>
      </right>
      <top style="medium"/>
      <bottom style="double"/>
    </border>
    <border>
      <left>
        <color indexed="63"/>
      </left>
      <right style="medium"/>
      <top style="medium"/>
      <bottom style="double"/>
    </border>
    <border>
      <left style="medium"/>
      <right>
        <color indexed="63"/>
      </right>
      <top style="double"/>
      <bottom style="thin"/>
    </border>
    <border>
      <left style="medium"/>
      <right>
        <color indexed="63"/>
      </right>
      <top style="medium"/>
      <bottom style="double"/>
    </border>
    <border>
      <left>
        <color indexed="63"/>
      </left>
      <right>
        <color indexed="63"/>
      </right>
      <top style="medium"/>
      <bottom style="double"/>
    </border>
    <border>
      <left style="medium"/>
      <right>
        <color indexed="63"/>
      </right>
      <top style="thin"/>
      <bottom style="thin"/>
    </border>
    <border>
      <left style="medium"/>
      <right style="thin"/>
      <top style="double"/>
      <bottom style="thin"/>
    </border>
    <border>
      <left>
        <color indexed="63"/>
      </left>
      <right>
        <color indexed="63"/>
      </right>
      <top style="medium"/>
      <bottom style="thin"/>
    </border>
    <border>
      <left style="medium"/>
      <right style="thin"/>
      <top style="medium"/>
      <bottom style="thin"/>
    </border>
    <border>
      <left style="medium"/>
      <right>
        <color indexed="63"/>
      </right>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6" fillId="0" borderId="0" applyNumberFormat="0" applyFill="0" applyBorder="0" applyAlignment="0" applyProtection="0"/>
    <xf numFmtId="0" fontId="57" fillId="32" borderId="0" applyNumberFormat="0" applyBorder="0" applyAlignment="0" applyProtection="0"/>
  </cellStyleXfs>
  <cellXfs count="375">
    <xf numFmtId="0" fontId="0" fillId="0" borderId="0" xfId="0" applyAlignment="1">
      <alignmen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10" xfId="0" applyFont="1" applyFill="1" applyBorder="1" applyAlignment="1">
      <alignment horizontal="center" vertical="center"/>
    </xf>
    <xf numFmtId="0" fontId="4" fillId="0" borderId="0" xfId="0" applyFont="1" applyFill="1" applyAlignment="1">
      <alignment horizontal="left" vertical="top"/>
    </xf>
    <xf numFmtId="0" fontId="4" fillId="0" borderId="0" xfId="0" applyFont="1" applyFill="1" applyAlignment="1">
      <alignment vertical="top" wrapText="1"/>
    </xf>
    <xf numFmtId="0" fontId="4" fillId="0" borderId="0" xfId="0" applyFont="1" applyFill="1" applyAlignment="1" quotePrefix="1">
      <alignment horizontal="left" vertical="top"/>
    </xf>
    <xf numFmtId="0" fontId="4" fillId="0" borderId="0" xfId="0" applyFont="1" applyFill="1" applyAlignment="1">
      <alignment wrapText="1"/>
    </xf>
    <xf numFmtId="0" fontId="4" fillId="0" borderId="0" xfId="0" applyFont="1" applyFill="1" applyAlignment="1">
      <alignment vertical="top"/>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0" fillId="33" borderId="0" xfId="0" applyFill="1" applyAlignment="1" applyProtection="1">
      <alignment vertical="center"/>
      <protection/>
    </xf>
    <xf numFmtId="0" fontId="9" fillId="33" borderId="0" xfId="0" applyFont="1"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0" xfId="0" applyFont="1"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0" xfId="0" applyFill="1" applyBorder="1" applyAlignment="1" applyProtection="1">
      <alignment vertical="center" wrapText="1" shrinkToFit="1"/>
      <protection/>
    </xf>
    <xf numFmtId="190" fontId="0" fillId="33" borderId="0" xfId="0" applyNumberFormat="1" applyFill="1" applyBorder="1" applyAlignment="1" applyProtection="1">
      <alignment vertical="center" shrinkToFit="1"/>
      <protection/>
    </xf>
    <xf numFmtId="0" fontId="0" fillId="33" borderId="0" xfId="0" applyFill="1" applyAlignment="1" applyProtection="1">
      <alignment/>
      <protection/>
    </xf>
    <xf numFmtId="0" fontId="10" fillId="0" borderId="10" xfId="0" applyFont="1" applyBorder="1" applyAlignment="1">
      <alignment horizontal="center" vertical="center" shrinkToFit="1"/>
    </xf>
    <xf numFmtId="0" fontId="10" fillId="0" borderId="0" xfId="0" applyFont="1" applyAlignment="1">
      <alignment vertical="center"/>
    </xf>
    <xf numFmtId="0" fontId="10" fillId="0" borderId="0" xfId="0" applyFont="1" applyAlignment="1">
      <alignment horizontal="center" vertical="center"/>
    </xf>
    <xf numFmtId="0" fontId="10" fillId="34" borderId="10" xfId="0" applyFont="1" applyFill="1" applyBorder="1" applyAlignment="1">
      <alignment horizontal="center" vertical="center"/>
    </xf>
    <xf numFmtId="0" fontId="10" fillId="34" borderId="14" xfId="0" applyFont="1" applyFill="1" applyBorder="1" applyAlignment="1">
      <alignment horizontal="center" vertical="center"/>
    </xf>
    <xf numFmtId="179" fontId="10" fillId="33" borderId="10" xfId="0" applyNumberFormat="1" applyFont="1" applyFill="1" applyBorder="1" applyAlignment="1">
      <alignment vertical="center"/>
    </xf>
    <xf numFmtId="0" fontId="10" fillId="33" borderId="10" xfId="0" applyNumberFormat="1" applyFont="1" applyFill="1" applyBorder="1" applyAlignment="1">
      <alignment horizontal="center" vertical="center"/>
    </xf>
    <xf numFmtId="180" fontId="10" fillId="33" borderId="10" xfId="0" applyNumberFormat="1" applyFont="1" applyFill="1" applyBorder="1" applyAlignment="1">
      <alignment vertical="center"/>
    </xf>
    <xf numFmtId="0" fontId="10" fillId="33" borderId="14" xfId="0" applyNumberFormat="1" applyFont="1" applyFill="1" applyBorder="1" applyAlignment="1">
      <alignment horizontal="center" vertical="center"/>
    </xf>
    <xf numFmtId="0" fontId="10" fillId="0" borderId="10" xfId="0" applyFont="1" applyBorder="1" applyAlignment="1">
      <alignment vertical="center" wrapText="1"/>
    </xf>
    <xf numFmtId="0" fontId="10" fillId="0" borderId="10" xfId="0" applyFont="1" applyBorder="1" applyAlignment="1">
      <alignment horizontal="center" vertical="center"/>
    </xf>
    <xf numFmtId="185" fontId="10" fillId="33" borderId="10" xfId="0" applyNumberFormat="1" applyFont="1" applyFill="1" applyBorder="1" applyAlignment="1">
      <alignment vertical="center"/>
    </xf>
    <xf numFmtId="181" fontId="10" fillId="33" borderId="10" xfId="0" applyNumberFormat="1" applyFont="1" applyFill="1" applyBorder="1" applyAlignment="1">
      <alignment vertical="center"/>
    </xf>
    <xf numFmtId="0" fontId="10" fillId="0" borderId="15" xfId="0" applyFont="1" applyBorder="1" applyAlignment="1">
      <alignment horizontal="center" vertical="center"/>
    </xf>
    <xf numFmtId="0" fontId="10" fillId="33" borderId="15" xfId="0" applyNumberFormat="1" applyFont="1" applyFill="1" applyBorder="1" applyAlignment="1">
      <alignment horizontal="center" vertical="center"/>
    </xf>
    <xf numFmtId="0" fontId="10" fillId="33" borderId="16" xfId="0" applyNumberFormat="1" applyFont="1" applyFill="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182" fontId="10" fillId="33" borderId="10" xfId="0" applyNumberFormat="1" applyFont="1" applyFill="1" applyBorder="1" applyAlignment="1">
      <alignment vertical="center"/>
    </xf>
    <xf numFmtId="183" fontId="10" fillId="33" borderId="10" xfId="0" applyNumberFormat="1" applyFont="1" applyFill="1" applyBorder="1" applyAlignment="1">
      <alignment vertical="center"/>
    </xf>
    <xf numFmtId="182" fontId="10" fillId="33" borderId="15" xfId="0" applyNumberFormat="1" applyFont="1" applyFill="1" applyBorder="1" applyAlignment="1">
      <alignment vertical="center"/>
    </xf>
    <xf numFmtId="183" fontId="10" fillId="33" borderId="15" xfId="0" applyNumberFormat="1" applyFont="1" applyFill="1" applyBorder="1" applyAlignment="1">
      <alignment vertical="center"/>
    </xf>
    <xf numFmtId="0" fontId="10" fillId="0" borderId="0" xfId="0" applyFont="1" applyBorder="1" applyAlignment="1">
      <alignment vertical="center" wrapText="1"/>
    </xf>
    <xf numFmtId="0" fontId="10" fillId="33" borderId="14" xfId="0" applyNumberFormat="1" applyFont="1" applyFill="1" applyBorder="1" applyAlignment="1">
      <alignment horizontal="center" vertical="center" shrinkToFit="1"/>
    </xf>
    <xf numFmtId="183" fontId="10" fillId="0" borderId="0" xfId="0" applyNumberFormat="1" applyFont="1" applyBorder="1" applyAlignment="1">
      <alignment vertical="center"/>
    </xf>
    <xf numFmtId="0" fontId="10" fillId="33" borderId="16" xfId="0" applyNumberFormat="1" applyFont="1" applyFill="1" applyBorder="1" applyAlignment="1">
      <alignment horizontal="center" vertical="center" shrinkToFit="1"/>
    </xf>
    <xf numFmtId="182" fontId="10" fillId="0" borderId="10" xfId="0" applyNumberFormat="1" applyFont="1" applyBorder="1" applyAlignment="1">
      <alignment vertical="center"/>
    </xf>
    <xf numFmtId="0" fontId="10" fillId="0" borderId="14" xfId="0" applyFont="1" applyBorder="1" applyAlignment="1">
      <alignment horizontal="center" vertical="center"/>
    </xf>
    <xf numFmtId="183" fontId="10" fillId="0" borderId="15" xfId="0" applyNumberFormat="1" applyFont="1" applyBorder="1" applyAlignment="1">
      <alignment vertical="center"/>
    </xf>
    <xf numFmtId="0" fontId="10" fillId="0" borderId="16" xfId="0" applyFont="1" applyBorder="1" applyAlignment="1">
      <alignment horizontal="center" vertical="center"/>
    </xf>
    <xf numFmtId="0" fontId="10" fillId="34" borderId="17" xfId="0" applyFont="1" applyFill="1" applyBorder="1" applyAlignment="1">
      <alignment vertical="center" shrinkToFit="1"/>
    </xf>
    <xf numFmtId="0" fontId="10" fillId="0" borderId="10" xfId="0" applyFont="1" applyBorder="1" applyAlignment="1">
      <alignment vertical="center" shrinkToFit="1"/>
    </xf>
    <xf numFmtId="0" fontId="13" fillId="0" borderId="0" xfId="0" applyFont="1" applyFill="1" applyAlignment="1">
      <alignment vertical="center"/>
    </xf>
    <xf numFmtId="0" fontId="4" fillId="0" borderId="0" xfId="0" applyFont="1" applyFill="1" applyAlignment="1">
      <alignment horizontal="center" vertical="center"/>
    </xf>
    <xf numFmtId="0" fontId="4" fillId="0" borderId="10" xfId="0" applyFont="1" applyFill="1" applyBorder="1" applyAlignment="1">
      <alignment vertical="center"/>
    </xf>
    <xf numFmtId="0" fontId="10" fillId="0" borderId="15" xfId="0" applyFont="1" applyBorder="1" applyAlignment="1">
      <alignment horizontal="center" vertical="center" shrinkToFit="1"/>
    </xf>
    <xf numFmtId="0" fontId="10" fillId="34" borderId="11" xfId="0" applyFont="1" applyFill="1" applyBorder="1" applyAlignment="1">
      <alignment horizontal="center" vertical="center"/>
    </xf>
    <xf numFmtId="177" fontId="10" fillId="0" borderId="10" xfId="0" applyNumberFormat="1" applyFont="1" applyBorder="1" applyAlignment="1">
      <alignment horizontal="center" vertical="center"/>
    </xf>
    <xf numFmtId="177" fontId="10" fillId="0" borderId="15" xfId="0" applyNumberFormat="1" applyFont="1" applyBorder="1" applyAlignment="1">
      <alignment horizontal="center" vertical="center"/>
    </xf>
    <xf numFmtId="0" fontId="4" fillId="0" borderId="15" xfId="0" applyFont="1" applyFill="1" applyBorder="1" applyAlignment="1">
      <alignment horizontal="center" vertical="center"/>
    </xf>
    <xf numFmtId="0" fontId="13" fillId="33" borderId="18" xfId="0" applyFont="1" applyFill="1" applyBorder="1" applyAlignment="1" applyProtection="1">
      <alignment horizontal="center" vertical="center"/>
      <protection/>
    </xf>
    <xf numFmtId="0" fontId="13" fillId="33" borderId="19" xfId="0" applyFont="1" applyFill="1" applyBorder="1" applyAlignment="1" applyProtection="1">
      <alignment horizontal="center" vertical="center" wrapText="1"/>
      <protection/>
    </xf>
    <xf numFmtId="0" fontId="13" fillId="33" borderId="20" xfId="0" applyFont="1" applyFill="1" applyBorder="1" applyAlignment="1" applyProtection="1">
      <alignment horizontal="center" vertical="center" wrapText="1"/>
      <protection/>
    </xf>
    <xf numFmtId="0" fontId="4" fillId="0" borderId="21" xfId="0" applyFont="1" applyFill="1" applyBorder="1" applyAlignment="1">
      <alignment vertical="center"/>
    </xf>
    <xf numFmtId="0" fontId="13" fillId="0" borderId="19" xfId="0" applyFont="1" applyFill="1" applyBorder="1" applyAlignment="1">
      <alignment horizontal="center" vertical="center" wrapText="1"/>
    </xf>
    <xf numFmtId="0" fontId="13" fillId="33" borderId="22" xfId="0" applyFont="1" applyFill="1" applyBorder="1" applyAlignment="1" applyProtection="1">
      <alignment horizontal="center" vertical="center"/>
      <protection/>
    </xf>
    <xf numFmtId="0" fontId="4" fillId="0" borderId="23" xfId="0" applyFont="1" applyFill="1" applyBorder="1" applyAlignment="1">
      <alignment horizontal="center" vertical="center"/>
    </xf>
    <xf numFmtId="0" fontId="4" fillId="0" borderId="24" xfId="0" applyFont="1" applyFill="1" applyBorder="1" applyAlignment="1">
      <alignment vertical="center"/>
    </xf>
    <xf numFmtId="0" fontId="13" fillId="33" borderId="0" xfId="0" applyFont="1" applyFill="1" applyBorder="1" applyAlignment="1" applyProtection="1">
      <alignment vertical="center"/>
      <protection/>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Alignment="1">
      <alignment horizontal="right"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wrapText="1"/>
    </xf>
    <xf numFmtId="0" fontId="13" fillId="33" borderId="20" xfId="0" applyFont="1" applyFill="1" applyBorder="1" applyAlignment="1" applyProtection="1">
      <alignment horizontal="center" vertical="center"/>
      <protection/>
    </xf>
    <xf numFmtId="0" fontId="0" fillId="33" borderId="10" xfId="0" applyFill="1" applyBorder="1" applyAlignment="1" applyProtection="1">
      <alignment vertical="center"/>
      <protection/>
    </xf>
    <xf numFmtId="0" fontId="10" fillId="0" borderId="10" xfId="0" applyFont="1" applyBorder="1" applyAlignment="1">
      <alignment vertical="center"/>
    </xf>
    <xf numFmtId="0" fontId="0" fillId="0" borderId="10" xfId="0" applyFont="1" applyBorder="1" applyAlignment="1">
      <alignment vertical="center"/>
    </xf>
    <xf numFmtId="0" fontId="4" fillId="0" borderId="30" xfId="0" applyFont="1" applyFill="1" applyBorder="1" applyAlignment="1">
      <alignment horizontal="center" vertical="center"/>
    </xf>
    <xf numFmtId="0" fontId="4" fillId="0" borderId="31" xfId="0" applyFont="1" applyFill="1" applyBorder="1" applyAlignment="1">
      <alignment vertical="center"/>
    </xf>
    <xf numFmtId="0" fontId="4" fillId="0" borderId="32" xfId="0" applyFont="1" applyFill="1" applyBorder="1" applyAlignment="1">
      <alignment horizontal="center" vertical="center"/>
    </xf>
    <xf numFmtId="176" fontId="10" fillId="0" borderId="10" xfId="0" applyNumberFormat="1" applyFont="1" applyBorder="1" applyAlignment="1">
      <alignment horizontal="right" vertical="center" shrinkToFit="1"/>
    </xf>
    <xf numFmtId="176" fontId="10" fillId="0" borderId="15" xfId="0" applyNumberFormat="1" applyFont="1" applyBorder="1" applyAlignment="1">
      <alignment horizontal="right" vertical="center" shrinkToFit="1"/>
    </xf>
    <xf numFmtId="176" fontId="10" fillId="0" borderId="10" xfId="0" applyNumberFormat="1" applyFont="1" applyBorder="1" applyAlignment="1">
      <alignment vertical="center" shrinkToFit="1"/>
    </xf>
    <xf numFmtId="176" fontId="10" fillId="0" borderId="15" xfId="0" applyNumberFormat="1" applyFont="1" applyBorder="1" applyAlignment="1">
      <alignment vertical="center" shrinkToFit="1"/>
    </xf>
    <xf numFmtId="176" fontId="0" fillId="33" borderId="14" xfId="0" applyNumberFormat="1" applyFont="1" applyFill="1" applyBorder="1" applyAlignment="1">
      <alignment vertical="center"/>
    </xf>
    <xf numFmtId="0" fontId="4" fillId="0" borderId="10" xfId="0" applyFont="1" applyFill="1" applyBorder="1" applyAlignment="1">
      <alignment vertical="center" wrapText="1"/>
    </xf>
    <xf numFmtId="200" fontId="4" fillId="0" borderId="12" xfId="0" applyNumberFormat="1" applyFont="1" applyFill="1" applyBorder="1" applyAlignment="1">
      <alignment horizontal="center" vertical="center"/>
    </xf>
    <xf numFmtId="200" fontId="4" fillId="0" borderId="10" xfId="0" applyNumberFormat="1" applyFont="1" applyFill="1" applyBorder="1" applyAlignment="1">
      <alignment horizontal="center" vertical="center"/>
    </xf>
    <xf numFmtId="200" fontId="4" fillId="0" borderId="11" xfId="0" applyNumberFormat="1" applyFont="1" applyFill="1" applyBorder="1" applyAlignment="1">
      <alignment horizontal="center" vertical="center"/>
    </xf>
    <xf numFmtId="200" fontId="4" fillId="0" borderId="27" xfId="0" applyNumberFormat="1" applyFont="1" applyFill="1" applyBorder="1" applyAlignment="1">
      <alignment horizontal="center" vertical="center"/>
    </xf>
    <xf numFmtId="190" fontId="4" fillId="0" borderId="33" xfId="0" applyNumberFormat="1" applyFont="1" applyFill="1" applyBorder="1" applyAlignment="1">
      <alignment vertical="center" shrinkToFit="1"/>
    </xf>
    <xf numFmtId="190" fontId="4" fillId="0" borderId="14" xfId="0" applyNumberFormat="1" applyFont="1" applyFill="1" applyBorder="1" applyAlignment="1">
      <alignment vertical="center" shrinkToFit="1"/>
    </xf>
    <xf numFmtId="190" fontId="4" fillId="0" borderId="34" xfId="0" applyNumberFormat="1" applyFont="1" applyFill="1" applyBorder="1" applyAlignment="1">
      <alignment vertical="center" shrinkToFit="1"/>
    </xf>
    <xf numFmtId="190" fontId="4" fillId="0" borderId="16" xfId="0" applyNumberFormat="1" applyFont="1" applyFill="1" applyBorder="1" applyAlignment="1">
      <alignment vertical="center" shrinkToFit="1"/>
    </xf>
    <xf numFmtId="190" fontId="4" fillId="0" borderId="12" xfId="0" applyNumberFormat="1" applyFont="1" applyFill="1" applyBorder="1" applyAlignment="1">
      <alignment vertical="center" shrinkToFit="1"/>
    </xf>
    <xf numFmtId="190" fontId="4" fillId="0" borderId="10" xfId="0" applyNumberFormat="1" applyFont="1" applyFill="1" applyBorder="1" applyAlignment="1">
      <alignment vertical="center" shrinkToFit="1"/>
    </xf>
    <xf numFmtId="190" fontId="4" fillId="0" borderId="11" xfId="0" applyNumberFormat="1" applyFont="1" applyFill="1" applyBorder="1" applyAlignment="1">
      <alignment vertical="center" shrinkToFit="1"/>
    </xf>
    <xf numFmtId="190" fontId="4" fillId="0" borderId="27" xfId="0" applyNumberFormat="1" applyFont="1" applyFill="1" applyBorder="1" applyAlignment="1">
      <alignment vertical="center" shrinkToFit="1"/>
    </xf>
    <xf numFmtId="190" fontId="4" fillId="0" borderId="17" xfId="0" applyNumberFormat="1" applyFont="1" applyFill="1" applyBorder="1" applyAlignment="1">
      <alignment vertical="center" shrinkToFit="1"/>
    </xf>
    <xf numFmtId="190" fontId="4" fillId="0" borderId="15" xfId="0" applyNumberFormat="1" applyFont="1" applyFill="1" applyBorder="1" applyAlignment="1">
      <alignment vertical="center" shrinkToFit="1"/>
    </xf>
    <xf numFmtId="190" fontId="4" fillId="0" borderId="35" xfId="0" applyNumberFormat="1" applyFont="1" applyFill="1" applyBorder="1" applyAlignment="1">
      <alignment vertical="center" shrinkToFit="1"/>
    </xf>
    <xf numFmtId="190" fontId="4" fillId="0" borderId="36" xfId="0" applyNumberFormat="1" applyFont="1" applyFill="1" applyBorder="1" applyAlignment="1">
      <alignment vertical="center" shrinkToFit="1"/>
    </xf>
    <xf numFmtId="190" fontId="4" fillId="0" borderId="37" xfId="0" applyNumberFormat="1" applyFont="1" applyFill="1" applyBorder="1" applyAlignment="1">
      <alignment vertical="center" shrinkToFit="1"/>
    </xf>
    <xf numFmtId="190" fontId="4" fillId="0" borderId="33" xfId="0" applyNumberFormat="1" applyFont="1" applyFill="1" applyBorder="1" applyAlignment="1" applyProtection="1">
      <alignment vertical="center" shrinkToFit="1"/>
      <protection locked="0"/>
    </xf>
    <xf numFmtId="190" fontId="4" fillId="0" borderId="14" xfId="0" applyNumberFormat="1" applyFont="1" applyFill="1" applyBorder="1" applyAlignment="1" applyProtection="1">
      <alignment vertical="center" shrinkToFit="1"/>
      <protection locked="0"/>
    </xf>
    <xf numFmtId="190" fontId="4" fillId="0" borderId="34" xfId="0" applyNumberFormat="1" applyFont="1" applyFill="1" applyBorder="1" applyAlignment="1" applyProtection="1">
      <alignment vertical="center" shrinkToFit="1"/>
      <protection locked="0"/>
    </xf>
    <xf numFmtId="190" fontId="4" fillId="0" borderId="17" xfId="0" applyNumberFormat="1" applyFont="1" applyFill="1" applyBorder="1" applyAlignment="1" applyProtection="1">
      <alignment vertical="center" shrinkToFit="1"/>
      <protection locked="0"/>
    </xf>
    <xf numFmtId="0" fontId="4" fillId="0" borderId="38" xfId="0" applyFont="1" applyFill="1" applyBorder="1" applyAlignment="1" applyProtection="1">
      <alignment vertical="center"/>
      <protection locked="0"/>
    </xf>
    <xf numFmtId="0" fontId="4" fillId="0" borderId="39" xfId="0" applyFont="1" applyFill="1" applyBorder="1" applyAlignment="1" applyProtection="1">
      <alignment vertical="center"/>
      <protection locked="0"/>
    </xf>
    <xf numFmtId="0" fontId="4" fillId="0" borderId="40" xfId="0" applyFont="1" applyFill="1" applyBorder="1" applyAlignment="1" applyProtection="1">
      <alignment vertical="center" wrapText="1"/>
      <protection locked="0"/>
    </xf>
    <xf numFmtId="0" fontId="4" fillId="0" borderId="41" xfId="0" applyFont="1" applyFill="1" applyBorder="1" applyAlignment="1" applyProtection="1">
      <alignment vertical="center" wrapText="1"/>
      <protection locked="0"/>
    </xf>
    <xf numFmtId="0" fontId="4" fillId="0" borderId="42" xfId="0" applyFont="1" applyFill="1" applyBorder="1" applyAlignment="1">
      <alignment horizontal="center" vertical="center" wrapText="1"/>
    </xf>
    <xf numFmtId="0" fontId="10" fillId="35" borderId="39" xfId="0" applyFont="1" applyFill="1" applyBorder="1" applyAlignment="1">
      <alignment vertical="center" shrinkToFit="1"/>
    </xf>
    <xf numFmtId="0" fontId="10" fillId="35" borderId="43" xfId="0" applyFont="1" applyFill="1" applyBorder="1" applyAlignment="1">
      <alignment vertical="center" shrinkToFit="1"/>
    </xf>
    <xf numFmtId="183" fontId="10" fillId="35" borderId="10" xfId="0" applyNumberFormat="1" applyFont="1" applyFill="1" applyBorder="1" applyAlignment="1">
      <alignment vertical="center"/>
    </xf>
    <xf numFmtId="183" fontId="10" fillId="35" borderId="15" xfId="0" applyNumberFormat="1" applyFont="1" applyFill="1" applyBorder="1" applyAlignment="1">
      <alignment vertical="center"/>
    </xf>
    <xf numFmtId="0" fontId="4" fillId="0" borderId="0" xfId="0" applyFont="1" applyFill="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44" xfId="0" applyFont="1" applyFill="1" applyBorder="1" applyAlignment="1" applyProtection="1">
      <alignment vertical="center" shrinkToFit="1"/>
      <protection locked="0"/>
    </xf>
    <xf numFmtId="0" fontId="4" fillId="0" borderId="13" xfId="0" applyFont="1" applyFill="1" applyBorder="1" applyAlignment="1" applyProtection="1">
      <alignment vertical="center" shrinkToFit="1"/>
      <protection locked="0"/>
    </xf>
    <xf numFmtId="0" fontId="4" fillId="0" borderId="42" xfId="0" applyFont="1" applyFill="1" applyBorder="1" applyAlignment="1" applyProtection="1">
      <alignment vertical="center" shrinkToFit="1"/>
      <protection locked="0"/>
    </xf>
    <xf numFmtId="0" fontId="4" fillId="0" borderId="23" xfId="0" applyFont="1" applyFill="1" applyBorder="1" applyAlignment="1" applyProtection="1">
      <alignment vertical="center" shrinkToFit="1"/>
      <protection locked="0"/>
    </xf>
    <xf numFmtId="0" fontId="4" fillId="0" borderId="26" xfId="0" applyFont="1" applyFill="1" applyBorder="1" applyAlignment="1" applyProtection="1">
      <alignment vertical="center" shrinkToFit="1"/>
      <protection locked="0"/>
    </xf>
    <xf numFmtId="190" fontId="4" fillId="0" borderId="35" xfId="0" applyNumberFormat="1" applyFont="1" applyFill="1" applyBorder="1" applyAlignment="1" applyProtection="1">
      <alignment vertical="center" shrinkToFit="1"/>
      <protection locked="0"/>
    </xf>
    <xf numFmtId="0" fontId="4" fillId="0" borderId="44" xfId="0" applyFont="1" applyFill="1" applyBorder="1" applyAlignment="1">
      <alignment horizontal="center" vertical="center" wrapText="1"/>
    </xf>
    <xf numFmtId="200" fontId="4" fillId="0" borderId="32" xfId="0" applyNumberFormat="1" applyFont="1" applyFill="1" applyBorder="1" applyAlignment="1">
      <alignment horizontal="center" vertical="center"/>
    </xf>
    <xf numFmtId="190" fontId="4" fillId="0" borderId="32" xfId="0" applyNumberFormat="1" applyFont="1" applyFill="1" applyBorder="1" applyAlignment="1">
      <alignment vertical="center" shrinkToFit="1"/>
    </xf>
    <xf numFmtId="0" fontId="4" fillId="0" borderId="28" xfId="0" applyFont="1" applyFill="1" applyBorder="1" applyAlignment="1" applyProtection="1">
      <alignment vertical="center" shrinkToFit="1"/>
      <protection locked="0"/>
    </xf>
    <xf numFmtId="0" fontId="4" fillId="0" borderId="45" xfId="0" applyFont="1" applyFill="1" applyBorder="1" applyAlignment="1">
      <alignment vertical="center"/>
    </xf>
    <xf numFmtId="0" fontId="4" fillId="0" borderId="46" xfId="0" applyFont="1" applyFill="1" applyBorder="1" applyAlignment="1" applyProtection="1">
      <alignment vertical="center" shrinkToFit="1"/>
      <protection locked="0"/>
    </xf>
    <xf numFmtId="190" fontId="4" fillId="0" borderId="47" xfId="0" applyNumberFormat="1" applyFont="1" applyFill="1" applyBorder="1" applyAlignment="1" applyProtection="1">
      <alignment vertical="center" shrinkToFit="1"/>
      <protection locked="0"/>
    </xf>
    <xf numFmtId="0" fontId="4" fillId="0" borderId="46" xfId="0" applyFont="1" applyFill="1" applyBorder="1" applyAlignment="1">
      <alignment horizontal="center" vertical="center"/>
    </xf>
    <xf numFmtId="200" fontId="4" fillId="0" borderId="30" xfId="0" applyNumberFormat="1" applyFont="1" applyFill="1" applyBorder="1" applyAlignment="1">
      <alignment horizontal="center" vertical="center"/>
    </xf>
    <xf numFmtId="190" fontId="4" fillId="0" borderId="30" xfId="0" applyNumberFormat="1" applyFont="1" applyFill="1" applyBorder="1" applyAlignment="1">
      <alignment vertical="center" shrinkToFit="1"/>
    </xf>
    <xf numFmtId="190" fontId="4" fillId="0" borderId="47" xfId="0" applyNumberFormat="1" applyFont="1" applyFill="1" applyBorder="1" applyAlignment="1">
      <alignment vertical="center" shrinkToFit="1"/>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13" xfId="0" applyFont="1" applyFill="1" applyBorder="1" applyAlignment="1">
      <alignment vertical="center"/>
    </xf>
    <xf numFmtId="0" fontId="4" fillId="0" borderId="42" xfId="0" applyFont="1" applyFill="1" applyBorder="1" applyAlignment="1">
      <alignment horizontal="center" vertical="center"/>
    </xf>
    <xf numFmtId="180" fontId="10" fillId="22" borderId="15" xfId="0" applyNumberFormat="1" applyFont="1" applyFill="1" applyBorder="1" applyAlignment="1">
      <alignment vertical="center"/>
    </xf>
    <xf numFmtId="179" fontId="10" fillId="22" borderId="15" xfId="61" applyNumberFormat="1" applyFont="1" applyFill="1" applyBorder="1" applyAlignment="1">
      <alignment vertical="center"/>
      <protection/>
    </xf>
    <xf numFmtId="0" fontId="0" fillId="36" borderId="0" xfId="0" applyFill="1" applyAlignment="1" applyProtection="1">
      <alignment vertical="center"/>
      <protection/>
    </xf>
    <xf numFmtId="0" fontId="0" fillId="36" borderId="12" xfId="0" applyFill="1" applyBorder="1" applyAlignment="1" applyProtection="1">
      <alignment vertical="center"/>
      <protection/>
    </xf>
    <xf numFmtId="0" fontId="0" fillId="36" borderId="13" xfId="0" applyFill="1" applyBorder="1" applyAlignment="1" applyProtection="1">
      <alignment vertical="center"/>
      <protection locked="0"/>
    </xf>
    <xf numFmtId="0" fontId="0" fillId="36" borderId="0" xfId="0" applyFill="1" applyBorder="1" applyAlignment="1" applyProtection="1">
      <alignment horizontal="center" vertical="center"/>
      <protection/>
    </xf>
    <xf numFmtId="176" fontId="0" fillId="36" borderId="0" xfId="0" applyNumberFormat="1" applyFill="1" applyBorder="1" applyAlignment="1" applyProtection="1">
      <alignment vertical="center"/>
      <protection/>
    </xf>
    <xf numFmtId="0" fontId="0" fillId="36" borderId="49" xfId="0" applyFill="1" applyBorder="1" applyAlignment="1" applyProtection="1">
      <alignment vertical="center"/>
      <protection locked="0"/>
    </xf>
    <xf numFmtId="0" fontId="0" fillId="2" borderId="10" xfId="0" applyFill="1" applyBorder="1" applyAlignment="1" applyProtection="1">
      <alignment vertical="center" wrapText="1"/>
      <protection/>
    </xf>
    <xf numFmtId="0" fontId="0" fillId="2" borderId="10" xfId="0" applyFill="1" applyBorder="1" applyAlignment="1" applyProtection="1">
      <alignment horizontal="left" vertical="center" wrapText="1"/>
      <protection/>
    </xf>
    <xf numFmtId="0" fontId="0" fillId="2" borderId="10" xfId="0" applyFill="1" applyBorder="1" applyAlignment="1" applyProtection="1">
      <alignment horizontal="left" vertical="center" wrapText="1" shrinkToFit="1"/>
      <protection/>
    </xf>
    <xf numFmtId="0" fontId="0" fillId="2" borderId="10" xfId="0" applyFill="1" applyBorder="1" applyAlignment="1" applyProtection="1">
      <alignment vertical="center" wrapText="1" shrinkToFit="1"/>
      <protection/>
    </xf>
    <xf numFmtId="0" fontId="0" fillId="2" borderId="13" xfId="0" applyFill="1" applyBorder="1" applyAlignment="1" applyProtection="1">
      <alignment vertical="center"/>
      <protection/>
    </xf>
    <xf numFmtId="0" fontId="0" fillId="2" borderId="10" xfId="0" applyFill="1" applyBorder="1" applyAlignment="1" applyProtection="1">
      <alignment vertical="center"/>
      <protection/>
    </xf>
    <xf numFmtId="190" fontId="0" fillId="16" borderId="11" xfId="0" applyNumberFormat="1" applyFill="1" applyBorder="1" applyAlignment="1" applyProtection="1">
      <alignment vertical="center" shrinkToFit="1"/>
      <protection/>
    </xf>
    <xf numFmtId="190" fontId="0" fillId="16" borderId="10" xfId="0" applyNumberFormat="1" applyFill="1" applyBorder="1" applyAlignment="1" applyProtection="1">
      <alignment vertical="center" shrinkToFit="1"/>
      <protection/>
    </xf>
    <xf numFmtId="0" fontId="4" fillId="2"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0" fillId="2" borderId="10" xfId="0" applyFill="1" applyBorder="1" applyAlignment="1" applyProtection="1">
      <alignment horizontal="center" vertical="center"/>
      <protection/>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36" borderId="12" xfId="0" applyFont="1" applyFill="1" applyBorder="1" applyAlignment="1" applyProtection="1">
      <alignment horizontal="distributed" vertical="center"/>
      <protection locked="0"/>
    </xf>
    <xf numFmtId="0" fontId="4" fillId="36" borderId="10" xfId="0" applyFont="1" applyFill="1" applyBorder="1" applyAlignment="1" applyProtection="1">
      <alignment horizontal="distributed" vertical="center"/>
      <protection locked="0"/>
    </xf>
    <xf numFmtId="190" fontId="4" fillId="16" borderId="10" xfId="0" applyNumberFormat="1" applyFont="1" applyFill="1" applyBorder="1" applyAlignment="1">
      <alignment vertical="center"/>
    </xf>
    <xf numFmtId="190" fontId="4" fillId="16" borderId="12" xfId="0" applyNumberFormat="1" applyFont="1" applyFill="1" applyBorder="1" applyAlignment="1">
      <alignment vertical="center"/>
    </xf>
    <xf numFmtId="0" fontId="4" fillId="16" borderId="12" xfId="0" applyFont="1" applyFill="1" applyBorder="1" applyAlignment="1">
      <alignment horizontal="center" vertical="center" shrinkToFit="1"/>
    </xf>
    <xf numFmtId="0" fontId="4" fillId="16" borderId="10" xfId="0" applyFont="1" applyFill="1" applyBorder="1" applyAlignment="1">
      <alignment horizontal="center" vertical="center"/>
    </xf>
    <xf numFmtId="190" fontId="4" fillId="16" borderId="11" xfId="0" applyNumberFormat="1" applyFont="1" applyFill="1" applyBorder="1" applyAlignment="1">
      <alignment vertical="center"/>
    </xf>
    <xf numFmtId="197" fontId="4" fillId="16" borderId="12" xfId="0" applyNumberFormat="1" applyFont="1" applyFill="1" applyBorder="1" applyAlignment="1">
      <alignment horizontal="right" vertical="center"/>
    </xf>
    <xf numFmtId="198" fontId="4" fillId="16" borderId="12" xfId="0" applyNumberFormat="1" applyFont="1" applyFill="1" applyBorder="1" applyAlignment="1">
      <alignment horizontal="right" vertical="center"/>
    </xf>
    <xf numFmtId="190" fontId="4" fillId="2" borderId="10" xfId="0" applyNumberFormat="1" applyFont="1" applyFill="1" applyBorder="1" applyAlignment="1" applyProtection="1">
      <alignment vertical="center"/>
      <protection/>
    </xf>
    <xf numFmtId="190" fontId="4" fillId="36" borderId="10" xfId="0" applyNumberFormat="1" applyFont="1" applyFill="1" applyBorder="1" applyAlignment="1" applyProtection="1">
      <alignment vertical="center"/>
      <protection locked="0"/>
    </xf>
    <xf numFmtId="190" fontId="4" fillId="36" borderId="11" xfId="0" applyNumberFormat="1" applyFont="1" applyFill="1" applyBorder="1" applyAlignment="1" applyProtection="1">
      <alignment vertical="center"/>
      <protection locked="0"/>
    </xf>
    <xf numFmtId="190" fontId="4" fillId="36" borderId="12" xfId="0" applyNumberFormat="1" applyFont="1" applyFill="1" applyBorder="1" applyAlignment="1" applyProtection="1">
      <alignment vertical="center"/>
      <protection locked="0"/>
    </xf>
    <xf numFmtId="0" fontId="4" fillId="36" borderId="10" xfId="0" applyFont="1" applyFill="1" applyBorder="1" applyAlignment="1" applyProtection="1">
      <alignment horizontal="center" vertical="center"/>
      <protection locked="0"/>
    </xf>
    <xf numFmtId="197" fontId="4" fillId="36" borderId="10" xfId="0" applyNumberFormat="1" applyFont="1" applyFill="1" applyBorder="1" applyAlignment="1" applyProtection="1">
      <alignment horizontal="right" vertical="center"/>
      <protection locked="0"/>
    </xf>
    <xf numFmtId="198" fontId="4" fillId="36" borderId="10" xfId="0" applyNumberFormat="1" applyFont="1" applyFill="1" applyBorder="1" applyAlignment="1" applyProtection="1">
      <alignment horizontal="right" vertical="center"/>
      <protection locked="0"/>
    </xf>
    <xf numFmtId="0" fontId="0" fillId="33" borderId="10" xfId="0" applyFont="1" applyFill="1" applyBorder="1" applyAlignment="1" applyProtection="1">
      <alignment vertical="center"/>
      <protection hidden="1" locked="0"/>
    </xf>
    <xf numFmtId="0" fontId="10" fillId="35" borderId="41" xfId="0" applyFont="1" applyFill="1" applyBorder="1" applyAlignment="1">
      <alignment vertical="center" shrinkToFit="1"/>
    </xf>
    <xf numFmtId="183" fontId="10" fillId="35" borderId="11" xfId="0" applyNumberFormat="1" applyFont="1" applyFill="1" applyBorder="1" applyAlignment="1">
      <alignment vertical="center"/>
    </xf>
    <xf numFmtId="176" fontId="0" fillId="0" borderId="14" xfId="0" applyNumberFormat="1" applyFont="1" applyFill="1" applyBorder="1" applyAlignment="1">
      <alignment vertical="center"/>
    </xf>
    <xf numFmtId="176" fontId="0" fillId="0" borderId="14" xfId="61" applyNumberFormat="1" applyFont="1" applyFill="1" applyBorder="1" applyAlignment="1">
      <alignment vertical="center"/>
      <protection/>
    </xf>
    <xf numFmtId="176" fontId="0" fillId="0" borderId="34" xfId="61" applyNumberFormat="1" applyFont="1" applyFill="1" applyBorder="1" applyAlignment="1">
      <alignment vertical="center"/>
      <protection/>
    </xf>
    <xf numFmtId="176" fontId="0" fillId="0" borderId="16" xfId="0" applyNumberFormat="1" applyFont="1" applyFill="1" applyBorder="1" applyAlignment="1">
      <alignment vertical="center"/>
    </xf>
    <xf numFmtId="0" fontId="0" fillId="0" borderId="50" xfId="0" applyFont="1" applyFill="1" applyBorder="1" applyAlignment="1" applyProtection="1">
      <alignment vertical="center"/>
      <protection/>
    </xf>
    <xf numFmtId="0" fontId="9" fillId="0" borderId="0" xfId="0" applyFont="1" applyFill="1" applyAlignment="1" applyProtection="1">
      <alignment vertical="center"/>
      <protection/>
    </xf>
    <xf numFmtId="0" fontId="15" fillId="0" borderId="0" xfId="0" applyFont="1" applyFill="1" applyAlignment="1">
      <alignment vertical="center"/>
    </xf>
    <xf numFmtId="0" fontId="0" fillId="2" borderId="11" xfId="0" applyFill="1" applyBorder="1" applyAlignment="1" applyProtection="1">
      <alignment horizontal="left" vertical="center"/>
      <protection/>
    </xf>
    <xf numFmtId="0" fontId="0" fillId="2" borderId="10" xfId="0" applyFill="1" applyBorder="1" applyAlignment="1" applyProtection="1">
      <alignment horizontal="left" vertical="center"/>
      <protection/>
    </xf>
    <xf numFmtId="0" fontId="0" fillId="2" borderId="48" xfId="0" applyFill="1" applyBorder="1" applyAlignment="1" applyProtection="1">
      <alignment horizontal="center" vertical="center"/>
      <protection/>
    </xf>
    <xf numFmtId="0" fontId="0" fillId="2" borderId="49" xfId="0" applyFill="1" applyBorder="1" applyAlignment="1" applyProtection="1">
      <alignment horizontal="center" vertical="center"/>
      <protection/>
    </xf>
    <xf numFmtId="0" fontId="0" fillId="2" borderId="13" xfId="0" applyFill="1" applyBorder="1" applyAlignment="1" applyProtection="1">
      <alignment horizontal="center" vertical="center"/>
      <protection/>
    </xf>
    <xf numFmtId="0" fontId="0" fillId="33" borderId="0" xfId="0" applyFill="1" applyAlignment="1" applyProtection="1">
      <alignment horizontal="left" vertical="center" wrapText="1"/>
      <protection/>
    </xf>
    <xf numFmtId="0" fontId="0" fillId="2" borderId="48" xfId="0" applyFill="1" applyBorder="1" applyAlignment="1" applyProtection="1">
      <alignment horizontal="left" vertical="center"/>
      <protection/>
    </xf>
    <xf numFmtId="0" fontId="0" fillId="2" borderId="49" xfId="0" applyFill="1" applyBorder="1" applyAlignment="1" applyProtection="1">
      <alignment horizontal="left" vertical="center"/>
      <protection/>
    </xf>
    <xf numFmtId="0" fontId="0" fillId="2" borderId="13" xfId="0" applyFill="1" applyBorder="1" applyAlignment="1" applyProtection="1">
      <alignment horizontal="left" vertical="center"/>
      <protection/>
    </xf>
    <xf numFmtId="190" fontId="0" fillId="33" borderId="10" xfId="0" applyNumberFormat="1" applyFill="1" applyBorder="1" applyAlignment="1" applyProtection="1">
      <alignment vertical="center" shrinkToFit="1"/>
      <protection/>
    </xf>
    <xf numFmtId="190" fontId="0" fillId="16" borderId="11" xfId="0" applyNumberFormat="1" applyFill="1" applyBorder="1" applyAlignment="1" applyProtection="1">
      <alignment vertical="center" shrinkToFit="1"/>
      <protection/>
    </xf>
    <xf numFmtId="190" fontId="0" fillId="16" borderId="12" xfId="0" applyNumberFormat="1" applyFill="1" applyBorder="1" applyAlignment="1" applyProtection="1">
      <alignment vertical="center" shrinkToFit="1"/>
      <protection/>
    </xf>
    <xf numFmtId="0" fontId="0" fillId="33" borderId="10" xfId="0" applyFill="1" applyBorder="1" applyAlignment="1" applyProtection="1">
      <alignment horizontal="left" vertical="center"/>
      <protection/>
    </xf>
    <xf numFmtId="0" fontId="0" fillId="36" borderId="11" xfId="0" applyFill="1" applyBorder="1" applyAlignment="1" applyProtection="1">
      <alignment horizontal="left" vertical="center"/>
      <protection locked="0"/>
    </xf>
    <xf numFmtId="0" fontId="0" fillId="36" borderId="10"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xf>
    <xf numFmtId="0" fontId="0" fillId="33" borderId="12" xfId="0" applyFill="1" applyBorder="1" applyAlignment="1" applyProtection="1">
      <alignment horizontal="left" vertical="center"/>
      <protection/>
    </xf>
    <xf numFmtId="0" fontId="0" fillId="33" borderId="10" xfId="0" applyFill="1" applyBorder="1" applyAlignment="1" applyProtection="1">
      <alignment horizontal="center" vertical="center"/>
      <protection/>
    </xf>
    <xf numFmtId="0" fontId="0" fillId="33" borderId="49"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13" fillId="2" borderId="10" xfId="0" applyFont="1" applyFill="1" applyBorder="1" applyAlignment="1" applyProtection="1">
      <alignment horizontal="center" vertical="center" wrapText="1"/>
      <protection/>
    </xf>
    <xf numFmtId="0" fontId="13" fillId="2" borderId="10" xfId="0" applyFont="1" applyFill="1" applyBorder="1" applyAlignment="1" applyProtection="1">
      <alignment vertical="center"/>
      <protection/>
    </xf>
    <xf numFmtId="0" fontId="0" fillId="36" borderId="10" xfId="0" applyFont="1" applyFill="1" applyBorder="1" applyAlignment="1" applyProtection="1">
      <alignment horizontal="center" vertical="center"/>
      <protection hidden="1" locked="0"/>
    </xf>
    <xf numFmtId="0" fontId="0" fillId="2" borderId="10" xfId="0" applyFill="1" applyBorder="1" applyAlignment="1" applyProtection="1">
      <alignment horizontal="center" vertical="center"/>
      <protection/>
    </xf>
    <xf numFmtId="0" fontId="0" fillId="2" borderId="10" xfId="0" applyFill="1" applyBorder="1" applyAlignment="1" applyProtection="1">
      <alignment horizontal="center" vertical="center" wrapText="1"/>
      <protection/>
    </xf>
    <xf numFmtId="0" fontId="0" fillId="33" borderId="0" xfId="0" applyFill="1" applyAlignment="1" applyProtection="1">
      <alignment horizontal="center" vertical="center" wrapText="1"/>
      <protection/>
    </xf>
    <xf numFmtId="0" fontId="0" fillId="33" borderId="0" xfId="0" applyFill="1" applyBorder="1" applyAlignment="1" applyProtection="1">
      <alignment horizontal="left" vertical="center"/>
      <protection/>
    </xf>
    <xf numFmtId="0" fontId="13" fillId="36" borderId="48" xfId="0" applyFont="1" applyFill="1" applyBorder="1" applyAlignment="1" applyProtection="1">
      <alignment horizontal="left" vertical="center"/>
      <protection locked="0"/>
    </xf>
    <xf numFmtId="0" fontId="13" fillId="36" borderId="49" xfId="0" applyFont="1" applyFill="1" applyBorder="1" applyAlignment="1" applyProtection="1">
      <alignment horizontal="left" vertical="center"/>
      <protection locked="0"/>
    </xf>
    <xf numFmtId="0" fontId="13" fillId="36" borderId="13" xfId="0" applyFont="1" applyFill="1" applyBorder="1" applyAlignment="1" applyProtection="1">
      <alignment horizontal="left" vertical="center"/>
      <protection locked="0"/>
    </xf>
    <xf numFmtId="0" fontId="0" fillId="2" borderId="10" xfId="0" applyFill="1" applyBorder="1" applyAlignment="1" applyProtection="1">
      <alignment vertical="center"/>
      <protection/>
    </xf>
    <xf numFmtId="0" fontId="0" fillId="2" borderId="10" xfId="0" applyFont="1" applyFill="1" applyBorder="1" applyAlignment="1" applyProtection="1">
      <alignment horizontal="center" vertical="center" wrapText="1"/>
      <protection/>
    </xf>
    <xf numFmtId="0" fontId="0" fillId="33" borderId="48" xfId="0" applyFill="1" applyBorder="1" applyAlignment="1" applyProtection="1">
      <alignment horizontal="center" vertical="center"/>
      <protection/>
    </xf>
    <xf numFmtId="0" fontId="4" fillId="0" borderId="0" xfId="0" applyFont="1" applyFill="1" applyAlignment="1">
      <alignment vertical="top" wrapText="1"/>
    </xf>
    <xf numFmtId="190" fontId="4" fillId="16" borderId="11" xfId="0" applyNumberFormat="1" applyFont="1" applyFill="1" applyBorder="1" applyAlignment="1">
      <alignment horizontal="right" vertical="center"/>
    </xf>
    <xf numFmtId="190" fontId="4" fillId="16" borderId="12" xfId="0" applyNumberFormat="1" applyFont="1" applyFill="1" applyBorder="1" applyAlignment="1">
      <alignment horizontal="right" vertical="center"/>
    </xf>
    <xf numFmtId="0" fontId="4" fillId="0" borderId="0" xfId="0" applyFont="1" applyFill="1" applyAlignment="1">
      <alignment horizontal="left" vertical="top" wrapText="1"/>
    </xf>
    <xf numFmtId="0" fontId="4" fillId="2" borderId="10" xfId="0" applyFont="1" applyFill="1" applyBorder="1" applyAlignment="1">
      <alignment horizontal="center" vertical="center"/>
    </xf>
    <xf numFmtId="190" fontId="4" fillId="16" borderId="10" xfId="0" applyNumberFormat="1" applyFont="1" applyFill="1" applyBorder="1" applyAlignment="1">
      <alignment horizontal="right" vertical="center"/>
    </xf>
    <xf numFmtId="0" fontId="4" fillId="2" borderId="10" xfId="0" applyFont="1" applyFill="1" applyBorder="1" applyAlignment="1">
      <alignment horizontal="center" vertical="center" wrapText="1"/>
    </xf>
    <xf numFmtId="0" fontId="4" fillId="16" borderId="10" xfId="0" applyFont="1" applyFill="1" applyBorder="1" applyAlignment="1">
      <alignment horizontal="center" vertical="center"/>
    </xf>
    <xf numFmtId="0" fontId="4" fillId="0" borderId="51"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4" fillId="0" borderId="42" xfId="0" applyFont="1" applyFill="1" applyBorder="1" applyAlignment="1" applyProtection="1">
      <alignment horizontal="left" vertical="center"/>
      <protection locked="0"/>
    </xf>
    <xf numFmtId="0" fontId="4" fillId="16" borderId="52" xfId="0" applyFont="1" applyFill="1" applyBorder="1" applyAlignment="1">
      <alignment horizontal="left" vertical="center" shrinkToFit="1"/>
    </xf>
    <xf numFmtId="0" fontId="4" fillId="16" borderId="50" xfId="0" applyFont="1" applyFill="1" applyBorder="1" applyAlignment="1">
      <alignment horizontal="left" vertical="center" shrinkToFit="1"/>
    </xf>
    <xf numFmtId="0" fontId="4" fillId="16" borderId="26" xfId="0" applyFont="1" applyFill="1" applyBorder="1" applyAlignment="1">
      <alignment horizontal="left" vertical="center" shrinkToFit="1"/>
    </xf>
    <xf numFmtId="190" fontId="4" fillId="16" borderId="48" xfId="0" applyNumberFormat="1" applyFont="1" applyFill="1" applyBorder="1" applyAlignment="1">
      <alignment horizontal="right" vertical="center"/>
    </xf>
    <xf numFmtId="190" fontId="4" fillId="16" borderId="13" xfId="0" applyNumberFormat="1" applyFont="1" applyFill="1" applyBorder="1" applyAlignment="1">
      <alignment horizontal="right" vertical="center"/>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textRotation="255"/>
    </xf>
    <xf numFmtId="0" fontId="4" fillId="2" borderId="3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36" borderId="10" xfId="0" applyFont="1" applyFill="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8"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4" fillId="2" borderId="53" xfId="0" applyFont="1" applyFill="1" applyBorder="1" applyAlignment="1">
      <alignment horizontal="center" vertical="center" wrapText="1"/>
    </xf>
    <xf numFmtId="0" fontId="4" fillId="2" borderId="31"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50" xfId="0" applyFont="1" applyFill="1" applyBorder="1" applyAlignment="1">
      <alignment horizontal="center" vertical="center" wrapText="1" shrinkToFit="1"/>
    </xf>
    <xf numFmtId="0" fontId="4" fillId="2" borderId="5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5"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50"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51"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42" xfId="0" applyFont="1" applyFill="1" applyBorder="1" applyAlignment="1">
      <alignment horizontal="center" vertical="center" shrinkToFit="1"/>
    </xf>
    <xf numFmtId="0" fontId="4" fillId="2" borderId="51"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48" xfId="0" applyFont="1" applyFill="1" applyBorder="1" applyAlignment="1" applyProtection="1">
      <alignment horizontal="center" vertical="center" wrapText="1"/>
      <protection/>
    </xf>
    <xf numFmtId="0" fontId="13" fillId="2" borderId="13" xfId="0" applyFont="1" applyFill="1" applyBorder="1" applyAlignment="1" applyProtection="1">
      <alignment horizontal="center" vertical="center" wrapText="1"/>
      <protection/>
    </xf>
    <xf numFmtId="0" fontId="14" fillId="0" borderId="50" xfId="0" applyFont="1" applyFill="1" applyBorder="1" applyAlignment="1">
      <alignment horizontal="center" vertical="center"/>
    </xf>
    <xf numFmtId="0" fontId="4" fillId="2" borderId="13" xfId="0" applyFont="1" applyFill="1" applyBorder="1" applyAlignment="1">
      <alignment horizontal="center" vertical="center"/>
    </xf>
    <xf numFmtId="0" fontId="13" fillId="36" borderId="10" xfId="0" applyFont="1" applyFill="1" applyBorder="1" applyAlignment="1" applyProtection="1">
      <alignment horizontal="left" vertical="center"/>
      <protection locked="0"/>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40" xfId="0" applyFont="1"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4" fillId="0" borderId="40" xfId="0" applyFont="1" applyFill="1" applyBorder="1" applyAlignment="1">
      <alignment horizontal="center" vertical="center" textRotation="255" shrinkToFit="1"/>
    </xf>
    <xf numFmtId="0" fontId="0" fillId="0" borderId="59" xfId="0" applyBorder="1" applyAlignment="1">
      <alignment horizontal="center" vertical="center" textRotation="255" shrinkToFit="1"/>
    </xf>
    <xf numFmtId="0" fontId="0" fillId="0" borderId="57" xfId="0" applyBorder="1" applyAlignment="1">
      <alignment horizontal="center" vertical="center" textRotation="255" shrinkToFit="1"/>
    </xf>
    <xf numFmtId="0" fontId="4" fillId="0" borderId="60" xfId="0" applyFont="1" applyFill="1" applyBorder="1" applyAlignment="1">
      <alignment horizontal="center" vertical="center" textRotation="255" shrinkToFit="1"/>
    </xf>
    <xf numFmtId="0" fontId="4" fillId="0" borderId="61" xfId="0" applyFont="1" applyFill="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4" fillId="33" borderId="67" xfId="0" applyFont="1" applyFill="1" applyBorder="1" applyAlignment="1" applyProtection="1">
      <alignment horizontal="center" vertical="center"/>
      <protection/>
    </xf>
    <xf numFmtId="0" fontId="4" fillId="33" borderId="68" xfId="0" applyFont="1" applyFill="1" applyBorder="1" applyAlignment="1" applyProtection="1">
      <alignment horizontal="center" vertical="center"/>
      <protection/>
    </xf>
    <xf numFmtId="190" fontId="4" fillId="33" borderId="37" xfId="0" applyNumberFormat="1" applyFont="1" applyFill="1" applyBorder="1" applyAlignment="1" applyProtection="1">
      <alignment vertical="center" shrinkToFit="1"/>
      <protection/>
    </xf>
    <xf numFmtId="190" fontId="4" fillId="33" borderId="36" xfId="0" applyNumberFormat="1" applyFont="1" applyFill="1" applyBorder="1" applyAlignment="1" applyProtection="1">
      <alignment vertical="center" shrinkToFit="1"/>
      <protection/>
    </xf>
    <xf numFmtId="0" fontId="4" fillId="33" borderId="69" xfId="0" applyFont="1" applyFill="1" applyBorder="1" applyAlignment="1" applyProtection="1">
      <alignment horizontal="center" vertical="center"/>
      <protection/>
    </xf>
    <xf numFmtId="0" fontId="4" fillId="33" borderId="46" xfId="0" applyFont="1" applyFill="1" applyBorder="1" applyAlignment="1" applyProtection="1">
      <alignment horizontal="center" vertical="center"/>
      <protection/>
    </xf>
    <xf numFmtId="190" fontId="4" fillId="33" borderId="10" xfId="0" applyNumberFormat="1" applyFont="1" applyFill="1" applyBorder="1" applyAlignment="1" applyProtection="1">
      <alignment vertical="center" shrinkToFit="1"/>
      <protection/>
    </xf>
    <xf numFmtId="190" fontId="4" fillId="33" borderId="14" xfId="0" applyNumberFormat="1" applyFont="1" applyFill="1" applyBorder="1" applyAlignment="1" applyProtection="1">
      <alignment vertical="center" shrinkToFit="1"/>
      <protection/>
    </xf>
    <xf numFmtId="0" fontId="13" fillId="33" borderId="70" xfId="0" applyFont="1" applyFill="1" applyBorder="1" applyAlignment="1" applyProtection="1">
      <alignment horizontal="center" vertical="center" wrapText="1"/>
      <protection/>
    </xf>
    <xf numFmtId="0" fontId="13" fillId="33" borderId="71" xfId="0" applyFont="1" applyFill="1" applyBorder="1" applyAlignment="1" applyProtection="1">
      <alignment horizontal="center" vertical="center" wrapText="1"/>
      <protection/>
    </xf>
    <xf numFmtId="0" fontId="4" fillId="33" borderId="72" xfId="0" applyFont="1" applyFill="1" applyBorder="1" applyAlignment="1" applyProtection="1">
      <alignment horizontal="center" vertical="center"/>
      <protection/>
    </xf>
    <xf numFmtId="0" fontId="4" fillId="33" borderId="44" xfId="0" applyFont="1" applyFill="1" applyBorder="1" applyAlignment="1" applyProtection="1">
      <alignment horizontal="center" vertical="center"/>
      <protection/>
    </xf>
    <xf numFmtId="190" fontId="4" fillId="33" borderId="12" xfId="0" applyNumberFormat="1" applyFont="1" applyFill="1" applyBorder="1" applyAlignment="1" applyProtection="1">
      <alignment vertical="center" shrinkToFit="1"/>
      <protection/>
    </xf>
    <xf numFmtId="190" fontId="4" fillId="33" borderId="33" xfId="0" applyNumberFormat="1" applyFont="1" applyFill="1" applyBorder="1" applyAlignment="1" applyProtection="1">
      <alignment vertical="center" shrinkToFit="1"/>
      <protection/>
    </xf>
    <xf numFmtId="0" fontId="4" fillId="33" borderId="24" xfId="0" applyFont="1" applyFill="1" applyBorder="1" applyAlignment="1" applyProtection="1">
      <alignment horizontal="center" vertical="center"/>
      <protection/>
    </xf>
    <xf numFmtId="0" fontId="13" fillId="33" borderId="73" xfId="0" applyFont="1" applyFill="1" applyBorder="1" applyAlignment="1" applyProtection="1">
      <alignment horizontal="center" vertical="center"/>
      <protection/>
    </xf>
    <xf numFmtId="0" fontId="13" fillId="33" borderId="22" xfId="0" applyFont="1" applyFill="1" applyBorder="1" applyAlignment="1" applyProtection="1">
      <alignment horizontal="center" vertical="center"/>
      <protection/>
    </xf>
    <xf numFmtId="0" fontId="13" fillId="33" borderId="19" xfId="0" applyFont="1" applyFill="1" applyBorder="1" applyAlignment="1" applyProtection="1">
      <alignment horizontal="center" vertical="center" wrapText="1"/>
      <protection/>
    </xf>
    <xf numFmtId="0" fontId="13" fillId="33" borderId="20" xfId="0" applyFont="1" applyFill="1" applyBorder="1" applyAlignment="1" applyProtection="1">
      <alignment horizontal="center" vertical="center" wrapText="1"/>
      <protection/>
    </xf>
    <xf numFmtId="0" fontId="13" fillId="33" borderId="74" xfId="0" applyFont="1" applyFill="1" applyBorder="1" applyAlignment="1" applyProtection="1">
      <alignment horizontal="center" vertical="center"/>
      <protection/>
    </xf>
    <xf numFmtId="0" fontId="4" fillId="33" borderId="75"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13" fillId="33" borderId="65" xfId="0" applyFont="1" applyFill="1" applyBorder="1" applyAlignment="1" applyProtection="1">
      <alignment horizontal="left" vertical="center"/>
      <protection/>
    </xf>
    <xf numFmtId="0" fontId="4" fillId="36" borderId="10" xfId="0" applyFont="1" applyFill="1" applyBorder="1" applyAlignment="1" applyProtection="1">
      <alignment horizontal="center" vertical="center"/>
      <protection locked="0"/>
    </xf>
    <xf numFmtId="0" fontId="13" fillId="0" borderId="22" xfId="0" applyFont="1" applyFill="1" applyBorder="1" applyAlignment="1">
      <alignment horizontal="center" vertical="center"/>
    </xf>
    <xf numFmtId="0" fontId="13"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6" xfId="0" applyFont="1" applyFill="1" applyBorder="1" applyAlignment="1">
      <alignment horizontal="center" vertical="center" textRotation="255" shrinkToFit="1"/>
    </xf>
    <xf numFmtId="0" fontId="0" fillId="0" borderId="39" xfId="0" applyBorder="1" applyAlignment="1">
      <alignment horizontal="center" vertical="center" textRotation="255" shrinkToFit="1"/>
    </xf>
    <xf numFmtId="0" fontId="0" fillId="0" borderId="41" xfId="0" applyBorder="1" applyAlignment="1">
      <alignment horizontal="center" vertical="center" textRotation="255" shrinkToFit="1"/>
    </xf>
    <xf numFmtId="0" fontId="13" fillId="0" borderId="0" xfId="0" applyFont="1" applyFill="1" applyBorder="1" applyAlignment="1">
      <alignment vertical="center" wrapText="1" shrinkToFit="1"/>
    </xf>
    <xf numFmtId="0" fontId="13" fillId="0" borderId="65" xfId="0" applyFont="1" applyFill="1" applyBorder="1" applyAlignment="1">
      <alignment vertical="center" wrapText="1" shrinkToFit="1"/>
    </xf>
    <xf numFmtId="0" fontId="10" fillId="34" borderId="60" xfId="0" applyFont="1" applyFill="1" applyBorder="1" applyAlignment="1">
      <alignment horizontal="center" vertical="center"/>
    </xf>
    <xf numFmtId="0" fontId="10" fillId="34" borderId="38" xfId="0" applyFont="1" applyFill="1" applyBorder="1" applyAlignment="1">
      <alignment horizontal="center" vertical="center"/>
    </xf>
    <xf numFmtId="0" fontId="0" fillId="37" borderId="31" xfId="0" applyFont="1" applyFill="1" applyBorder="1" applyAlignment="1">
      <alignment horizontal="center" vertical="center" shrinkToFit="1"/>
    </xf>
    <xf numFmtId="0" fontId="0" fillId="37" borderId="42" xfId="0" applyFont="1" applyFill="1" applyBorder="1" applyAlignment="1">
      <alignment horizontal="center" vertical="center" shrinkToFit="1"/>
    </xf>
    <xf numFmtId="0" fontId="10" fillId="34" borderId="51" xfId="0" applyFont="1" applyFill="1" applyBorder="1" applyAlignment="1">
      <alignment horizontal="center" vertical="center"/>
    </xf>
    <xf numFmtId="0" fontId="10" fillId="34" borderId="42" xfId="0" applyFont="1" applyFill="1" applyBorder="1" applyAlignment="1">
      <alignment horizontal="center" vertical="center"/>
    </xf>
    <xf numFmtId="0" fontId="10" fillId="34" borderId="77"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8"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10" fillId="0" borderId="3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1" xfId="0" applyFont="1" applyFill="1" applyBorder="1" applyAlignment="1">
      <alignment horizontal="center" vertical="center"/>
    </xf>
    <xf numFmtId="0" fontId="10" fillId="0" borderId="11" xfId="0" applyFont="1" applyFill="1" applyBorder="1" applyAlignment="1">
      <alignment horizontal="center" vertical="center"/>
    </xf>
    <xf numFmtId="0" fontId="0" fillId="0" borderId="10" xfId="61" applyFont="1" applyFill="1" applyBorder="1" applyAlignment="1">
      <alignment horizontal="left" vertical="center"/>
      <protection/>
    </xf>
    <xf numFmtId="0" fontId="10" fillId="34" borderId="78" xfId="0" applyFont="1" applyFill="1" applyBorder="1" applyAlignment="1">
      <alignment horizontal="center" vertical="center"/>
    </xf>
    <xf numFmtId="0" fontId="10" fillId="34" borderId="27" xfId="0" applyFont="1" applyFill="1" applyBorder="1" applyAlignment="1">
      <alignment horizontal="center" vertical="center"/>
    </xf>
    <xf numFmtId="0" fontId="10" fillId="0" borderId="39" xfId="0" applyFont="1" applyBorder="1" applyAlignment="1">
      <alignment horizontal="center" vertical="center"/>
    </xf>
    <xf numFmtId="0" fontId="10" fillId="0" borderId="10" xfId="0" applyFont="1" applyBorder="1" applyAlignment="1">
      <alignment horizontal="center" vertical="center"/>
    </xf>
    <xf numFmtId="0" fontId="12" fillId="0" borderId="0" xfId="0" applyFont="1" applyBorder="1" applyAlignment="1">
      <alignment horizontal="left" vertical="center"/>
    </xf>
    <xf numFmtId="0" fontId="10" fillId="34" borderId="39"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17" xfId="0" applyFont="1" applyFill="1" applyBorder="1" applyAlignment="1">
      <alignment horizontal="center" vertical="center"/>
    </xf>
    <xf numFmtId="0" fontId="10" fillId="34" borderId="14" xfId="0" applyFont="1" applyFill="1" applyBorder="1" applyAlignment="1">
      <alignment horizontal="center" vertical="center"/>
    </xf>
    <xf numFmtId="0" fontId="10" fillId="0" borderId="39" xfId="0" applyFont="1" applyBorder="1" applyAlignment="1">
      <alignment horizontal="left" vertical="center"/>
    </xf>
    <xf numFmtId="0" fontId="10" fillId="0" borderId="10" xfId="0" applyFont="1" applyBorder="1" applyAlignment="1">
      <alignment horizontal="left" vertical="center"/>
    </xf>
    <xf numFmtId="0" fontId="10" fillId="0" borderId="39"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39"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39" xfId="0" applyFont="1" applyFill="1" applyBorder="1" applyAlignment="1">
      <alignment horizontal="center" vertical="center"/>
    </xf>
    <xf numFmtId="0" fontId="10" fillId="0" borderId="10" xfId="0" applyFont="1" applyFill="1" applyBorder="1" applyAlignment="1">
      <alignment horizontal="center" vertical="center"/>
    </xf>
    <xf numFmtId="0" fontId="12" fillId="0" borderId="0" xfId="0" applyFont="1" applyAlignment="1">
      <alignment horizontal="left" vertical="center"/>
    </xf>
    <xf numFmtId="0" fontId="10" fillId="0" borderId="10" xfId="0" applyFont="1" applyBorder="1" applyAlignment="1">
      <alignment horizontal="center" vertical="center" wrapText="1"/>
    </xf>
    <xf numFmtId="0" fontId="10" fillId="0" borderId="79"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43"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628650</xdr:colOff>
      <xdr:row>1</xdr:row>
      <xdr:rowOff>133350</xdr:rowOff>
    </xdr:from>
    <xdr:to>
      <xdr:col>27</xdr:col>
      <xdr:colOff>457200</xdr:colOff>
      <xdr:row>5</xdr:row>
      <xdr:rowOff>123825</xdr:rowOff>
    </xdr:to>
    <xdr:sp>
      <xdr:nvSpPr>
        <xdr:cNvPr id="1" name="四角形吹き出し 6"/>
        <xdr:cNvSpPr>
          <a:spLocks/>
        </xdr:cNvSpPr>
      </xdr:nvSpPr>
      <xdr:spPr>
        <a:xfrm>
          <a:off x="9296400" y="295275"/>
          <a:ext cx="2609850" cy="638175"/>
        </a:xfrm>
        <a:prstGeom prst="wedgeRectCallout">
          <a:avLst>
            <a:gd name="adj1" fmla="val -70518"/>
            <a:gd name="adj2" fmla="val 42263"/>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rPr>
            <a:t>「白色セル」に必要事項を記入すること（全シート共通）。</a:t>
          </a:r>
          <a:r>
            <a:rPr lang="en-US" cap="none" sz="1100" b="0" i="0" u="none" baseline="0">
              <a:solidFill>
                <a:srgbClr val="000000"/>
              </a:solidFill>
            </a:rPr>
            <a:t>
</a:t>
          </a:r>
          <a:r>
            <a:rPr lang="en-US" cap="none" sz="1100" b="0" i="0" u="none" baseline="0">
              <a:solidFill>
                <a:srgbClr val="000000"/>
              </a:solidFill>
            </a:rPr>
            <a:t>（緑色：自動表示のため記入不可）</a:t>
          </a:r>
        </a:p>
      </xdr:txBody>
    </xdr:sp>
    <xdr:clientData/>
  </xdr:twoCellAnchor>
  <xdr:twoCellAnchor>
    <xdr:from>
      <xdr:col>3</xdr:col>
      <xdr:colOff>838200</xdr:colOff>
      <xdr:row>6</xdr:row>
      <xdr:rowOff>66675</xdr:rowOff>
    </xdr:from>
    <xdr:to>
      <xdr:col>3</xdr:col>
      <xdr:colOff>1266825</xdr:colOff>
      <xdr:row>6</xdr:row>
      <xdr:rowOff>438150</xdr:rowOff>
    </xdr:to>
    <xdr:sp>
      <xdr:nvSpPr>
        <xdr:cNvPr id="2" name="Oval 15"/>
        <xdr:cNvSpPr>
          <a:spLocks/>
        </xdr:cNvSpPr>
      </xdr:nvSpPr>
      <xdr:spPr>
        <a:xfrm>
          <a:off x="1152525" y="1038225"/>
          <a:ext cx="428625"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895350</xdr:colOff>
      <xdr:row>3</xdr:row>
      <xdr:rowOff>104775</xdr:rowOff>
    </xdr:from>
    <xdr:to>
      <xdr:col>8</xdr:col>
      <xdr:colOff>9525</xdr:colOff>
      <xdr:row>5</xdr:row>
      <xdr:rowOff>57150</xdr:rowOff>
    </xdr:to>
    <xdr:sp>
      <xdr:nvSpPr>
        <xdr:cNvPr id="3" name="Oval 15"/>
        <xdr:cNvSpPr>
          <a:spLocks/>
        </xdr:cNvSpPr>
      </xdr:nvSpPr>
      <xdr:spPr>
        <a:xfrm>
          <a:off x="2638425" y="590550"/>
          <a:ext cx="2543175" cy="2762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476250</xdr:colOff>
      <xdr:row>1</xdr:row>
      <xdr:rowOff>161925</xdr:rowOff>
    </xdr:from>
    <xdr:to>
      <xdr:col>10</xdr:col>
      <xdr:colOff>76200</xdr:colOff>
      <xdr:row>3</xdr:row>
      <xdr:rowOff>38100</xdr:rowOff>
    </xdr:to>
    <xdr:sp>
      <xdr:nvSpPr>
        <xdr:cNvPr id="4" name="AutoShape 8"/>
        <xdr:cNvSpPr>
          <a:spLocks/>
        </xdr:cNvSpPr>
      </xdr:nvSpPr>
      <xdr:spPr>
        <a:xfrm>
          <a:off x="4829175" y="323850"/>
          <a:ext cx="2057400" cy="200025"/>
        </a:xfrm>
        <a:prstGeom prst="borderCallout1">
          <a:avLst>
            <a:gd name="adj1" fmla="val -66004"/>
            <a:gd name="adj2" fmla="val 115736"/>
            <a:gd name="adj3" fmla="val -50435"/>
            <a:gd name="adj4" fmla="val -865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①</a:t>
          </a:r>
          <a:r>
            <a:rPr lang="en-US" cap="none" sz="900" b="1" i="0" u="none" baseline="0">
              <a:solidFill>
                <a:srgbClr val="000000"/>
              </a:solidFill>
            </a:rPr>
            <a:t>事業者名</a:t>
          </a:r>
          <a:r>
            <a:rPr lang="en-US" cap="none" sz="900" b="0" i="0" u="none" baseline="0">
              <a:solidFill>
                <a:srgbClr val="000000"/>
              </a:solidFill>
              <a:latin typeface="ＭＳ 明朝"/>
              <a:ea typeface="ＭＳ 明朝"/>
              <a:cs typeface="ＭＳ 明朝"/>
            </a:rPr>
            <a:t>を記入してください。</a:t>
          </a:r>
        </a:p>
      </xdr:txBody>
    </xdr:sp>
    <xdr:clientData/>
  </xdr:twoCellAnchor>
  <xdr:twoCellAnchor>
    <xdr:from>
      <xdr:col>6</xdr:col>
      <xdr:colOff>790575</xdr:colOff>
      <xdr:row>6</xdr:row>
      <xdr:rowOff>9525</xdr:rowOff>
    </xdr:from>
    <xdr:to>
      <xdr:col>9</xdr:col>
      <xdr:colOff>47625</xdr:colOff>
      <xdr:row>6</xdr:row>
      <xdr:rowOff>552450</xdr:rowOff>
    </xdr:to>
    <xdr:sp>
      <xdr:nvSpPr>
        <xdr:cNvPr id="5" name="Oval 75"/>
        <xdr:cNvSpPr>
          <a:spLocks/>
        </xdr:cNvSpPr>
      </xdr:nvSpPr>
      <xdr:spPr>
        <a:xfrm>
          <a:off x="4324350" y="981075"/>
          <a:ext cx="1714500" cy="542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457200</xdr:colOff>
      <xdr:row>6</xdr:row>
      <xdr:rowOff>161925</xdr:rowOff>
    </xdr:from>
    <xdr:to>
      <xdr:col>6</xdr:col>
      <xdr:colOff>590550</xdr:colOff>
      <xdr:row>8</xdr:row>
      <xdr:rowOff>95250</xdr:rowOff>
    </xdr:to>
    <xdr:sp>
      <xdr:nvSpPr>
        <xdr:cNvPr id="6" name="AutoShape 12"/>
        <xdr:cNvSpPr>
          <a:spLocks/>
        </xdr:cNvSpPr>
      </xdr:nvSpPr>
      <xdr:spPr>
        <a:xfrm>
          <a:off x="2200275" y="1133475"/>
          <a:ext cx="1924050" cy="647700"/>
        </a:xfrm>
        <a:prstGeom prst="borderCallout1">
          <a:avLst>
            <a:gd name="adj1" fmla="val 71023"/>
            <a:gd name="adj2" fmla="val -28333"/>
            <a:gd name="adj3" fmla="val 49583"/>
            <a:gd name="adj4" fmla="val -413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③記載年度の区分にあった</a:t>
          </a:r>
          <a:r>
            <a:rPr lang="en-US" cap="none" sz="900" b="1" i="0" u="none" baseline="0">
              <a:solidFill>
                <a:srgbClr val="000000"/>
              </a:solidFill>
            </a:rPr>
            <a:t>年度と期間</a:t>
          </a:r>
          <a:r>
            <a:rPr lang="en-US" cap="none" sz="900" b="0" i="0" u="none" baseline="0">
              <a:solidFill>
                <a:srgbClr val="000000"/>
              </a:solidFill>
              <a:latin typeface="ＭＳ 明朝"/>
              <a:ea typeface="ＭＳ 明朝"/>
              <a:cs typeface="ＭＳ 明朝"/>
            </a:rPr>
            <a:t>を記載してください。</a:t>
          </a:r>
          <a:r>
            <a:rPr lang="en-US" cap="none" sz="9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最新の様式を</a:t>
          </a:r>
          <a:r>
            <a:rPr lang="en-US" cap="none" sz="800" b="0" i="0" u="none" baseline="0">
              <a:solidFill>
                <a:srgbClr val="000000"/>
              </a:solidFill>
              <a:latin typeface="ＭＳ 明朝"/>
              <a:ea typeface="ＭＳ 明朝"/>
              <a:cs typeface="ＭＳ 明朝"/>
            </a:rPr>
            <a:t>DL</a:t>
          </a:r>
          <a:r>
            <a:rPr lang="en-US" cap="none" sz="800" b="0" i="0" u="none" baseline="0">
              <a:solidFill>
                <a:srgbClr val="000000"/>
              </a:solidFill>
              <a:latin typeface="ＭＳ 明朝"/>
              <a:ea typeface="ＭＳ 明朝"/>
              <a:cs typeface="ＭＳ 明朝"/>
            </a:rPr>
            <a:t>していただくと予め記載されています。</a:t>
          </a:r>
          <a:r>
            <a:rPr lang="en-US" cap="none" sz="800" b="0" i="0" u="none" baseline="0">
              <a:solidFill>
                <a:srgbClr val="000000"/>
              </a:solidFill>
              <a:latin typeface="ＭＳ 明朝"/>
              <a:ea typeface="ＭＳ 明朝"/>
              <a:cs typeface="ＭＳ 明朝"/>
            </a:rPr>
            <a:t>
</a:t>
          </a:r>
        </a:p>
      </xdr:txBody>
    </xdr:sp>
    <xdr:clientData/>
  </xdr:twoCellAnchor>
  <xdr:twoCellAnchor>
    <xdr:from>
      <xdr:col>9</xdr:col>
      <xdr:colOff>314325</xdr:colOff>
      <xdr:row>5</xdr:row>
      <xdr:rowOff>152400</xdr:rowOff>
    </xdr:from>
    <xdr:to>
      <xdr:col>9</xdr:col>
      <xdr:colOff>742950</xdr:colOff>
      <xdr:row>6</xdr:row>
      <xdr:rowOff>552450</xdr:rowOff>
    </xdr:to>
    <xdr:sp>
      <xdr:nvSpPr>
        <xdr:cNvPr id="7" name="Oval 75"/>
        <xdr:cNvSpPr>
          <a:spLocks/>
        </xdr:cNvSpPr>
      </xdr:nvSpPr>
      <xdr:spPr>
        <a:xfrm>
          <a:off x="6305550" y="962025"/>
          <a:ext cx="428625" cy="561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219075</xdr:colOff>
      <xdr:row>4</xdr:row>
      <xdr:rowOff>76200</xdr:rowOff>
    </xdr:from>
    <xdr:to>
      <xdr:col>12</xdr:col>
      <xdr:colOff>66675</xdr:colOff>
      <xdr:row>7</xdr:row>
      <xdr:rowOff>133350</xdr:rowOff>
    </xdr:to>
    <xdr:sp>
      <xdr:nvSpPr>
        <xdr:cNvPr id="8" name="AutoShape 10"/>
        <xdr:cNvSpPr>
          <a:spLocks/>
        </xdr:cNvSpPr>
      </xdr:nvSpPr>
      <xdr:spPr>
        <a:xfrm>
          <a:off x="7029450" y="723900"/>
          <a:ext cx="1552575" cy="933450"/>
        </a:xfrm>
        <a:prstGeom prst="borderCallout1">
          <a:avLst>
            <a:gd name="adj1" fmla="val -76444"/>
            <a:gd name="adj2" fmla="val 13652"/>
            <a:gd name="adj3" fmla="val -49810"/>
            <a:gd name="adj4" fmla="val -190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④報告年度の内訳書では，</a:t>
          </a:r>
          <a:r>
            <a:rPr lang="en-US" cap="none" sz="900" b="1" i="0" u="none" baseline="0">
              <a:solidFill>
                <a:srgbClr val="000000"/>
              </a:solidFill>
            </a:rPr>
            <a:t>下段</a:t>
          </a:r>
          <a:r>
            <a:rPr lang="en-US" cap="none" sz="900" b="0" i="0" u="none" baseline="0">
              <a:solidFill>
                <a:srgbClr val="000000"/>
              </a:solidFill>
              <a:latin typeface="ＭＳ 明朝"/>
              <a:ea typeface="ＭＳ 明朝"/>
              <a:cs typeface="ＭＳ 明朝"/>
            </a:rPr>
            <a:t>にチェックしてください。</a:t>
          </a:r>
          <a:r>
            <a:rPr lang="en-US" cap="none" sz="9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最新の様式を</a:t>
          </a:r>
          <a:r>
            <a:rPr lang="en-US" cap="none" sz="800" b="0" i="0" u="none" baseline="0">
              <a:solidFill>
                <a:srgbClr val="000000"/>
              </a:solidFill>
              <a:latin typeface="ＭＳ 明朝"/>
              <a:ea typeface="ＭＳ 明朝"/>
              <a:cs typeface="ＭＳ 明朝"/>
            </a:rPr>
            <a:t>DL</a:t>
          </a:r>
          <a:r>
            <a:rPr lang="en-US" cap="none" sz="800" b="0" i="0" u="none" baseline="0">
              <a:solidFill>
                <a:srgbClr val="000000"/>
              </a:solidFill>
              <a:latin typeface="ＭＳ 明朝"/>
              <a:ea typeface="ＭＳ 明朝"/>
              <a:cs typeface="ＭＳ 明朝"/>
            </a:rPr>
            <a:t>していただくと予めチェックがされています。</a:t>
          </a:r>
          <a:r>
            <a:rPr lang="en-US" cap="none" sz="800" b="0" i="0" u="none" baseline="0">
              <a:solidFill>
                <a:srgbClr val="000000"/>
              </a:solidFill>
              <a:latin typeface="ＭＳ 明朝"/>
              <a:ea typeface="ＭＳ 明朝"/>
              <a:cs typeface="ＭＳ 明朝"/>
            </a:rPr>
            <a:t>
</a:t>
          </a:r>
        </a:p>
      </xdr:txBody>
    </xdr:sp>
    <xdr:clientData/>
  </xdr:twoCellAnchor>
  <xdr:twoCellAnchor>
    <xdr:from>
      <xdr:col>4</xdr:col>
      <xdr:colOff>962025</xdr:colOff>
      <xdr:row>9</xdr:row>
      <xdr:rowOff>361950</xdr:rowOff>
    </xdr:from>
    <xdr:to>
      <xdr:col>12</xdr:col>
      <xdr:colOff>9525</xdr:colOff>
      <xdr:row>15</xdr:row>
      <xdr:rowOff>152400</xdr:rowOff>
    </xdr:to>
    <xdr:sp>
      <xdr:nvSpPr>
        <xdr:cNvPr id="9" name="Rectangle 23"/>
        <xdr:cNvSpPr>
          <a:spLocks/>
        </xdr:cNvSpPr>
      </xdr:nvSpPr>
      <xdr:spPr>
        <a:xfrm>
          <a:off x="2705100" y="2419350"/>
          <a:ext cx="5819775" cy="12858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57150</xdr:colOff>
      <xdr:row>9</xdr:row>
      <xdr:rowOff>352425</xdr:rowOff>
    </xdr:from>
    <xdr:to>
      <xdr:col>3</xdr:col>
      <xdr:colOff>504825</xdr:colOff>
      <xdr:row>16</xdr:row>
      <xdr:rowOff>28575</xdr:rowOff>
    </xdr:to>
    <xdr:sp>
      <xdr:nvSpPr>
        <xdr:cNvPr id="10" name="Oval 10"/>
        <xdr:cNvSpPr>
          <a:spLocks/>
        </xdr:cNvSpPr>
      </xdr:nvSpPr>
      <xdr:spPr>
        <a:xfrm>
          <a:off x="57150" y="2409825"/>
          <a:ext cx="762000" cy="1333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247650</xdr:colOff>
      <xdr:row>8</xdr:row>
      <xdr:rowOff>200025</xdr:rowOff>
    </xdr:from>
    <xdr:to>
      <xdr:col>4</xdr:col>
      <xdr:colOff>895350</xdr:colOff>
      <xdr:row>9</xdr:row>
      <xdr:rowOff>200025</xdr:rowOff>
    </xdr:to>
    <xdr:sp>
      <xdr:nvSpPr>
        <xdr:cNvPr id="11" name="AutoShape 14"/>
        <xdr:cNvSpPr>
          <a:spLocks/>
        </xdr:cNvSpPr>
      </xdr:nvSpPr>
      <xdr:spPr>
        <a:xfrm>
          <a:off x="561975" y="1885950"/>
          <a:ext cx="2076450" cy="371475"/>
        </a:xfrm>
        <a:prstGeom prst="borderCallout1">
          <a:avLst>
            <a:gd name="adj1" fmla="val -47393"/>
            <a:gd name="adj2" fmla="val 144870"/>
            <a:gd name="adj3" fmla="val -36967"/>
            <a:gd name="adj4" fmla="val 4743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⑤原油に換算して</a:t>
          </a:r>
          <a:r>
            <a:rPr lang="en-US" cap="none" sz="900" b="1" i="0" u="none" baseline="0">
              <a:solidFill>
                <a:srgbClr val="000000"/>
              </a:solidFill>
            </a:rPr>
            <a:t>500kl</a:t>
          </a:r>
          <a:r>
            <a:rPr lang="en-US" cap="none" sz="900" b="1" i="0" u="none" baseline="0">
              <a:solidFill>
                <a:srgbClr val="000000"/>
              </a:solidFill>
            </a:rPr>
            <a:t>以上</a:t>
          </a:r>
          <a:r>
            <a:rPr lang="en-US" cap="none" sz="900" b="0" i="0" u="none" baseline="0">
              <a:solidFill>
                <a:srgbClr val="000000"/>
              </a:solidFill>
              <a:latin typeface="ＭＳ 明朝"/>
              <a:ea typeface="ＭＳ 明朝"/>
              <a:cs typeface="ＭＳ 明朝"/>
            </a:rPr>
            <a:t>の事業所は全て記載してください。</a:t>
          </a:r>
        </a:p>
      </xdr:txBody>
    </xdr:sp>
    <xdr:clientData/>
  </xdr:twoCellAnchor>
  <xdr:twoCellAnchor>
    <xdr:from>
      <xdr:col>3</xdr:col>
      <xdr:colOff>1276350</xdr:colOff>
      <xdr:row>10</xdr:row>
      <xdr:rowOff>180975</xdr:rowOff>
    </xdr:from>
    <xdr:to>
      <xdr:col>4</xdr:col>
      <xdr:colOff>609600</xdr:colOff>
      <xdr:row>16</xdr:row>
      <xdr:rowOff>95250</xdr:rowOff>
    </xdr:to>
    <xdr:sp>
      <xdr:nvSpPr>
        <xdr:cNvPr id="12" name="Oval 14"/>
        <xdr:cNvSpPr>
          <a:spLocks/>
        </xdr:cNvSpPr>
      </xdr:nvSpPr>
      <xdr:spPr>
        <a:xfrm>
          <a:off x="1590675" y="2609850"/>
          <a:ext cx="762000" cy="12001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228600</xdr:colOff>
      <xdr:row>16</xdr:row>
      <xdr:rowOff>152400</xdr:rowOff>
    </xdr:from>
    <xdr:to>
      <xdr:col>11</xdr:col>
      <xdr:colOff>723900</xdr:colOff>
      <xdr:row>19</xdr:row>
      <xdr:rowOff>104775</xdr:rowOff>
    </xdr:to>
    <xdr:sp>
      <xdr:nvSpPr>
        <xdr:cNvPr id="13" name="AutoShape 14"/>
        <xdr:cNvSpPr>
          <a:spLocks/>
        </xdr:cNvSpPr>
      </xdr:nvSpPr>
      <xdr:spPr>
        <a:xfrm>
          <a:off x="5400675" y="3867150"/>
          <a:ext cx="2952750" cy="647700"/>
        </a:xfrm>
        <a:prstGeom prst="borderCallout1">
          <a:avLst>
            <a:gd name="adj1" fmla="val -64444"/>
            <a:gd name="adj2" fmla="val -90125"/>
            <a:gd name="adj3" fmla="val -50000"/>
            <a:gd name="adj4" fmla="val -18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⑦内訳書の別シート（第○年度</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（Ｊ</a:t>
          </a:r>
          <a:r>
            <a:rPr lang="en-US" cap="none" sz="900" b="0" i="0" u="none" baseline="0">
              <a:solidFill>
                <a:srgbClr val="000000"/>
              </a:solidFill>
              <a:latin typeface="ＭＳ 明朝"/>
              <a:ea typeface="ＭＳ 明朝"/>
              <a:cs typeface="ＭＳ 明朝"/>
            </a:rPr>
            <a:t>500kl</a:t>
          </a:r>
          <a:r>
            <a:rPr lang="en-US" cap="none" sz="900" b="0" i="0" u="none" baseline="0">
              <a:solidFill>
                <a:srgbClr val="000000"/>
              </a:solidFill>
              <a:latin typeface="ＭＳ 明朝"/>
              <a:ea typeface="ＭＳ 明朝"/>
              <a:cs typeface="ＭＳ 明朝"/>
            </a:rPr>
            <a:t>未満事業所小計）～事業所１６シート）にエネルギー使用量を記入することで，自動的に表示されます。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内訳書の値と合致することをご確認ください。</a:t>
          </a:r>
        </a:p>
      </xdr:txBody>
    </xdr:sp>
    <xdr:clientData/>
  </xdr:twoCellAnchor>
  <xdr:twoCellAnchor>
    <xdr:from>
      <xdr:col>5</xdr:col>
      <xdr:colOff>0</xdr:colOff>
      <xdr:row>42</xdr:row>
      <xdr:rowOff>9525</xdr:rowOff>
    </xdr:from>
    <xdr:to>
      <xdr:col>12</xdr:col>
      <xdr:colOff>0</xdr:colOff>
      <xdr:row>42</xdr:row>
      <xdr:rowOff>400050</xdr:rowOff>
    </xdr:to>
    <xdr:sp>
      <xdr:nvSpPr>
        <xdr:cNvPr id="14" name="Rectangle 24"/>
        <xdr:cNvSpPr>
          <a:spLocks/>
        </xdr:cNvSpPr>
      </xdr:nvSpPr>
      <xdr:spPr>
        <a:xfrm>
          <a:off x="2714625" y="9296400"/>
          <a:ext cx="5800725" cy="3905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228600</xdr:colOff>
      <xdr:row>36</xdr:row>
      <xdr:rowOff>95250</xdr:rowOff>
    </xdr:from>
    <xdr:to>
      <xdr:col>11</xdr:col>
      <xdr:colOff>723900</xdr:colOff>
      <xdr:row>38</xdr:row>
      <xdr:rowOff>171450</xdr:rowOff>
    </xdr:to>
    <xdr:sp>
      <xdr:nvSpPr>
        <xdr:cNvPr id="15" name="AutoShape 20"/>
        <xdr:cNvSpPr>
          <a:spLocks/>
        </xdr:cNvSpPr>
      </xdr:nvSpPr>
      <xdr:spPr>
        <a:xfrm>
          <a:off x="5400675" y="8096250"/>
          <a:ext cx="2952750" cy="504825"/>
        </a:xfrm>
        <a:prstGeom prst="borderCallout1">
          <a:avLst>
            <a:gd name="adj1" fmla="val 1166"/>
            <a:gd name="adj2" fmla="val 220578"/>
            <a:gd name="adj3" fmla="val 8268"/>
            <a:gd name="adj4" fmla="val 479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⑧原油換算</a:t>
          </a:r>
          <a:r>
            <a:rPr lang="en-US" cap="none" sz="900" b="0" i="0" u="none" baseline="0">
              <a:solidFill>
                <a:srgbClr val="000000"/>
              </a:solidFill>
              <a:latin typeface="ＭＳ 明朝"/>
              <a:ea typeface="ＭＳ 明朝"/>
              <a:cs typeface="ＭＳ 明朝"/>
            </a:rPr>
            <a:t>500Kl</a:t>
          </a:r>
          <a:r>
            <a:rPr lang="en-US" cap="none" sz="900" b="0" i="0" u="none" baseline="0">
              <a:solidFill>
                <a:srgbClr val="000000"/>
              </a:solidFill>
              <a:latin typeface="ＭＳ 明朝"/>
              <a:ea typeface="ＭＳ 明朝"/>
              <a:cs typeface="ＭＳ 明朝"/>
            </a:rPr>
            <a:t>未満事業所小計のシートの数値は，その他事業所の合計欄に記入されます。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内訳書の値と合致することをご確認ください。</a:t>
          </a:r>
          <a:r>
            <a:rPr lang="en-US" cap="none" sz="900" b="0" i="0" u="none" baseline="0">
              <a:solidFill>
                <a:srgbClr val="000000"/>
              </a:solidFill>
              <a:latin typeface="ＭＳ 明朝"/>
              <a:ea typeface="ＭＳ 明朝"/>
              <a:cs typeface="ＭＳ 明朝"/>
            </a:rPr>
            <a:t>
</a:t>
          </a:r>
        </a:p>
      </xdr:txBody>
    </xdr:sp>
    <xdr:clientData/>
  </xdr:twoCellAnchor>
  <xdr:twoCellAnchor>
    <xdr:from>
      <xdr:col>5</xdr:col>
      <xdr:colOff>476250</xdr:colOff>
      <xdr:row>45</xdr:row>
      <xdr:rowOff>9525</xdr:rowOff>
    </xdr:from>
    <xdr:to>
      <xdr:col>6</xdr:col>
      <xdr:colOff>123825</xdr:colOff>
      <xdr:row>45</xdr:row>
      <xdr:rowOff>409575</xdr:rowOff>
    </xdr:to>
    <xdr:sp>
      <xdr:nvSpPr>
        <xdr:cNvPr id="16" name="Oval 19"/>
        <xdr:cNvSpPr>
          <a:spLocks/>
        </xdr:cNvSpPr>
      </xdr:nvSpPr>
      <xdr:spPr>
        <a:xfrm>
          <a:off x="3190875" y="10248900"/>
          <a:ext cx="466725" cy="4000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42</xdr:row>
      <xdr:rowOff>400050</xdr:rowOff>
    </xdr:from>
    <xdr:to>
      <xdr:col>12</xdr:col>
      <xdr:colOff>0</xdr:colOff>
      <xdr:row>43</xdr:row>
      <xdr:rowOff>419100</xdr:rowOff>
    </xdr:to>
    <xdr:sp>
      <xdr:nvSpPr>
        <xdr:cNvPr id="17" name="Rectangle 24"/>
        <xdr:cNvSpPr>
          <a:spLocks/>
        </xdr:cNvSpPr>
      </xdr:nvSpPr>
      <xdr:spPr>
        <a:xfrm>
          <a:off x="161925" y="9686925"/>
          <a:ext cx="8353425" cy="4286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342900</xdr:colOff>
      <xdr:row>43</xdr:row>
      <xdr:rowOff>323850</xdr:rowOff>
    </xdr:from>
    <xdr:to>
      <xdr:col>10</xdr:col>
      <xdr:colOff>342900</xdr:colOff>
      <xdr:row>45</xdr:row>
      <xdr:rowOff>276225</xdr:rowOff>
    </xdr:to>
    <xdr:sp>
      <xdr:nvSpPr>
        <xdr:cNvPr id="18" name="AutoShape 20"/>
        <xdr:cNvSpPr>
          <a:spLocks/>
        </xdr:cNvSpPr>
      </xdr:nvSpPr>
      <xdr:spPr>
        <a:xfrm>
          <a:off x="4695825" y="10020300"/>
          <a:ext cx="2457450" cy="495300"/>
        </a:xfrm>
        <a:prstGeom prst="borderCallout1">
          <a:avLst>
            <a:gd name="adj1" fmla="val -95777"/>
            <a:gd name="adj2" fmla="val 15384"/>
            <a:gd name="adj3" fmla="val -50000"/>
            <a:gd name="adj4" fmla="val -19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⑩</a:t>
          </a:r>
          <a:r>
            <a:rPr lang="en-US" cap="none" sz="900" b="1" i="0" u="none" baseline="0">
              <a:solidFill>
                <a:srgbClr val="000000"/>
              </a:solidFill>
              <a:latin typeface="ＭＳ 明朝"/>
              <a:ea typeface="ＭＳ 明朝"/>
              <a:cs typeface="ＭＳ 明朝"/>
            </a:rPr>
            <a:t>全ての事業所の数を記載してください。</a:t>
          </a:r>
          <a:r>
            <a:rPr lang="en-US" cap="none" sz="900" b="1"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例）</a:t>
          </a:r>
          <a:r>
            <a:rPr lang="en-US" cap="none" sz="900" b="0" i="0" u="none" baseline="0">
              <a:solidFill>
                <a:srgbClr val="000000"/>
              </a:solidFill>
              <a:latin typeface="ＭＳ 明朝"/>
              <a:ea typeface="ＭＳ 明朝"/>
              <a:cs typeface="ＭＳ 明朝"/>
            </a:rPr>
            <a:t>500kl</a:t>
          </a:r>
          <a:r>
            <a:rPr lang="en-US" cap="none" sz="900" b="0" i="0" u="none" baseline="0">
              <a:solidFill>
                <a:srgbClr val="000000"/>
              </a:solidFill>
              <a:latin typeface="ＭＳ 明朝"/>
              <a:ea typeface="ＭＳ 明朝"/>
              <a:cs typeface="ＭＳ 明朝"/>
            </a:rPr>
            <a:t>以上の事業所：</a:t>
          </a:r>
          <a:r>
            <a:rPr lang="en-US" cap="none" sz="900" b="0" i="0" u="none" baseline="0">
              <a:solidFill>
                <a:srgbClr val="000000"/>
              </a:solidFill>
              <a:latin typeface="ＭＳ 明朝"/>
              <a:ea typeface="ＭＳ 明朝"/>
              <a:cs typeface="ＭＳ 明朝"/>
            </a:rPr>
            <a:t>3</a:t>
          </a:r>
          <a:r>
            <a:rPr lang="en-US" cap="none" sz="900" b="0" i="0" u="none" baseline="0">
              <a:solidFill>
                <a:srgbClr val="000000"/>
              </a:solidFill>
              <a:latin typeface="ＭＳ 明朝"/>
              <a:ea typeface="ＭＳ 明朝"/>
              <a:cs typeface="ＭＳ 明朝"/>
            </a:rPr>
            <a:t>事業所＋</a:t>
          </a:r>
          <a:r>
            <a:rPr lang="en-US" cap="none" sz="900" b="0" i="0" u="none" baseline="0">
              <a:solidFill>
                <a:srgbClr val="000000"/>
              </a:solidFill>
              <a:latin typeface="ＭＳ 明朝"/>
              <a:ea typeface="ＭＳ 明朝"/>
              <a:cs typeface="ＭＳ 明朝"/>
            </a:rPr>
            <a:t>500kl</a:t>
          </a:r>
          <a:r>
            <a:rPr lang="en-US" cap="none" sz="900" b="0" i="0" u="none" baseline="0">
              <a:solidFill>
                <a:srgbClr val="000000"/>
              </a:solidFill>
              <a:latin typeface="ＭＳ 明朝"/>
              <a:ea typeface="ＭＳ 明朝"/>
              <a:cs typeface="ＭＳ 明朝"/>
            </a:rPr>
            <a:t>未満事業所</a:t>
          </a:r>
          <a:r>
            <a:rPr lang="en-US" cap="none" sz="900" b="0" i="0" u="none" baseline="0">
              <a:solidFill>
                <a:srgbClr val="000000"/>
              </a:solidFill>
              <a:latin typeface="ＭＳ 明朝"/>
              <a:ea typeface="ＭＳ 明朝"/>
              <a:cs typeface="ＭＳ 明朝"/>
            </a:rPr>
            <a:t>1</a:t>
          </a:r>
          <a:r>
            <a:rPr lang="en-US" cap="none" sz="900" b="0" i="0" u="none" baseline="0">
              <a:solidFill>
                <a:srgbClr val="000000"/>
              </a:solidFill>
              <a:latin typeface="ＭＳ 明朝"/>
              <a:ea typeface="ＭＳ 明朝"/>
              <a:cs typeface="ＭＳ 明朝"/>
            </a:rPr>
            <a:t>事業所＝</a:t>
          </a:r>
          <a:r>
            <a:rPr lang="en-US" cap="none" sz="900" b="0" i="0" u="none" baseline="0">
              <a:solidFill>
                <a:srgbClr val="000000"/>
              </a:solidFill>
              <a:latin typeface="ＭＳ 明朝"/>
              <a:ea typeface="ＭＳ 明朝"/>
              <a:cs typeface="ＭＳ 明朝"/>
            </a:rPr>
            <a:t>4</a:t>
          </a:r>
          <a:r>
            <a:rPr lang="en-US" cap="none" sz="900" b="0" i="0" u="none" baseline="0">
              <a:solidFill>
                <a:srgbClr val="000000"/>
              </a:solidFill>
              <a:latin typeface="ＭＳ 明朝"/>
              <a:ea typeface="ＭＳ 明朝"/>
              <a:cs typeface="ＭＳ 明朝"/>
            </a:rPr>
            <a:t>事業所</a:t>
          </a:r>
        </a:p>
      </xdr:txBody>
    </xdr:sp>
    <xdr:clientData/>
  </xdr:twoCellAnchor>
  <xdr:twoCellAnchor>
    <xdr:from>
      <xdr:col>2</xdr:col>
      <xdr:colOff>9525</xdr:colOff>
      <xdr:row>0</xdr:row>
      <xdr:rowOff>66675</xdr:rowOff>
    </xdr:from>
    <xdr:to>
      <xdr:col>4</xdr:col>
      <xdr:colOff>647700</xdr:colOff>
      <xdr:row>2</xdr:row>
      <xdr:rowOff>28575</xdr:rowOff>
    </xdr:to>
    <xdr:sp>
      <xdr:nvSpPr>
        <xdr:cNvPr id="19" name="AutoShape 29"/>
        <xdr:cNvSpPr>
          <a:spLocks/>
        </xdr:cNvSpPr>
      </xdr:nvSpPr>
      <xdr:spPr>
        <a:xfrm>
          <a:off x="171450" y="66675"/>
          <a:ext cx="2219325" cy="285750"/>
        </a:xfrm>
        <a:prstGeom prst="flowChartTerminator">
          <a:avLst/>
        </a:prstGeom>
        <a:solidFill>
          <a:srgbClr val="FFFFFF"/>
        </a:solidFill>
        <a:ln w="19050"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rPr>
            <a:t>記入例</a:t>
          </a:r>
        </a:p>
      </xdr:txBody>
    </xdr:sp>
    <xdr:clientData/>
  </xdr:twoCellAnchor>
  <xdr:twoCellAnchor>
    <xdr:from>
      <xdr:col>3</xdr:col>
      <xdr:colOff>0</xdr:colOff>
      <xdr:row>2</xdr:row>
      <xdr:rowOff>142875</xdr:rowOff>
    </xdr:from>
    <xdr:to>
      <xdr:col>4</xdr:col>
      <xdr:colOff>619125</xdr:colOff>
      <xdr:row>6</xdr:row>
      <xdr:rowOff>9525</xdr:rowOff>
    </xdr:to>
    <xdr:sp>
      <xdr:nvSpPr>
        <xdr:cNvPr id="20" name="AutoShape 8"/>
        <xdr:cNvSpPr>
          <a:spLocks/>
        </xdr:cNvSpPr>
      </xdr:nvSpPr>
      <xdr:spPr>
        <a:xfrm>
          <a:off x="314325" y="466725"/>
          <a:ext cx="2047875" cy="514350"/>
        </a:xfrm>
        <a:prstGeom prst="borderCallout1">
          <a:avLst>
            <a:gd name="adj1" fmla="val -5898"/>
            <a:gd name="adj2" fmla="val 93337"/>
            <a:gd name="adj3" fmla="val -20115"/>
            <a:gd name="adj4" fmla="val 555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②</a:t>
          </a:r>
          <a:r>
            <a:rPr lang="en-US" cap="none" sz="900" b="1" i="0" u="none" baseline="0">
              <a:solidFill>
                <a:srgbClr val="000000"/>
              </a:solidFill>
            </a:rPr>
            <a:t>下段</a:t>
          </a:r>
          <a:r>
            <a:rPr lang="en-US" cap="none" sz="900" b="0" i="0" u="none" baseline="0">
              <a:solidFill>
                <a:srgbClr val="000000"/>
              </a:solidFill>
              <a:latin typeface="ＭＳ 明朝"/>
              <a:ea typeface="ＭＳ 明朝"/>
              <a:cs typeface="ＭＳ 明朝"/>
            </a:rPr>
            <a:t>にチェックしてください。</a:t>
          </a:r>
          <a:r>
            <a:rPr lang="en-US" cap="none" sz="9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最新の様式を</a:t>
          </a:r>
          <a:r>
            <a:rPr lang="en-US" cap="none" sz="800" b="0" i="0" u="none" baseline="0">
              <a:solidFill>
                <a:srgbClr val="000000"/>
              </a:solidFill>
              <a:latin typeface="ＭＳ 明朝"/>
              <a:ea typeface="ＭＳ 明朝"/>
              <a:cs typeface="ＭＳ 明朝"/>
            </a:rPr>
            <a:t>DL</a:t>
          </a:r>
          <a:r>
            <a:rPr lang="en-US" cap="none" sz="800" b="0" i="0" u="none" baseline="0">
              <a:solidFill>
                <a:srgbClr val="000000"/>
              </a:solidFill>
              <a:latin typeface="ＭＳ 明朝"/>
              <a:ea typeface="ＭＳ 明朝"/>
              <a:cs typeface="ＭＳ 明朝"/>
            </a:rPr>
            <a:t>していただくと予めチェックがされています</a:t>
          </a:r>
          <a:r>
            <a:rPr lang="en-US" cap="none" sz="900" b="0" i="0" u="none" baseline="0">
              <a:solidFill>
                <a:srgbClr val="000000"/>
              </a:solidFill>
              <a:latin typeface="ＭＳ 明朝"/>
              <a:ea typeface="ＭＳ 明朝"/>
              <a:cs typeface="ＭＳ 明朝"/>
            </a:rPr>
            <a:t>。</a:t>
          </a:r>
        </a:p>
      </xdr:txBody>
    </xdr:sp>
    <xdr:clientData/>
  </xdr:twoCellAnchor>
  <xdr:twoCellAnchor>
    <xdr:from>
      <xdr:col>4</xdr:col>
      <xdr:colOff>542925</xdr:colOff>
      <xdr:row>16</xdr:row>
      <xdr:rowOff>95250</xdr:rowOff>
    </xdr:from>
    <xdr:to>
      <xdr:col>7</xdr:col>
      <xdr:colOff>228600</xdr:colOff>
      <xdr:row>18</xdr:row>
      <xdr:rowOff>38100</xdr:rowOff>
    </xdr:to>
    <xdr:sp>
      <xdr:nvSpPr>
        <xdr:cNvPr id="21" name="AutoShape 14"/>
        <xdr:cNvSpPr>
          <a:spLocks/>
        </xdr:cNvSpPr>
      </xdr:nvSpPr>
      <xdr:spPr>
        <a:xfrm>
          <a:off x="2286000" y="3810000"/>
          <a:ext cx="2295525" cy="371475"/>
        </a:xfrm>
        <a:prstGeom prst="borderCallout1">
          <a:avLst>
            <a:gd name="adj1" fmla="val -57143"/>
            <a:gd name="adj2" fmla="val -121796"/>
            <a:gd name="adj3" fmla="val -40953"/>
            <a:gd name="adj4"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⑥それぞれの事業所について，事業所等の種別を記載して下さい。</a:t>
          </a:r>
        </a:p>
      </xdr:txBody>
    </xdr:sp>
    <xdr:clientData/>
  </xdr:twoCellAnchor>
  <xdr:twoCellAnchor>
    <xdr:from>
      <xdr:col>3</xdr:col>
      <xdr:colOff>1104900</xdr:colOff>
      <xdr:row>39</xdr:row>
      <xdr:rowOff>9525</xdr:rowOff>
    </xdr:from>
    <xdr:to>
      <xdr:col>7</xdr:col>
      <xdr:colOff>152400</xdr:colOff>
      <xdr:row>40</xdr:row>
      <xdr:rowOff>266700</xdr:rowOff>
    </xdr:to>
    <xdr:sp>
      <xdr:nvSpPr>
        <xdr:cNvPr id="22" name="AutoShape 20"/>
        <xdr:cNvSpPr>
          <a:spLocks/>
        </xdr:cNvSpPr>
      </xdr:nvSpPr>
      <xdr:spPr>
        <a:xfrm>
          <a:off x="1419225" y="8705850"/>
          <a:ext cx="3086100" cy="419100"/>
        </a:xfrm>
        <a:prstGeom prst="borderCallout1">
          <a:avLst>
            <a:gd name="adj1" fmla="val -66393"/>
            <a:gd name="adj2" fmla="val 208953"/>
            <a:gd name="adj3" fmla="val -49703"/>
            <a:gd name="adj4" fmla="val -40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⑨合計値が内訳書（合計）シートの値と合致していることをご確認ください。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4</xdr:row>
      <xdr:rowOff>76200</xdr:rowOff>
    </xdr:from>
    <xdr:to>
      <xdr:col>4</xdr:col>
      <xdr:colOff>247650</xdr:colOff>
      <xdr:row>4</xdr:row>
      <xdr:rowOff>447675</xdr:rowOff>
    </xdr:to>
    <xdr:sp>
      <xdr:nvSpPr>
        <xdr:cNvPr id="1" name="Oval 15"/>
        <xdr:cNvSpPr>
          <a:spLocks/>
        </xdr:cNvSpPr>
      </xdr:nvSpPr>
      <xdr:spPr>
        <a:xfrm>
          <a:off x="762000" y="895350"/>
          <a:ext cx="41910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3</xdr:row>
      <xdr:rowOff>123825</xdr:rowOff>
    </xdr:from>
    <xdr:to>
      <xdr:col>8</xdr:col>
      <xdr:colOff>876300</xdr:colOff>
      <xdr:row>5</xdr:row>
      <xdr:rowOff>47625</xdr:rowOff>
    </xdr:to>
    <xdr:sp>
      <xdr:nvSpPr>
        <xdr:cNvPr id="2" name="Oval 75"/>
        <xdr:cNvSpPr>
          <a:spLocks/>
        </xdr:cNvSpPr>
      </xdr:nvSpPr>
      <xdr:spPr>
        <a:xfrm>
          <a:off x="3457575" y="781050"/>
          <a:ext cx="1857375" cy="6381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304800</xdr:colOff>
      <xdr:row>5</xdr:row>
      <xdr:rowOff>76200</xdr:rowOff>
    </xdr:from>
    <xdr:to>
      <xdr:col>7</xdr:col>
      <xdr:colOff>781050</xdr:colOff>
      <xdr:row>8</xdr:row>
      <xdr:rowOff>57150</xdr:rowOff>
    </xdr:to>
    <xdr:sp>
      <xdr:nvSpPr>
        <xdr:cNvPr id="3" name="AutoShape 12"/>
        <xdr:cNvSpPr>
          <a:spLocks/>
        </xdr:cNvSpPr>
      </xdr:nvSpPr>
      <xdr:spPr>
        <a:xfrm>
          <a:off x="2143125" y="1447800"/>
          <a:ext cx="1914525" cy="647700"/>
        </a:xfrm>
        <a:prstGeom prst="borderCallout1">
          <a:avLst>
            <a:gd name="adj1" fmla="val 26138"/>
            <a:gd name="adj2" fmla="val -98888"/>
            <a:gd name="adj3" fmla="val 15490"/>
            <a:gd name="adj4" fmla="val -501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③記載年度の区分にあった</a:t>
          </a:r>
          <a:r>
            <a:rPr lang="en-US" cap="none" sz="900" b="1" i="0" u="none" baseline="0">
              <a:solidFill>
                <a:srgbClr val="000000"/>
              </a:solidFill>
            </a:rPr>
            <a:t>年度と期間</a:t>
          </a:r>
          <a:r>
            <a:rPr lang="en-US" cap="none" sz="900" b="0" i="0" u="none" baseline="0">
              <a:solidFill>
                <a:srgbClr val="000000"/>
              </a:solidFill>
              <a:latin typeface="ＭＳ 明朝"/>
              <a:ea typeface="ＭＳ 明朝"/>
              <a:cs typeface="ＭＳ 明朝"/>
            </a:rPr>
            <a:t>を記載してください。</a:t>
          </a:r>
          <a:r>
            <a:rPr lang="en-US" cap="none" sz="9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最新の様式を</a:t>
          </a:r>
          <a:r>
            <a:rPr lang="en-US" cap="none" sz="800" b="0" i="0" u="none" baseline="0">
              <a:solidFill>
                <a:srgbClr val="000000"/>
              </a:solidFill>
              <a:latin typeface="ＭＳ 明朝"/>
              <a:ea typeface="ＭＳ 明朝"/>
              <a:cs typeface="ＭＳ 明朝"/>
            </a:rPr>
            <a:t>DL</a:t>
          </a:r>
          <a:r>
            <a:rPr lang="en-US" cap="none" sz="800" b="0" i="0" u="none" baseline="0">
              <a:solidFill>
                <a:srgbClr val="000000"/>
              </a:solidFill>
              <a:latin typeface="ＭＳ 明朝"/>
              <a:ea typeface="ＭＳ 明朝"/>
              <a:cs typeface="ＭＳ 明朝"/>
            </a:rPr>
            <a:t>していただくと予め記載されています。</a:t>
          </a:r>
          <a:r>
            <a:rPr lang="en-US" cap="none" sz="800" b="0" i="0" u="none" baseline="0">
              <a:solidFill>
                <a:srgbClr val="000000"/>
              </a:solidFill>
              <a:latin typeface="ＭＳ 明朝"/>
              <a:ea typeface="ＭＳ 明朝"/>
              <a:cs typeface="ＭＳ 明朝"/>
            </a:rPr>
            <a:t>
</a:t>
          </a:r>
        </a:p>
      </xdr:txBody>
    </xdr:sp>
    <xdr:clientData/>
  </xdr:twoCellAnchor>
  <xdr:twoCellAnchor>
    <xdr:from>
      <xdr:col>9</xdr:col>
      <xdr:colOff>476250</xdr:colOff>
      <xdr:row>4</xdr:row>
      <xdr:rowOff>0</xdr:rowOff>
    </xdr:from>
    <xdr:to>
      <xdr:col>9</xdr:col>
      <xdr:colOff>904875</xdr:colOff>
      <xdr:row>5</xdr:row>
      <xdr:rowOff>9525</xdr:rowOff>
    </xdr:to>
    <xdr:sp>
      <xdr:nvSpPr>
        <xdr:cNvPr id="4" name="Oval 75"/>
        <xdr:cNvSpPr>
          <a:spLocks/>
        </xdr:cNvSpPr>
      </xdr:nvSpPr>
      <xdr:spPr>
        <a:xfrm>
          <a:off x="5962650" y="819150"/>
          <a:ext cx="428625" cy="561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628650</xdr:colOff>
      <xdr:row>5</xdr:row>
      <xdr:rowOff>76200</xdr:rowOff>
    </xdr:from>
    <xdr:to>
      <xdr:col>10</xdr:col>
      <xdr:colOff>1162050</xdr:colOff>
      <xdr:row>8</xdr:row>
      <xdr:rowOff>57150</xdr:rowOff>
    </xdr:to>
    <xdr:sp>
      <xdr:nvSpPr>
        <xdr:cNvPr id="5" name="AutoShape 10"/>
        <xdr:cNvSpPr>
          <a:spLocks/>
        </xdr:cNvSpPr>
      </xdr:nvSpPr>
      <xdr:spPr>
        <a:xfrm>
          <a:off x="6115050" y="1447800"/>
          <a:ext cx="1809750" cy="647700"/>
        </a:xfrm>
        <a:prstGeom prst="borderCallout1">
          <a:avLst>
            <a:gd name="adj1" fmla="val -41740"/>
            <a:gd name="adj2" fmla="val -84712"/>
            <a:gd name="adj3" fmla="val -26976"/>
            <a:gd name="adj4" fmla="val -50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④報告年度の内訳書では，</a:t>
          </a:r>
          <a:r>
            <a:rPr lang="en-US" cap="none" sz="900" b="1" i="0" u="none" baseline="0">
              <a:solidFill>
                <a:srgbClr val="000000"/>
              </a:solidFill>
            </a:rPr>
            <a:t>下段</a:t>
          </a:r>
          <a:r>
            <a:rPr lang="en-US" cap="none" sz="900" b="0" i="0" u="none" baseline="0">
              <a:solidFill>
                <a:srgbClr val="000000"/>
              </a:solidFill>
              <a:latin typeface="ＭＳ 明朝"/>
              <a:ea typeface="ＭＳ 明朝"/>
              <a:cs typeface="ＭＳ 明朝"/>
            </a:rPr>
            <a:t>にチェックしてください。</a:t>
          </a:r>
          <a:r>
            <a:rPr lang="en-US" cap="none" sz="9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最新の様式を</a:t>
          </a:r>
          <a:r>
            <a:rPr lang="en-US" cap="none" sz="800" b="0" i="0" u="none" baseline="0">
              <a:solidFill>
                <a:srgbClr val="000000"/>
              </a:solidFill>
              <a:latin typeface="ＭＳ 明朝"/>
              <a:ea typeface="ＭＳ 明朝"/>
              <a:cs typeface="ＭＳ 明朝"/>
            </a:rPr>
            <a:t>DL</a:t>
          </a:r>
          <a:r>
            <a:rPr lang="en-US" cap="none" sz="800" b="0" i="0" u="none" baseline="0">
              <a:solidFill>
                <a:srgbClr val="000000"/>
              </a:solidFill>
              <a:latin typeface="ＭＳ 明朝"/>
              <a:ea typeface="ＭＳ 明朝"/>
              <a:cs typeface="ＭＳ 明朝"/>
            </a:rPr>
            <a:t>していただくと予めチェックがされています。</a:t>
          </a:r>
          <a:r>
            <a:rPr lang="en-US" cap="none" sz="800" b="0" i="0" u="none" baseline="0">
              <a:solidFill>
                <a:srgbClr val="000000"/>
              </a:solidFill>
              <a:latin typeface="ＭＳ 明朝"/>
              <a:ea typeface="ＭＳ 明朝"/>
              <a:cs typeface="ＭＳ 明朝"/>
            </a:rPr>
            <a:t>
</a:t>
          </a:r>
        </a:p>
      </xdr:txBody>
    </xdr:sp>
    <xdr:clientData/>
  </xdr:twoCellAnchor>
  <xdr:twoCellAnchor>
    <xdr:from>
      <xdr:col>1</xdr:col>
      <xdr:colOff>28575</xdr:colOff>
      <xdr:row>5</xdr:row>
      <xdr:rowOff>76200</xdr:rowOff>
    </xdr:from>
    <xdr:to>
      <xdr:col>5</xdr:col>
      <xdr:colOff>9525</xdr:colOff>
      <xdr:row>8</xdr:row>
      <xdr:rowOff>57150</xdr:rowOff>
    </xdr:to>
    <xdr:sp>
      <xdr:nvSpPr>
        <xdr:cNvPr id="6" name="AutoShape 8"/>
        <xdr:cNvSpPr>
          <a:spLocks/>
        </xdr:cNvSpPr>
      </xdr:nvSpPr>
      <xdr:spPr>
        <a:xfrm>
          <a:off x="114300" y="1447800"/>
          <a:ext cx="1733550" cy="647700"/>
        </a:xfrm>
        <a:prstGeom prst="borderCallout1">
          <a:avLst>
            <a:gd name="adj1" fmla="val -7212"/>
            <a:gd name="adj2" fmla="val -97657"/>
            <a:gd name="adj3" fmla="val -19513"/>
            <a:gd name="adj4" fmla="val -483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②</a:t>
          </a:r>
          <a:r>
            <a:rPr lang="en-US" cap="none" sz="900" b="1" i="0" u="none" baseline="0">
              <a:solidFill>
                <a:srgbClr val="000000"/>
              </a:solidFill>
            </a:rPr>
            <a:t>下段</a:t>
          </a:r>
          <a:r>
            <a:rPr lang="en-US" cap="none" sz="900" b="0" i="0" u="none" baseline="0">
              <a:solidFill>
                <a:srgbClr val="000000"/>
              </a:solidFill>
              <a:latin typeface="ＭＳ 明朝"/>
              <a:ea typeface="ＭＳ 明朝"/>
              <a:cs typeface="ＭＳ 明朝"/>
            </a:rPr>
            <a:t>にチェックしてください。</a:t>
          </a:r>
          <a:r>
            <a:rPr lang="en-US" cap="none" sz="9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最新の様式を</a:t>
          </a:r>
          <a:r>
            <a:rPr lang="en-US" cap="none" sz="800" b="0" i="0" u="none" baseline="0">
              <a:solidFill>
                <a:srgbClr val="000000"/>
              </a:solidFill>
              <a:latin typeface="ＭＳ 明朝"/>
              <a:ea typeface="ＭＳ 明朝"/>
              <a:cs typeface="ＭＳ 明朝"/>
            </a:rPr>
            <a:t>DL</a:t>
          </a:r>
          <a:r>
            <a:rPr lang="en-US" cap="none" sz="800" b="0" i="0" u="none" baseline="0">
              <a:solidFill>
                <a:srgbClr val="000000"/>
              </a:solidFill>
              <a:latin typeface="ＭＳ 明朝"/>
              <a:ea typeface="ＭＳ 明朝"/>
              <a:cs typeface="ＭＳ 明朝"/>
            </a:rPr>
            <a:t>していただくと予めチェックがされています。</a:t>
          </a:r>
        </a:p>
      </xdr:txBody>
    </xdr:sp>
    <xdr:clientData/>
  </xdr:twoCellAnchor>
  <xdr:twoCellAnchor>
    <xdr:from>
      <xdr:col>6</xdr:col>
      <xdr:colOff>0</xdr:colOff>
      <xdr:row>22</xdr:row>
      <xdr:rowOff>0</xdr:rowOff>
    </xdr:from>
    <xdr:to>
      <xdr:col>8</xdr:col>
      <xdr:colOff>0</xdr:colOff>
      <xdr:row>24</xdr:row>
      <xdr:rowOff>152400</xdr:rowOff>
    </xdr:to>
    <xdr:sp>
      <xdr:nvSpPr>
        <xdr:cNvPr id="7" name="Rectangle 23"/>
        <xdr:cNvSpPr>
          <a:spLocks/>
        </xdr:cNvSpPr>
      </xdr:nvSpPr>
      <xdr:spPr>
        <a:xfrm>
          <a:off x="2228850" y="4572000"/>
          <a:ext cx="2209800" cy="4762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1038225</xdr:colOff>
      <xdr:row>25</xdr:row>
      <xdr:rowOff>152400</xdr:rowOff>
    </xdr:from>
    <xdr:to>
      <xdr:col>11</xdr:col>
      <xdr:colOff>9525</xdr:colOff>
      <xdr:row>27</xdr:row>
      <xdr:rowOff>0</xdr:rowOff>
    </xdr:to>
    <xdr:sp>
      <xdr:nvSpPr>
        <xdr:cNvPr id="8" name="Rectangle 23"/>
        <xdr:cNvSpPr>
          <a:spLocks/>
        </xdr:cNvSpPr>
      </xdr:nvSpPr>
      <xdr:spPr>
        <a:xfrm>
          <a:off x="3267075" y="5210175"/>
          <a:ext cx="4781550" cy="1714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361950</xdr:colOff>
      <xdr:row>27</xdr:row>
      <xdr:rowOff>104775</xdr:rowOff>
    </xdr:from>
    <xdr:to>
      <xdr:col>10</xdr:col>
      <xdr:colOff>1057275</xdr:colOff>
      <xdr:row>30</xdr:row>
      <xdr:rowOff>9525</xdr:rowOff>
    </xdr:to>
    <xdr:sp>
      <xdr:nvSpPr>
        <xdr:cNvPr id="9" name="AutoShape 49"/>
        <xdr:cNvSpPr>
          <a:spLocks/>
        </xdr:cNvSpPr>
      </xdr:nvSpPr>
      <xdr:spPr>
        <a:xfrm>
          <a:off x="5848350" y="5486400"/>
          <a:ext cx="1971675" cy="571500"/>
        </a:xfrm>
        <a:prstGeom prst="borderCallout1">
          <a:avLst>
            <a:gd name="adj1" fmla="val -75833"/>
            <a:gd name="adj2" fmla="val -86291"/>
            <a:gd name="adj3" fmla="val -49875"/>
            <a:gd name="adj4" fmla="val -2510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⑥全事業所分の，蒸気，温水，冷水の供給元の名称を記載して下さい。</a:t>
          </a:r>
        </a:p>
      </xdr:txBody>
    </xdr:sp>
    <xdr:clientData/>
  </xdr:twoCellAnchor>
  <xdr:twoCellAnchor>
    <xdr:from>
      <xdr:col>6</xdr:col>
      <xdr:colOff>1038225</xdr:colOff>
      <xdr:row>55</xdr:row>
      <xdr:rowOff>9525</xdr:rowOff>
    </xdr:from>
    <xdr:to>
      <xdr:col>11</xdr:col>
      <xdr:colOff>9525</xdr:colOff>
      <xdr:row>55</xdr:row>
      <xdr:rowOff>180975</xdr:rowOff>
    </xdr:to>
    <xdr:sp>
      <xdr:nvSpPr>
        <xdr:cNvPr id="10" name="Rectangle 23"/>
        <xdr:cNvSpPr>
          <a:spLocks/>
        </xdr:cNvSpPr>
      </xdr:nvSpPr>
      <xdr:spPr>
        <a:xfrm>
          <a:off x="3267075" y="10201275"/>
          <a:ext cx="4781550" cy="1714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581025</xdr:colOff>
      <xdr:row>56</xdr:row>
      <xdr:rowOff>95250</xdr:rowOff>
    </xdr:from>
    <xdr:to>
      <xdr:col>10</xdr:col>
      <xdr:colOff>1066800</xdr:colOff>
      <xdr:row>60</xdr:row>
      <xdr:rowOff>0</xdr:rowOff>
    </xdr:to>
    <xdr:sp>
      <xdr:nvSpPr>
        <xdr:cNvPr id="11" name="AutoShape 49"/>
        <xdr:cNvSpPr>
          <a:spLocks/>
        </xdr:cNvSpPr>
      </xdr:nvSpPr>
      <xdr:spPr>
        <a:xfrm>
          <a:off x="5019675" y="10487025"/>
          <a:ext cx="2809875" cy="704850"/>
        </a:xfrm>
        <a:prstGeom prst="borderCallout1">
          <a:avLst>
            <a:gd name="adj1" fmla="val -62240"/>
            <a:gd name="adj2" fmla="val -77777"/>
            <a:gd name="adj3" fmla="val -51203"/>
            <a:gd name="adj4" fmla="val -4226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⑦全事業所分の該当する排出源（設備名等）の名称を上段へ記載してください。また，</a:t>
          </a:r>
          <a:r>
            <a:rPr lang="en-US" cap="none" sz="900" b="1" i="0" u="none" baseline="0">
              <a:solidFill>
                <a:srgbClr val="000000"/>
              </a:solidFill>
            </a:rPr>
            <a:t>三ふっ化窒素の使用がある場合は，その使用量を記載してください。</a:t>
          </a:r>
        </a:p>
      </xdr:txBody>
    </xdr:sp>
    <xdr:clientData/>
  </xdr:twoCellAnchor>
  <xdr:twoCellAnchor>
    <xdr:from>
      <xdr:col>5</xdr:col>
      <xdr:colOff>76200</xdr:colOff>
      <xdr:row>1</xdr:row>
      <xdr:rowOff>266700</xdr:rowOff>
    </xdr:from>
    <xdr:to>
      <xdr:col>9</xdr:col>
      <xdr:colOff>28575</xdr:colOff>
      <xdr:row>3</xdr:row>
      <xdr:rowOff>47625</xdr:rowOff>
    </xdr:to>
    <xdr:sp>
      <xdr:nvSpPr>
        <xdr:cNvPr id="12" name="Oval 15"/>
        <xdr:cNvSpPr>
          <a:spLocks/>
        </xdr:cNvSpPr>
      </xdr:nvSpPr>
      <xdr:spPr>
        <a:xfrm>
          <a:off x="1914525" y="428625"/>
          <a:ext cx="3600450" cy="2762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1</xdr:row>
      <xdr:rowOff>19050</xdr:rowOff>
    </xdr:from>
    <xdr:to>
      <xdr:col>10</xdr:col>
      <xdr:colOff>971550</xdr:colOff>
      <xdr:row>2</xdr:row>
      <xdr:rowOff>47625</xdr:rowOff>
    </xdr:to>
    <xdr:sp>
      <xdr:nvSpPr>
        <xdr:cNvPr id="13" name="AutoShape 8"/>
        <xdr:cNvSpPr>
          <a:spLocks/>
        </xdr:cNvSpPr>
      </xdr:nvSpPr>
      <xdr:spPr>
        <a:xfrm>
          <a:off x="5667375" y="180975"/>
          <a:ext cx="2066925" cy="361950"/>
        </a:xfrm>
        <a:prstGeom prst="borderCallout1">
          <a:avLst>
            <a:gd name="adj1" fmla="val -66722"/>
            <a:gd name="adj2" fmla="val 54884"/>
            <a:gd name="adj3" fmla="val -49523"/>
            <a:gd name="adj4" fmla="val -2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①</a:t>
          </a:r>
          <a:r>
            <a:rPr lang="en-US" cap="none" sz="900" b="1" i="0" u="none" baseline="0">
              <a:solidFill>
                <a:srgbClr val="000000"/>
              </a:solidFill>
            </a:rPr>
            <a:t>事業者名</a:t>
          </a:r>
          <a:r>
            <a:rPr lang="en-US" cap="none" sz="900" b="0" i="0" u="none" baseline="0">
              <a:solidFill>
                <a:srgbClr val="000000"/>
              </a:solidFill>
              <a:latin typeface="ＭＳ 明朝"/>
              <a:ea typeface="ＭＳ 明朝"/>
              <a:cs typeface="ＭＳ 明朝"/>
            </a:rPr>
            <a:t>を記入してください。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）は消さないでください。</a:t>
          </a:r>
        </a:p>
      </xdr:txBody>
    </xdr:sp>
    <xdr:clientData/>
  </xdr:twoCellAnchor>
  <xdr:twoCellAnchor>
    <xdr:from>
      <xdr:col>1</xdr:col>
      <xdr:colOff>123825</xdr:colOff>
      <xdr:row>0</xdr:row>
      <xdr:rowOff>47625</xdr:rowOff>
    </xdr:from>
    <xdr:to>
      <xdr:col>6</xdr:col>
      <xdr:colOff>180975</xdr:colOff>
      <xdr:row>1</xdr:row>
      <xdr:rowOff>171450</xdr:rowOff>
    </xdr:to>
    <xdr:sp>
      <xdr:nvSpPr>
        <xdr:cNvPr id="14" name="AutoShape 29"/>
        <xdr:cNvSpPr>
          <a:spLocks/>
        </xdr:cNvSpPr>
      </xdr:nvSpPr>
      <xdr:spPr>
        <a:xfrm>
          <a:off x="209550" y="47625"/>
          <a:ext cx="2200275" cy="285750"/>
        </a:xfrm>
        <a:prstGeom prst="flowChartTerminator">
          <a:avLst/>
        </a:prstGeom>
        <a:solidFill>
          <a:srgbClr val="FFFFFF"/>
        </a:solidFill>
        <a:ln w="19050"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rPr>
            <a:t>記入例</a:t>
          </a:r>
        </a:p>
      </xdr:txBody>
    </xdr:sp>
    <xdr:clientData/>
  </xdr:twoCellAnchor>
  <xdr:twoCellAnchor>
    <xdr:from>
      <xdr:col>8</xdr:col>
      <xdr:colOff>314325</xdr:colOff>
      <xdr:row>20</xdr:row>
      <xdr:rowOff>66675</xdr:rowOff>
    </xdr:from>
    <xdr:to>
      <xdr:col>9</xdr:col>
      <xdr:colOff>1038225</xdr:colOff>
      <xdr:row>22</xdr:row>
      <xdr:rowOff>142875</xdr:rowOff>
    </xdr:to>
    <xdr:sp>
      <xdr:nvSpPr>
        <xdr:cNvPr id="15" name="AutoShape 49"/>
        <xdr:cNvSpPr>
          <a:spLocks/>
        </xdr:cNvSpPr>
      </xdr:nvSpPr>
      <xdr:spPr>
        <a:xfrm>
          <a:off x="4752975" y="4219575"/>
          <a:ext cx="1771650" cy="495300"/>
        </a:xfrm>
        <a:prstGeom prst="borderCallout1">
          <a:avLst>
            <a:gd name="adj1" fmla="val -92990"/>
            <a:gd name="adj2" fmla="val 32041"/>
            <a:gd name="adj3" fmla="val -48574"/>
            <a:gd name="adj4" fmla="val -2818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⑤全事業所分の，上記以外のエネルギーの名称を記入して下さい。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66675</xdr:rowOff>
    </xdr:from>
    <xdr:to>
      <xdr:col>4</xdr:col>
      <xdr:colOff>228600</xdr:colOff>
      <xdr:row>4</xdr:row>
      <xdr:rowOff>438150</xdr:rowOff>
    </xdr:to>
    <xdr:sp>
      <xdr:nvSpPr>
        <xdr:cNvPr id="1" name="Oval 15"/>
        <xdr:cNvSpPr>
          <a:spLocks/>
        </xdr:cNvSpPr>
      </xdr:nvSpPr>
      <xdr:spPr>
        <a:xfrm>
          <a:off x="733425" y="885825"/>
          <a:ext cx="428625"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66675</xdr:colOff>
      <xdr:row>1</xdr:row>
      <xdr:rowOff>257175</xdr:rowOff>
    </xdr:from>
    <xdr:to>
      <xdr:col>9</xdr:col>
      <xdr:colOff>19050</xdr:colOff>
      <xdr:row>3</xdr:row>
      <xdr:rowOff>38100</xdr:rowOff>
    </xdr:to>
    <xdr:sp>
      <xdr:nvSpPr>
        <xdr:cNvPr id="2" name="Oval 15"/>
        <xdr:cNvSpPr>
          <a:spLocks/>
        </xdr:cNvSpPr>
      </xdr:nvSpPr>
      <xdr:spPr>
        <a:xfrm>
          <a:off x="1905000" y="419100"/>
          <a:ext cx="3600450" cy="2762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171450</xdr:colOff>
      <xdr:row>1</xdr:row>
      <xdr:rowOff>9525</xdr:rowOff>
    </xdr:from>
    <xdr:to>
      <xdr:col>10</xdr:col>
      <xdr:colOff>962025</xdr:colOff>
      <xdr:row>2</xdr:row>
      <xdr:rowOff>38100</xdr:rowOff>
    </xdr:to>
    <xdr:sp>
      <xdr:nvSpPr>
        <xdr:cNvPr id="3" name="AutoShape 8"/>
        <xdr:cNvSpPr>
          <a:spLocks/>
        </xdr:cNvSpPr>
      </xdr:nvSpPr>
      <xdr:spPr>
        <a:xfrm>
          <a:off x="5657850" y="171450"/>
          <a:ext cx="2066925" cy="361950"/>
        </a:xfrm>
        <a:prstGeom prst="borderCallout1">
          <a:avLst>
            <a:gd name="adj1" fmla="val -66722"/>
            <a:gd name="adj2" fmla="val 54884"/>
            <a:gd name="adj3" fmla="val -51638"/>
            <a:gd name="adj4" fmla="val 510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①</a:t>
          </a:r>
          <a:r>
            <a:rPr lang="en-US" cap="none" sz="900" b="1" i="0" u="none" baseline="0">
              <a:solidFill>
                <a:srgbClr val="000000"/>
              </a:solidFill>
            </a:rPr>
            <a:t>事業者名</a:t>
          </a:r>
          <a:r>
            <a:rPr lang="en-US" cap="none" sz="900" b="0" i="0" u="none" baseline="0">
              <a:solidFill>
                <a:srgbClr val="000000"/>
              </a:solidFill>
              <a:latin typeface="ＭＳ 明朝"/>
              <a:ea typeface="ＭＳ 明朝"/>
              <a:cs typeface="ＭＳ 明朝"/>
            </a:rPr>
            <a:t>を記入してください。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）は消さないでください。</a:t>
          </a:r>
        </a:p>
      </xdr:txBody>
    </xdr:sp>
    <xdr:clientData/>
  </xdr:twoCellAnchor>
  <xdr:twoCellAnchor>
    <xdr:from>
      <xdr:col>7</xdr:col>
      <xdr:colOff>161925</xdr:colOff>
      <xdr:row>3</xdr:row>
      <xdr:rowOff>114300</xdr:rowOff>
    </xdr:from>
    <xdr:to>
      <xdr:col>8</xdr:col>
      <xdr:colOff>847725</xdr:colOff>
      <xdr:row>5</xdr:row>
      <xdr:rowOff>38100</xdr:rowOff>
    </xdr:to>
    <xdr:sp>
      <xdr:nvSpPr>
        <xdr:cNvPr id="4" name="Oval 75"/>
        <xdr:cNvSpPr>
          <a:spLocks/>
        </xdr:cNvSpPr>
      </xdr:nvSpPr>
      <xdr:spPr>
        <a:xfrm>
          <a:off x="3438525" y="771525"/>
          <a:ext cx="1847850" cy="6381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285750</xdr:colOff>
      <xdr:row>5</xdr:row>
      <xdr:rowOff>66675</xdr:rowOff>
    </xdr:from>
    <xdr:to>
      <xdr:col>7</xdr:col>
      <xdr:colOff>762000</xdr:colOff>
      <xdr:row>8</xdr:row>
      <xdr:rowOff>47625</xdr:rowOff>
    </xdr:to>
    <xdr:sp>
      <xdr:nvSpPr>
        <xdr:cNvPr id="5" name="AutoShape 12"/>
        <xdr:cNvSpPr>
          <a:spLocks/>
        </xdr:cNvSpPr>
      </xdr:nvSpPr>
      <xdr:spPr>
        <a:xfrm>
          <a:off x="2124075" y="1438275"/>
          <a:ext cx="1914525" cy="647700"/>
        </a:xfrm>
        <a:prstGeom prst="borderCallout1">
          <a:avLst>
            <a:gd name="adj1" fmla="val 26138"/>
            <a:gd name="adj2" fmla="val -98888"/>
            <a:gd name="adj3" fmla="val 13217"/>
            <a:gd name="adj4" fmla="val -501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③記載年度の区分にあった</a:t>
          </a:r>
          <a:r>
            <a:rPr lang="en-US" cap="none" sz="900" b="1" i="0" u="none" baseline="0">
              <a:solidFill>
                <a:srgbClr val="000000"/>
              </a:solidFill>
            </a:rPr>
            <a:t>年度と期間</a:t>
          </a:r>
          <a:r>
            <a:rPr lang="en-US" cap="none" sz="900" b="0" i="0" u="none" baseline="0">
              <a:solidFill>
                <a:srgbClr val="000000"/>
              </a:solidFill>
              <a:latin typeface="ＭＳ 明朝"/>
              <a:ea typeface="ＭＳ 明朝"/>
              <a:cs typeface="ＭＳ 明朝"/>
            </a:rPr>
            <a:t>を記載してください。</a:t>
          </a:r>
          <a:r>
            <a:rPr lang="en-US" cap="none" sz="9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最新の様式を</a:t>
          </a:r>
          <a:r>
            <a:rPr lang="en-US" cap="none" sz="800" b="0" i="0" u="none" baseline="0">
              <a:solidFill>
                <a:srgbClr val="000000"/>
              </a:solidFill>
              <a:latin typeface="ＭＳ 明朝"/>
              <a:ea typeface="ＭＳ 明朝"/>
              <a:cs typeface="ＭＳ 明朝"/>
            </a:rPr>
            <a:t>DL</a:t>
          </a:r>
          <a:r>
            <a:rPr lang="en-US" cap="none" sz="800" b="0" i="0" u="none" baseline="0">
              <a:solidFill>
                <a:srgbClr val="000000"/>
              </a:solidFill>
              <a:latin typeface="ＭＳ 明朝"/>
              <a:ea typeface="ＭＳ 明朝"/>
              <a:cs typeface="ＭＳ 明朝"/>
            </a:rPr>
            <a:t>していただくと予め記載されています。</a:t>
          </a:r>
          <a:r>
            <a:rPr lang="en-US" cap="none" sz="800" b="0" i="0" u="none" baseline="0">
              <a:solidFill>
                <a:srgbClr val="000000"/>
              </a:solidFill>
              <a:latin typeface="ＭＳ 明朝"/>
              <a:ea typeface="ＭＳ 明朝"/>
              <a:cs typeface="ＭＳ 明朝"/>
            </a:rPr>
            <a:t>
</a:t>
          </a:r>
        </a:p>
      </xdr:txBody>
    </xdr:sp>
    <xdr:clientData/>
  </xdr:twoCellAnchor>
  <xdr:twoCellAnchor>
    <xdr:from>
      <xdr:col>9</xdr:col>
      <xdr:colOff>457200</xdr:colOff>
      <xdr:row>3</xdr:row>
      <xdr:rowOff>152400</xdr:rowOff>
    </xdr:from>
    <xdr:to>
      <xdr:col>9</xdr:col>
      <xdr:colOff>885825</xdr:colOff>
      <xdr:row>5</xdr:row>
      <xdr:rowOff>0</xdr:rowOff>
    </xdr:to>
    <xdr:sp>
      <xdr:nvSpPr>
        <xdr:cNvPr id="6" name="Oval 75"/>
        <xdr:cNvSpPr>
          <a:spLocks/>
        </xdr:cNvSpPr>
      </xdr:nvSpPr>
      <xdr:spPr>
        <a:xfrm>
          <a:off x="5943600" y="809625"/>
          <a:ext cx="428625" cy="561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95250</xdr:colOff>
      <xdr:row>5</xdr:row>
      <xdr:rowOff>66675</xdr:rowOff>
    </xdr:from>
    <xdr:to>
      <xdr:col>10</xdr:col>
      <xdr:colOff>628650</xdr:colOff>
      <xdr:row>8</xdr:row>
      <xdr:rowOff>47625</xdr:rowOff>
    </xdr:to>
    <xdr:sp>
      <xdr:nvSpPr>
        <xdr:cNvPr id="7" name="AutoShape 10"/>
        <xdr:cNvSpPr>
          <a:spLocks/>
        </xdr:cNvSpPr>
      </xdr:nvSpPr>
      <xdr:spPr>
        <a:xfrm>
          <a:off x="5581650" y="1438275"/>
          <a:ext cx="1809750" cy="647700"/>
        </a:xfrm>
        <a:prstGeom prst="borderCallout1">
          <a:avLst>
            <a:gd name="adj1" fmla="val -25504"/>
            <a:gd name="adj2" fmla="val -86185"/>
            <a:gd name="adj3" fmla="val -31787"/>
            <a:gd name="adj4" fmla="val -523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④報告年度の内訳書では，</a:t>
          </a:r>
          <a:r>
            <a:rPr lang="en-US" cap="none" sz="900" b="1" i="0" u="none" baseline="0">
              <a:solidFill>
                <a:srgbClr val="000000"/>
              </a:solidFill>
            </a:rPr>
            <a:t>下段</a:t>
          </a:r>
          <a:r>
            <a:rPr lang="en-US" cap="none" sz="900" b="0" i="0" u="none" baseline="0">
              <a:solidFill>
                <a:srgbClr val="000000"/>
              </a:solidFill>
              <a:latin typeface="ＭＳ 明朝"/>
              <a:ea typeface="ＭＳ 明朝"/>
              <a:cs typeface="ＭＳ 明朝"/>
            </a:rPr>
            <a:t>にチェックしてください。</a:t>
          </a:r>
          <a:r>
            <a:rPr lang="en-US" cap="none" sz="9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最新の様式を</a:t>
          </a:r>
          <a:r>
            <a:rPr lang="en-US" cap="none" sz="800" b="0" i="0" u="none" baseline="0">
              <a:solidFill>
                <a:srgbClr val="000000"/>
              </a:solidFill>
              <a:latin typeface="ＭＳ 明朝"/>
              <a:ea typeface="ＭＳ 明朝"/>
              <a:cs typeface="ＭＳ 明朝"/>
            </a:rPr>
            <a:t>DL</a:t>
          </a:r>
          <a:r>
            <a:rPr lang="en-US" cap="none" sz="800" b="0" i="0" u="none" baseline="0">
              <a:solidFill>
                <a:srgbClr val="000000"/>
              </a:solidFill>
              <a:latin typeface="ＭＳ 明朝"/>
              <a:ea typeface="ＭＳ 明朝"/>
              <a:cs typeface="ＭＳ 明朝"/>
            </a:rPr>
            <a:t>していただくと予めチェックがされています。</a:t>
          </a:r>
          <a:r>
            <a:rPr lang="en-US" cap="none" sz="800" b="0" i="0" u="none" baseline="0">
              <a:solidFill>
                <a:srgbClr val="000000"/>
              </a:solidFill>
              <a:latin typeface="ＭＳ 明朝"/>
              <a:ea typeface="ＭＳ 明朝"/>
              <a:cs typeface="ＭＳ 明朝"/>
            </a:rPr>
            <a:t>
</a:t>
          </a:r>
        </a:p>
      </xdr:txBody>
    </xdr:sp>
    <xdr:clientData/>
  </xdr:twoCellAnchor>
  <xdr:twoCellAnchor>
    <xdr:from>
      <xdr:col>1</xdr:col>
      <xdr:colOff>9525</xdr:colOff>
      <xdr:row>5</xdr:row>
      <xdr:rowOff>66675</xdr:rowOff>
    </xdr:from>
    <xdr:to>
      <xdr:col>4</xdr:col>
      <xdr:colOff>895350</xdr:colOff>
      <xdr:row>8</xdr:row>
      <xdr:rowOff>47625</xdr:rowOff>
    </xdr:to>
    <xdr:sp>
      <xdr:nvSpPr>
        <xdr:cNvPr id="8" name="AutoShape 8"/>
        <xdr:cNvSpPr>
          <a:spLocks/>
        </xdr:cNvSpPr>
      </xdr:nvSpPr>
      <xdr:spPr>
        <a:xfrm>
          <a:off x="95250" y="1438275"/>
          <a:ext cx="1733550" cy="647700"/>
        </a:xfrm>
        <a:prstGeom prst="borderCallout1">
          <a:avLst>
            <a:gd name="adj1" fmla="val -7212"/>
            <a:gd name="adj2" fmla="val -97657"/>
            <a:gd name="adj3" fmla="val -16995"/>
            <a:gd name="adj4" fmla="val -483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②</a:t>
          </a:r>
          <a:r>
            <a:rPr lang="en-US" cap="none" sz="900" b="1" i="0" u="none" baseline="0">
              <a:solidFill>
                <a:srgbClr val="000000"/>
              </a:solidFill>
            </a:rPr>
            <a:t>下段</a:t>
          </a:r>
          <a:r>
            <a:rPr lang="en-US" cap="none" sz="900" b="0" i="0" u="none" baseline="0">
              <a:solidFill>
                <a:srgbClr val="000000"/>
              </a:solidFill>
              <a:latin typeface="ＭＳ 明朝"/>
              <a:ea typeface="ＭＳ 明朝"/>
              <a:cs typeface="ＭＳ 明朝"/>
            </a:rPr>
            <a:t>にチェックしてください。</a:t>
          </a:r>
          <a:r>
            <a:rPr lang="en-US" cap="none" sz="9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最新の様式を</a:t>
          </a:r>
          <a:r>
            <a:rPr lang="en-US" cap="none" sz="800" b="0" i="0" u="none" baseline="0">
              <a:solidFill>
                <a:srgbClr val="000000"/>
              </a:solidFill>
              <a:latin typeface="ＭＳ 明朝"/>
              <a:ea typeface="ＭＳ 明朝"/>
              <a:cs typeface="ＭＳ 明朝"/>
            </a:rPr>
            <a:t>DL</a:t>
          </a:r>
          <a:r>
            <a:rPr lang="en-US" cap="none" sz="800" b="0" i="0" u="none" baseline="0">
              <a:solidFill>
                <a:srgbClr val="000000"/>
              </a:solidFill>
              <a:latin typeface="ＭＳ 明朝"/>
              <a:ea typeface="ＭＳ 明朝"/>
              <a:cs typeface="ＭＳ 明朝"/>
            </a:rPr>
            <a:t>していただくと予めチェックがされています。</a:t>
          </a:r>
        </a:p>
      </xdr:txBody>
    </xdr:sp>
    <xdr:clientData/>
  </xdr:twoCellAnchor>
  <xdr:twoCellAnchor>
    <xdr:from>
      <xdr:col>7</xdr:col>
      <xdr:colOff>1152525</xdr:colOff>
      <xdr:row>10</xdr:row>
      <xdr:rowOff>152400</xdr:rowOff>
    </xdr:from>
    <xdr:to>
      <xdr:col>8</xdr:col>
      <xdr:colOff>1038225</xdr:colOff>
      <xdr:row>11</xdr:row>
      <xdr:rowOff>152400</xdr:rowOff>
    </xdr:to>
    <xdr:sp>
      <xdr:nvSpPr>
        <xdr:cNvPr id="9" name="Rectangle 23"/>
        <xdr:cNvSpPr>
          <a:spLocks/>
        </xdr:cNvSpPr>
      </xdr:nvSpPr>
      <xdr:spPr>
        <a:xfrm>
          <a:off x="4429125" y="2514600"/>
          <a:ext cx="1047750" cy="1619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276225</xdr:colOff>
      <xdr:row>14</xdr:row>
      <xdr:rowOff>19050</xdr:rowOff>
    </xdr:from>
    <xdr:to>
      <xdr:col>10</xdr:col>
      <xdr:colOff>1162050</xdr:colOff>
      <xdr:row>28</xdr:row>
      <xdr:rowOff>114300</xdr:rowOff>
    </xdr:to>
    <xdr:sp>
      <xdr:nvSpPr>
        <xdr:cNvPr id="10" name="AutoShape 49"/>
        <xdr:cNvSpPr>
          <a:spLocks/>
        </xdr:cNvSpPr>
      </xdr:nvSpPr>
      <xdr:spPr>
        <a:xfrm>
          <a:off x="4714875" y="3028950"/>
          <a:ext cx="3209925" cy="2628900"/>
        </a:xfrm>
        <a:prstGeom prst="borderCallout1">
          <a:avLst>
            <a:gd name="adj1" fmla="val -41083"/>
            <a:gd name="adj2" fmla="val -67194"/>
            <a:gd name="adj3" fmla="val -46865"/>
            <a:gd name="adj4" fmla="val -5037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⑤</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については原則質量</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ｔ</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に換算してから実数値に入力願います。</a:t>
          </a:r>
          <a:r>
            <a:rPr lang="en-US" cap="none" sz="900" b="0" i="0" u="none" baseline="0">
              <a:solidFill>
                <a:srgbClr val="000000"/>
              </a:solidFill>
              <a:latin typeface="ＭＳ 明朝"/>
              <a:ea typeface="ＭＳ 明朝"/>
              <a:cs typeface="ＭＳ 明朝"/>
            </a:rPr>
            <a:t>
</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LPG</a:t>
          </a:r>
          <a:r>
            <a:rPr lang="en-US" cap="none" sz="900" b="0" i="0" u="sng" baseline="0">
              <a:solidFill>
                <a:srgbClr val="000000"/>
              </a:solidFill>
              <a:latin typeface="ＭＳ 明朝"/>
              <a:ea typeface="ＭＳ 明朝"/>
              <a:cs typeface="ＭＳ 明朝"/>
            </a:rPr>
            <a:t>の体積</a:t>
          </a:r>
          <a:r>
            <a:rPr lang="en-US" cap="none" sz="900" b="0" i="0" u="sng" baseline="0">
              <a:solidFill>
                <a:srgbClr val="000000"/>
              </a:solidFill>
              <a:latin typeface="ＭＳ 明朝"/>
              <a:ea typeface="ＭＳ 明朝"/>
              <a:cs typeface="ＭＳ 明朝"/>
            </a:rPr>
            <a:t>(kl)</a:t>
          </a:r>
          <a:r>
            <a:rPr lang="en-US" cap="none" sz="900" b="0" i="0" u="sng" baseline="0">
              <a:solidFill>
                <a:srgbClr val="000000"/>
              </a:solidFill>
              <a:latin typeface="ＭＳ 明朝"/>
              <a:ea typeface="ＭＳ 明朝"/>
              <a:cs typeface="ＭＳ 明朝"/>
            </a:rPr>
            <a:t>から重量</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ｔ</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への換算方法＞</a:t>
          </a:r>
          <a:r>
            <a:rPr lang="en-US" cap="none" sz="900" b="0" i="0" u="sng"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質量</a:t>
          </a:r>
          <a:r>
            <a:rPr lang="en-US" cap="none" sz="900" b="0" i="0" u="none" baseline="0">
              <a:solidFill>
                <a:srgbClr val="000000"/>
              </a:solidFill>
              <a:latin typeface="ＭＳ 明朝"/>
              <a:ea typeface="ＭＳ 明朝"/>
              <a:cs typeface="ＭＳ 明朝"/>
            </a:rPr>
            <a:t>(t)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0.508(t/kl)</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体積</a:t>
          </a:r>
          <a:r>
            <a:rPr lang="en-US" cap="none" sz="900" b="0" i="0" u="none" baseline="0">
              <a:solidFill>
                <a:srgbClr val="000000"/>
              </a:solidFill>
              <a:latin typeface="ＭＳ 明朝"/>
              <a:ea typeface="ＭＳ 明朝"/>
              <a:cs typeface="ＭＳ 明朝"/>
            </a:rPr>
            <a:t>(kl)</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プロパン混合比率＋</a:t>
          </a:r>
          <a:r>
            <a:rPr lang="en-US" cap="none" sz="900" b="0" i="0" u="none" baseline="0">
              <a:solidFill>
                <a:srgbClr val="000000"/>
              </a:solidFill>
              <a:latin typeface="ＭＳ 明朝"/>
              <a:ea typeface="ＭＳ 明朝"/>
              <a:cs typeface="ＭＳ 明朝"/>
            </a:rPr>
            <a:t>0.585(t/kl)</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体積</a:t>
          </a:r>
          <a:r>
            <a:rPr lang="en-US" cap="none" sz="900" b="0" i="0" u="none" baseline="0">
              <a:solidFill>
                <a:srgbClr val="000000"/>
              </a:solidFill>
              <a:latin typeface="ＭＳ 明朝"/>
              <a:ea typeface="ＭＳ 明朝"/>
              <a:cs typeface="ＭＳ 明朝"/>
            </a:rPr>
            <a:t>(kl)</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ブタン混合比率」としてください。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混合比率がわからない場合は，プロパン：ブタン＝７：３の混合ガスとみなし，「</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質量</a:t>
          </a:r>
          <a:r>
            <a:rPr lang="en-US" cap="none" sz="900" b="0" i="0" u="none" baseline="0">
              <a:solidFill>
                <a:srgbClr val="000000"/>
              </a:solidFill>
              <a:latin typeface="ＭＳ 明朝"/>
              <a:ea typeface="ＭＳ 明朝"/>
              <a:cs typeface="ＭＳ 明朝"/>
            </a:rPr>
            <a:t>(t)</a:t>
          </a:r>
          <a:r>
            <a:rPr lang="en-US" cap="none" sz="900" b="0" i="0" u="none" baseline="0">
              <a:solidFill>
                <a:srgbClr val="000000"/>
              </a:solidFill>
              <a:latin typeface="ＭＳ 明朝"/>
              <a:ea typeface="ＭＳ 明朝"/>
              <a:cs typeface="ＭＳ 明朝"/>
            </a:rPr>
            <a:t>＝液密度</a:t>
          </a:r>
          <a:r>
            <a:rPr lang="en-US" cap="none" sz="900" b="0" i="0" u="none" baseline="0">
              <a:solidFill>
                <a:srgbClr val="000000"/>
              </a:solidFill>
              <a:latin typeface="ＭＳ 明朝"/>
              <a:ea typeface="ＭＳ 明朝"/>
              <a:cs typeface="ＭＳ 明朝"/>
            </a:rPr>
            <a:t>0.531(t/kl)</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体積</a:t>
          </a:r>
          <a:r>
            <a:rPr lang="en-US" cap="none" sz="900" b="0" i="0" u="none" baseline="0">
              <a:solidFill>
                <a:srgbClr val="000000"/>
              </a:solidFill>
              <a:latin typeface="ＭＳ 明朝"/>
              <a:ea typeface="ＭＳ 明朝"/>
              <a:cs typeface="ＭＳ 明朝"/>
            </a:rPr>
            <a:t>(kl)</a:t>
          </a:r>
          <a:r>
            <a:rPr lang="en-US" cap="none" sz="900" b="0" i="0" u="none" baseline="0">
              <a:solidFill>
                <a:srgbClr val="000000"/>
              </a:solidFill>
              <a:latin typeface="ＭＳ 明朝"/>
              <a:ea typeface="ＭＳ 明朝"/>
              <a:cs typeface="ＭＳ 明朝"/>
            </a:rPr>
            <a:t>」としてください。</a:t>
          </a:r>
          <a:r>
            <a:rPr lang="en-US" cap="none" sz="900" b="0" i="0" u="none" baseline="0">
              <a:solidFill>
                <a:srgbClr val="000000"/>
              </a:solidFill>
              <a:latin typeface="ＭＳ 明朝"/>
              <a:ea typeface="ＭＳ 明朝"/>
              <a:cs typeface="ＭＳ 明朝"/>
            </a:rPr>
            <a:t>
</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LPG</a:t>
          </a:r>
          <a:r>
            <a:rPr lang="en-US" cap="none" sz="900" b="0" i="0" u="sng" baseline="0">
              <a:solidFill>
                <a:srgbClr val="000000"/>
              </a:solidFill>
              <a:latin typeface="ＭＳ 明朝"/>
              <a:ea typeface="ＭＳ 明朝"/>
              <a:cs typeface="ＭＳ 明朝"/>
            </a:rPr>
            <a:t>の体積</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から質量</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ｔ</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への換算方法＞</a:t>
          </a:r>
          <a:r>
            <a:rPr lang="en-US" cap="none" sz="900" b="0" i="0" u="sng"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質量</a:t>
          </a:r>
          <a:r>
            <a:rPr lang="en-US" cap="none" sz="900" b="0" i="0" u="none" baseline="0">
              <a:solidFill>
                <a:srgbClr val="000000"/>
              </a:solidFill>
              <a:latin typeface="ＭＳ 明朝"/>
              <a:ea typeface="ＭＳ 明朝"/>
              <a:cs typeface="ＭＳ 明朝"/>
            </a:rPr>
            <a:t>(t)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1/502(t/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体積</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プロパン混合比率＋</a:t>
          </a:r>
          <a:r>
            <a:rPr lang="en-US" cap="none" sz="900" b="0" i="0" u="none" baseline="0">
              <a:solidFill>
                <a:srgbClr val="000000"/>
              </a:solidFill>
              <a:latin typeface="ＭＳ 明朝"/>
              <a:ea typeface="ＭＳ 明朝"/>
              <a:cs typeface="ＭＳ 明朝"/>
            </a:rPr>
            <a:t>1/355(t/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体積</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ブタン混合比率」としてください。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混合比率がわからない場合は，プロパン：ブタン＝７：３の混合ガスとみなし，「</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質量</a:t>
          </a:r>
          <a:r>
            <a:rPr lang="en-US" cap="none" sz="900" b="0" i="0" u="none" baseline="0">
              <a:solidFill>
                <a:srgbClr val="000000"/>
              </a:solidFill>
              <a:latin typeface="ＭＳ 明朝"/>
              <a:ea typeface="ＭＳ 明朝"/>
              <a:cs typeface="ＭＳ 明朝"/>
            </a:rPr>
            <a:t>(t)</a:t>
          </a:r>
          <a:r>
            <a:rPr lang="en-US" cap="none" sz="900" b="0" i="0" u="none" baseline="0">
              <a:solidFill>
                <a:srgbClr val="000000"/>
              </a:solidFill>
              <a:latin typeface="ＭＳ 明朝"/>
              <a:ea typeface="ＭＳ 明朝"/>
              <a:cs typeface="ＭＳ 明朝"/>
            </a:rPr>
            <a:t>＝換算係数</a:t>
          </a:r>
          <a:r>
            <a:rPr lang="en-US" cap="none" sz="900" b="0" i="0" u="none" baseline="0">
              <a:solidFill>
                <a:srgbClr val="000000"/>
              </a:solidFill>
              <a:latin typeface="ＭＳ 明朝"/>
              <a:ea typeface="ＭＳ 明朝"/>
              <a:cs typeface="ＭＳ 明朝"/>
            </a:rPr>
            <a:t>1/458(t/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体積</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」としてください。</a:t>
          </a:r>
        </a:p>
      </xdr:txBody>
    </xdr:sp>
    <xdr:clientData/>
  </xdr:twoCellAnchor>
  <xdr:twoCellAnchor>
    <xdr:from>
      <xdr:col>2</xdr:col>
      <xdr:colOff>457200</xdr:colOff>
      <xdr:row>15</xdr:row>
      <xdr:rowOff>152400</xdr:rowOff>
    </xdr:from>
    <xdr:to>
      <xdr:col>6</xdr:col>
      <xdr:colOff>1038225</xdr:colOff>
      <xdr:row>21</xdr:row>
      <xdr:rowOff>200025</xdr:rowOff>
    </xdr:to>
    <xdr:sp>
      <xdr:nvSpPr>
        <xdr:cNvPr id="11" name="Rectangle 23"/>
        <xdr:cNvSpPr>
          <a:spLocks/>
        </xdr:cNvSpPr>
      </xdr:nvSpPr>
      <xdr:spPr>
        <a:xfrm>
          <a:off x="695325" y="3324225"/>
          <a:ext cx="2571750" cy="12382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457200</xdr:colOff>
      <xdr:row>34</xdr:row>
      <xdr:rowOff>0</xdr:rowOff>
    </xdr:from>
    <xdr:to>
      <xdr:col>6</xdr:col>
      <xdr:colOff>1038225</xdr:colOff>
      <xdr:row>39</xdr:row>
      <xdr:rowOff>190500</xdr:rowOff>
    </xdr:to>
    <xdr:sp>
      <xdr:nvSpPr>
        <xdr:cNvPr id="12" name="Rectangle 23"/>
        <xdr:cNvSpPr>
          <a:spLocks/>
        </xdr:cNvSpPr>
      </xdr:nvSpPr>
      <xdr:spPr>
        <a:xfrm>
          <a:off x="695325" y="6696075"/>
          <a:ext cx="2571750" cy="12382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9</xdr:row>
      <xdr:rowOff>142875</xdr:rowOff>
    </xdr:from>
    <xdr:to>
      <xdr:col>6</xdr:col>
      <xdr:colOff>47625</xdr:colOff>
      <xdr:row>14</xdr:row>
      <xdr:rowOff>85725</xdr:rowOff>
    </xdr:to>
    <xdr:sp>
      <xdr:nvSpPr>
        <xdr:cNvPr id="13" name="角丸四角形 54"/>
        <xdr:cNvSpPr>
          <a:spLocks/>
        </xdr:cNvSpPr>
      </xdr:nvSpPr>
      <xdr:spPr>
        <a:xfrm>
          <a:off x="95250" y="2343150"/>
          <a:ext cx="2181225" cy="75247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600" b="1" i="0" u="sng" baseline="0">
              <a:solidFill>
                <a:srgbClr val="000000"/>
              </a:solidFill>
            </a:rPr>
            <a:t>※</a:t>
          </a:r>
          <a:r>
            <a:rPr lang="en-US" cap="none" sz="1600" b="1" i="0" u="sng" baseline="0">
              <a:solidFill>
                <a:srgbClr val="000000"/>
              </a:solidFill>
            </a:rPr>
            <a:t>入力は右の印刷欄外⑥，⑦参照</a:t>
          </a:r>
        </a:p>
      </xdr:txBody>
    </xdr:sp>
    <xdr:clientData/>
  </xdr:twoCellAnchor>
  <xdr:twoCellAnchor>
    <xdr:from>
      <xdr:col>2</xdr:col>
      <xdr:colOff>133350</xdr:colOff>
      <xdr:row>14</xdr:row>
      <xdr:rowOff>85725</xdr:rowOff>
    </xdr:from>
    <xdr:to>
      <xdr:col>3</xdr:col>
      <xdr:colOff>85725</xdr:colOff>
      <xdr:row>34</xdr:row>
      <xdr:rowOff>152400</xdr:rowOff>
    </xdr:to>
    <xdr:sp>
      <xdr:nvSpPr>
        <xdr:cNvPr id="14" name="直線矢印コネクタ 55"/>
        <xdr:cNvSpPr>
          <a:spLocks/>
        </xdr:cNvSpPr>
      </xdr:nvSpPr>
      <xdr:spPr>
        <a:xfrm>
          <a:off x="371475" y="3095625"/>
          <a:ext cx="419100" cy="37528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1152525</xdr:colOff>
      <xdr:row>30</xdr:row>
      <xdr:rowOff>152400</xdr:rowOff>
    </xdr:from>
    <xdr:to>
      <xdr:col>8</xdr:col>
      <xdr:colOff>1038225</xdr:colOff>
      <xdr:row>31</xdr:row>
      <xdr:rowOff>152400</xdr:rowOff>
    </xdr:to>
    <xdr:sp>
      <xdr:nvSpPr>
        <xdr:cNvPr id="15" name="Rectangle 23"/>
        <xdr:cNvSpPr>
          <a:spLocks/>
        </xdr:cNvSpPr>
      </xdr:nvSpPr>
      <xdr:spPr>
        <a:xfrm>
          <a:off x="4429125" y="6200775"/>
          <a:ext cx="1047750" cy="1619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666750</xdr:colOff>
      <xdr:row>28</xdr:row>
      <xdr:rowOff>114300</xdr:rowOff>
    </xdr:from>
    <xdr:to>
      <xdr:col>8</xdr:col>
      <xdr:colOff>828675</xdr:colOff>
      <xdr:row>31</xdr:row>
      <xdr:rowOff>57150</xdr:rowOff>
    </xdr:to>
    <xdr:sp>
      <xdr:nvSpPr>
        <xdr:cNvPr id="16" name="直線コネクタ 57"/>
        <xdr:cNvSpPr>
          <a:spLocks/>
        </xdr:cNvSpPr>
      </xdr:nvSpPr>
      <xdr:spPr>
        <a:xfrm flipV="1">
          <a:off x="5105400" y="5657850"/>
          <a:ext cx="161925" cy="609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xdr:col>
      <xdr:colOff>47625</xdr:colOff>
      <xdr:row>14</xdr:row>
      <xdr:rowOff>85725</xdr:rowOff>
    </xdr:from>
    <xdr:to>
      <xdr:col>3</xdr:col>
      <xdr:colOff>123825</xdr:colOff>
      <xdr:row>17</xdr:row>
      <xdr:rowOff>47625</xdr:rowOff>
    </xdr:to>
    <xdr:sp>
      <xdr:nvSpPr>
        <xdr:cNvPr id="17" name="直線矢印コネクタ 58"/>
        <xdr:cNvSpPr>
          <a:spLocks/>
        </xdr:cNvSpPr>
      </xdr:nvSpPr>
      <xdr:spPr>
        <a:xfrm>
          <a:off x="752475" y="3095625"/>
          <a:ext cx="76200" cy="4953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1028700</xdr:colOff>
      <xdr:row>55</xdr:row>
      <xdr:rowOff>0</xdr:rowOff>
    </xdr:from>
    <xdr:to>
      <xdr:col>11</xdr:col>
      <xdr:colOff>0</xdr:colOff>
      <xdr:row>55</xdr:row>
      <xdr:rowOff>171450</xdr:rowOff>
    </xdr:to>
    <xdr:sp>
      <xdr:nvSpPr>
        <xdr:cNvPr id="18" name="Rectangle 23"/>
        <xdr:cNvSpPr>
          <a:spLocks/>
        </xdr:cNvSpPr>
      </xdr:nvSpPr>
      <xdr:spPr>
        <a:xfrm>
          <a:off x="3257550" y="10277475"/>
          <a:ext cx="4781550" cy="1714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581025</xdr:colOff>
      <xdr:row>56</xdr:row>
      <xdr:rowOff>85725</xdr:rowOff>
    </xdr:from>
    <xdr:to>
      <xdr:col>10</xdr:col>
      <xdr:colOff>1143000</xdr:colOff>
      <xdr:row>59</xdr:row>
      <xdr:rowOff>161925</xdr:rowOff>
    </xdr:to>
    <xdr:sp>
      <xdr:nvSpPr>
        <xdr:cNvPr id="19" name="AutoShape 49"/>
        <xdr:cNvSpPr>
          <a:spLocks/>
        </xdr:cNvSpPr>
      </xdr:nvSpPr>
      <xdr:spPr>
        <a:xfrm>
          <a:off x="5019675" y="10563225"/>
          <a:ext cx="2886075" cy="581025"/>
        </a:xfrm>
        <a:prstGeom prst="borderCallout1">
          <a:avLst>
            <a:gd name="adj1" fmla="val -62240"/>
            <a:gd name="adj2" fmla="val -77777"/>
            <a:gd name="adj3" fmla="val -50069"/>
            <a:gd name="adj4" fmla="val -2573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⑨該当する排出源（設備名等）の名称を上段へ記載してください。また，</a:t>
          </a:r>
          <a:r>
            <a:rPr lang="en-US" cap="none" sz="900" b="1" i="0" u="none" baseline="0">
              <a:solidFill>
                <a:srgbClr val="000000"/>
              </a:solidFill>
            </a:rPr>
            <a:t>三ふっ化窒素の使用がある場合は，その使用量を記載してください。</a:t>
          </a:r>
        </a:p>
      </xdr:txBody>
    </xdr:sp>
    <xdr:clientData/>
  </xdr:twoCellAnchor>
  <xdr:twoCellAnchor>
    <xdr:from>
      <xdr:col>2</xdr:col>
      <xdr:colOff>457200</xdr:colOff>
      <xdr:row>49</xdr:row>
      <xdr:rowOff>142875</xdr:rowOff>
    </xdr:from>
    <xdr:to>
      <xdr:col>11</xdr:col>
      <xdr:colOff>0</xdr:colOff>
      <xdr:row>51</xdr:row>
      <xdr:rowOff>133350</xdr:rowOff>
    </xdr:to>
    <xdr:sp>
      <xdr:nvSpPr>
        <xdr:cNvPr id="20" name="Rectangle 23"/>
        <xdr:cNvSpPr>
          <a:spLocks/>
        </xdr:cNvSpPr>
      </xdr:nvSpPr>
      <xdr:spPr>
        <a:xfrm>
          <a:off x="695325" y="9553575"/>
          <a:ext cx="7343775" cy="2952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47625</xdr:colOff>
      <xdr:row>48</xdr:row>
      <xdr:rowOff>9525</xdr:rowOff>
    </xdr:from>
    <xdr:to>
      <xdr:col>3</xdr:col>
      <xdr:colOff>123825</xdr:colOff>
      <xdr:row>51</xdr:row>
      <xdr:rowOff>28575</xdr:rowOff>
    </xdr:to>
    <xdr:sp>
      <xdr:nvSpPr>
        <xdr:cNvPr id="21" name="直線矢印コネクタ 62"/>
        <xdr:cNvSpPr>
          <a:spLocks/>
        </xdr:cNvSpPr>
      </xdr:nvSpPr>
      <xdr:spPr>
        <a:xfrm>
          <a:off x="752475" y="9258300"/>
          <a:ext cx="76200" cy="4857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43</xdr:row>
      <xdr:rowOff>161925</xdr:rowOff>
    </xdr:from>
    <xdr:to>
      <xdr:col>6</xdr:col>
      <xdr:colOff>28575</xdr:colOff>
      <xdr:row>48</xdr:row>
      <xdr:rowOff>95250</xdr:rowOff>
    </xdr:to>
    <xdr:sp>
      <xdr:nvSpPr>
        <xdr:cNvPr id="22" name="角丸四角形 63"/>
        <xdr:cNvSpPr>
          <a:spLocks/>
        </xdr:cNvSpPr>
      </xdr:nvSpPr>
      <xdr:spPr>
        <a:xfrm>
          <a:off x="95250" y="8601075"/>
          <a:ext cx="2162175" cy="7429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600" b="1" i="0" u="sng" baseline="0">
              <a:solidFill>
                <a:srgbClr val="000000"/>
              </a:solidFill>
            </a:rPr>
            <a:t>※</a:t>
          </a:r>
          <a:r>
            <a:rPr lang="en-US" cap="none" sz="1600" b="1" i="0" u="sng" baseline="0">
              <a:solidFill>
                <a:srgbClr val="000000"/>
              </a:solidFill>
            </a:rPr>
            <a:t>入力は右の印刷欄外⑧参照</a:t>
          </a:r>
        </a:p>
      </xdr:txBody>
    </xdr:sp>
    <xdr:clientData/>
  </xdr:twoCellAnchor>
  <xdr:twoCellAnchor>
    <xdr:from>
      <xdr:col>1</xdr:col>
      <xdr:colOff>104775</xdr:colOff>
      <xdr:row>0</xdr:row>
      <xdr:rowOff>38100</xdr:rowOff>
    </xdr:from>
    <xdr:to>
      <xdr:col>6</xdr:col>
      <xdr:colOff>171450</xdr:colOff>
      <xdr:row>1</xdr:row>
      <xdr:rowOff>161925</xdr:rowOff>
    </xdr:to>
    <xdr:sp>
      <xdr:nvSpPr>
        <xdr:cNvPr id="23" name="AutoShape 29"/>
        <xdr:cNvSpPr>
          <a:spLocks/>
        </xdr:cNvSpPr>
      </xdr:nvSpPr>
      <xdr:spPr>
        <a:xfrm>
          <a:off x="190500" y="38100"/>
          <a:ext cx="2209800" cy="285750"/>
        </a:xfrm>
        <a:prstGeom prst="flowChartTerminator">
          <a:avLst/>
        </a:prstGeom>
        <a:solidFill>
          <a:srgbClr val="FFFFFF"/>
        </a:solidFill>
        <a:ln w="19050"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rPr>
            <a:t>記入例</a:t>
          </a:r>
        </a:p>
      </xdr:txBody>
    </xdr:sp>
    <xdr:clientData/>
  </xdr:twoCellAnchor>
  <xdr:twoCellAnchor>
    <xdr:from>
      <xdr:col>13</xdr:col>
      <xdr:colOff>47625</xdr:colOff>
      <xdr:row>1</xdr:row>
      <xdr:rowOff>142875</xdr:rowOff>
    </xdr:from>
    <xdr:to>
      <xdr:col>15</xdr:col>
      <xdr:colOff>1676400</xdr:colOff>
      <xdr:row>4</xdr:row>
      <xdr:rowOff>19050</xdr:rowOff>
    </xdr:to>
    <xdr:sp>
      <xdr:nvSpPr>
        <xdr:cNvPr id="24" name="AutoShape 12"/>
        <xdr:cNvSpPr>
          <a:spLocks/>
        </xdr:cNvSpPr>
      </xdr:nvSpPr>
      <xdr:spPr>
        <a:xfrm>
          <a:off x="8343900" y="304800"/>
          <a:ext cx="2114550" cy="533400"/>
        </a:xfrm>
        <a:prstGeom prst="borderCallout1">
          <a:avLst>
            <a:gd name="adj1" fmla="val -70337"/>
            <a:gd name="adj2" fmla="val -5555"/>
            <a:gd name="adj3" fmla="val -49907"/>
            <a:gd name="adj4" fmla="val -3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rPr>
            <a:t>本シートには，原油換算</a:t>
          </a:r>
          <a:r>
            <a:rPr lang="en-US" cap="none" sz="900" b="1" i="0" u="none" baseline="0">
              <a:solidFill>
                <a:srgbClr val="000000"/>
              </a:solidFill>
            </a:rPr>
            <a:t>500kl</a:t>
          </a:r>
          <a:r>
            <a:rPr lang="en-US" cap="none" sz="900" b="1" i="0" u="none" baseline="0">
              <a:solidFill>
                <a:srgbClr val="000000"/>
              </a:solidFill>
            </a:rPr>
            <a:t>未満のすべての事業所の実績値を集計した値を記入して下さい。</a:t>
          </a:r>
        </a:p>
      </xdr:txBody>
    </xdr:sp>
    <xdr:clientData/>
  </xdr:twoCellAnchor>
  <xdr:twoCellAnchor>
    <xdr:from>
      <xdr:col>12</xdr:col>
      <xdr:colOff>76200</xdr:colOff>
      <xdr:row>10</xdr:row>
      <xdr:rowOff>38100</xdr:rowOff>
    </xdr:from>
    <xdr:to>
      <xdr:col>22</xdr:col>
      <xdr:colOff>123825</xdr:colOff>
      <xdr:row>26</xdr:row>
      <xdr:rowOff>66675</xdr:rowOff>
    </xdr:to>
    <xdr:sp>
      <xdr:nvSpPr>
        <xdr:cNvPr id="25" name="Rectangle 23"/>
        <xdr:cNvSpPr>
          <a:spLocks/>
        </xdr:cNvSpPr>
      </xdr:nvSpPr>
      <xdr:spPr>
        <a:xfrm>
          <a:off x="8201025" y="2400300"/>
          <a:ext cx="3857625" cy="28860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152400</xdr:colOff>
      <xdr:row>4</xdr:row>
      <xdr:rowOff>276225</xdr:rowOff>
    </xdr:from>
    <xdr:to>
      <xdr:col>16</xdr:col>
      <xdr:colOff>1057275</xdr:colOff>
      <xdr:row>8</xdr:row>
      <xdr:rowOff>104775</xdr:rowOff>
    </xdr:to>
    <xdr:sp>
      <xdr:nvSpPr>
        <xdr:cNvPr id="26" name="AutoShape 49"/>
        <xdr:cNvSpPr>
          <a:spLocks/>
        </xdr:cNvSpPr>
      </xdr:nvSpPr>
      <xdr:spPr>
        <a:xfrm>
          <a:off x="8277225" y="1095375"/>
          <a:ext cx="3371850" cy="1047750"/>
        </a:xfrm>
        <a:prstGeom prst="borderCallout1">
          <a:avLst>
            <a:gd name="adj1" fmla="val -43300"/>
            <a:gd name="adj2" fmla="val 78027"/>
            <a:gd name="adj3" fmla="val -48768"/>
            <a:gd name="adj4" fmla="val 5449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⑥一般送配電事業者の電線路から電気の供給を受けている場合は，供給業者をプルダウンより選択し，実績値を記入して下さい。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新電力会社（旧特定規模電気事業者）についても，昼夜間の入力になりますが，どちらに入力しても第四計画期間中の換算係数は全日平均値を採用しております。</a:t>
          </a:r>
        </a:p>
      </xdr:txBody>
    </xdr:sp>
    <xdr:clientData/>
  </xdr:twoCellAnchor>
  <xdr:twoCellAnchor>
    <xdr:from>
      <xdr:col>22</xdr:col>
      <xdr:colOff>600075</xdr:colOff>
      <xdr:row>10</xdr:row>
      <xdr:rowOff>38100</xdr:rowOff>
    </xdr:from>
    <xdr:to>
      <xdr:col>35</xdr:col>
      <xdr:colOff>104775</xdr:colOff>
      <xdr:row>20</xdr:row>
      <xdr:rowOff>76200</xdr:rowOff>
    </xdr:to>
    <xdr:sp>
      <xdr:nvSpPr>
        <xdr:cNvPr id="27" name="Rectangle 23"/>
        <xdr:cNvSpPr>
          <a:spLocks/>
        </xdr:cNvSpPr>
      </xdr:nvSpPr>
      <xdr:spPr>
        <a:xfrm>
          <a:off x="12534900" y="2400300"/>
          <a:ext cx="2505075" cy="18288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685800</xdr:colOff>
      <xdr:row>5</xdr:row>
      <xdr:rowOff>142875</xdr:rowOff>
    </xdr:from>
    <xdr:to>
      <xdr:col>24</xdr:col>
      <xdr:colOff>1095375</xdr:colOff>
      <xdr:row>8</xdr:row>
      <xdr:rowOff>104775</xdr:rowOff>
    </xdr:to>
    <xdr:sp>
      <xdr:nvSpPr>
        <xdr:cNvPr id="28" name="AutoShape 49"/>
        <xdr:cNvSpPr>
          <a:spLocks/>
        </xdr:cNvSpPr>
      </xdr:nvSpPr>
      <xdr:spPr>
        <a:xfrm>
          <a:off x="12620625" y="1514475"/>
          <a:ext cx="2085975" cy="628650"/>
        </a:xfrm>
        <a:prstGeom prst="borderCallout1">
          <a:avLst>
            <a:gd name="adj1" fmla="val -40527"/>
            <a:gd name="adj2" fmla="val 117513"/>
            <a:gd name="adj3" fmla="val -47138"/>
            <a:gd name="adj4" fmla="val 5795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⑦一般送配電事業者が運用する電線路以外から電気の供給を受けている場合は，供給業者名及び実績値を入力して下さい。</a:t>
          </a:r>
        </a:p>
      </xdr:txBody>
    </xdr:sp>
    <xdr:clientData/>
  </xdr:twoCellAnchor>
  <xdr:twoCellAnchor>
    <xdr:from>
      <xdr:col>14</xdr:col>
      <xdr:colOff>142875</xdr:colOff>
      <xdr:row>46</xdr:row>
      <xdr:rowOff>57150</xdr:rowOff>
    </xdr:from>
    <xdr:to>
      <xdr:col>35</xdr:col>
      <xdr:colOff>514350</xdr:colOff>
      <xdr:row>53</xdr:row>
      <xdr:rowOff>76200</xdr:rowOff>
    </xdr:to>
    <xdr:sp>
      <xdr:nvSpPr>
        <xdr:cNvPr id="29" name="Rectangle 23"/>
        <xdr:cNvSpPr>
          <a:spLocks/>
        </xdr:cNvSpPr>
      </xdr:nvSpPr>
      <xdr:spPr>
        <a:xfrm>
          <a:off x="8667750" y="8982075"/>
          <a:ext cx="6781800" cy="11049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533400</xdr:colOff>
      <xdr:row>40</xdr:row>
      <xdr:rowOff>47625</xdr:rowOff>
    </xdr:from>
    <xdr:to>
      <xdr:col>35</xdr:col>
      <xdr:colOff>466725</xdr:colOff>
      <xdr:row>44</xdr:row>
      <xdr:rowOff>123825</xdr:rowOff>
    </xdr:to>
    <xdr:sp>
      <xdr:nvSpPr>
        <xdr:cNvPr id="30" name="AutoShape 49"/>
        <xdr:cNvSpPr>
          <a:spLocks/>
        </xdr:cNvSpPr>
      </xdr:nvSpPr>
      <xdr:spPr>
        <a:xfrm>
          <a:off x="13163550" y="8001000"/>
          <a:ext cx="2238375" cy="723900"/>
        </a:xfrm>
        <a:prstGeom prst="borderCallout1">
          <a:avLst>
            <a:gd name="adj1" fmla="val -63782"/>
            <a:gd name="adj2" fmla="val 98240"/>
            <a:gd name="adj3" fmla="val -49717"/>
            <a:gd name="adj4" fmla="val -497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⑧パーフルオロカーボン、ハイドロフルオロカーボンに該当する場合は、それぞれガスの種類をプルダウンより選択し、実績値を記入して下さい。</a:t>
          </a:r>
        </a:p>
      </xdr:txBody>
    </xdr:sp>
    <xdr:clientData/>
  </xdr:twoCellAnchor>
  <xdr:twoCellAnchor>
    <xdr:from>
      <xdr:col>12</xdr:col>
      <xdr:colOff>76200</xdr:colOff>
      <xdr:row>28</xdr:row>
      <xdr:rowOff>247650</xdr:rowOff>
    </xdr:from>
    <xdr:to>
      <xdr:col>22</xdr:col>
      <xdr:colOff>95250</xdr:colOff>
      <xdr:row>44</xdr:row>
      <xdr:rowOff>76200</xdr:rowOff>
    </xdr:to>
    <xdr:sp>
      <xdr:nvSpPr>
        <xdr:cNvPr id="31" name="Rectangle 23"/>
        <xdr:cNvSpPr>
          <a:spLocks/>
        </xdr:cNvSpPr>
      </xdr:nvSpPr>
      <xdr:spPr>
        <a:xfrm>
          <a:off x="8201025" y="5791200"/>
          <a:ext cx="3829050" cy="28860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152400</xdr:colOff>
      <xdr:row>27</xdr:row>
      <xdr:rowOff>19050</xdr:rowOff>
    </xdr:from>
    <xdr:to>
      <xdr:col>15</xdr:col>
      <xdr:colOff>600075</xdr:colOff>
      <xdr:row>28</xdr:row>
      <xdr:rowOff>104775</xdr:rowOff>
    </xdr:to>
    <xdr:sp>
      <xdr:nvSpPr>
        <xdr:cNvPr id="32" name="AutoShape 49"/>
        <xdr:cNvSpPr>
          <a:spLocks/>
        </xdr:cNvSpPr>
      </xdr:nvSpPr>
      <xdr:spPr>
        <a:xfrm>
          <a:off x="8277225" y="5400675"/>
          <a:ext cx="1104900" cy="247650"/>
        </a:xfrm>
        <a:prstGeom prst="borderCallout1">
          <a:avLst>
            <a:gd name="adj1" fmla="val -43300"/>
            <a:gd name="adj2" fmla="val 127166"/>
            <a:gd name="adj3" fmla="val -48768"/>
            <a:gd name="adj4" fmla="val 5449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Ａ区分と同様</a:t>
          </a:r>
        </a:p>
      </xdr:txBody>
    </xdr:sp>
    <xdr:clientData/>
  </xdr:twoCellAnchor>
  <xdr:twoCellAnchor>
    <xdr:from>
      <xdr:col>22</xdr:col>
      <xdr:colOff>590550</xdr:colOff>
      <xdr:row>28</xdr:row>
      <xdr:rowOff>257175</xdr:rowOff>
    </xdr:from>
    <xdr:to>
      <xdr:col>35</xdr:col>
      <xdr:colOff>85725</xdr:colOff>
      <xdr:row>38</xdr:row>
      <xdr:rowOff>85725</xdr:rowOff>
    </xdr:to>
    <xdr:sp>
      <xdr:nvSpPr>
        <xdr:cNvPr id="33" name="Rectangle 23"/>
        <xdr:cNvSpPr>
          <a:spLocks/>
        </xdr:cNvSpPr>
      </xdr:nvSpPr>
      <xdr:spPr>
        <a:xfrm>
          <a:off x="12525375" y="5800725"/>
          <a:ext cx="2495550" cy="18192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619125</xdr:colOff>
      <xdr:row>27</xdr:row>
      <xdr:rowOff>28575</xdr:rowOff>
    </xdr:from>
    <xdr:to>
      <xdr:col>24</xdr:col>
      <xdr:colOff>57150</xdr:colOff>
      <xdr:row>28</xdr:row>
      <xdr:rowOff>114300</xdr:rowOff>
    </xdr:to>
    <xdr:sp>
      <xdr:nvSpPr>
        <xdr:cNvPr id="34" name="AutoShape 49"/>
        <xdr:cNvSpPr>
          <a:spLocks/>
        </xdr:cNvSpPr>
      </xdr:nvSpPr>
      <xdr:spPr>
        <a:xfrm>
          <a:off x="12553950" y="5410200"/>
          <a:ext cx="1114425" cy="247650"/>
        </a:xfrm>
        <a:prstGeom prst="borderCallout1">
          <a:avLst>
            <a:gd name="adj1" fmla="val -43300"/>
            <a:gd name="adj2" fmla="val 127166"/>
            <a:gd name="adj3" fmla="val -48768"/>
            <a:gd name="adj4" fmla="val 5449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Ａ区分と同様</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4</xdr:row>
      <xdr:rowOff>76200</xdr:rowOff>
    </xdr:from>
    <xdr:to>
      <xdr:col>4</xdr:col>
      <xdr:colOff>238125</xdr:colOff>
      <xdr:row>4</xdr:row>
      <xdr:rowOff>447675</xdr:rowOff>
    </xdr:to>
    <xdr:sp>
      <xdr:nvSpPr>
        <xdr:cNvPr id="1" name="Oval 15"/>
        <xdr:cNvSpPr>
          <a:spLocks/>
        </xdr:cNvSpPr>
      </xdr:nvSpPr>
      <xdr:spPr>
        <a:xfrm>
          <a:off x="752475" y="895350"/>
          <a:ext cx="41910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76200</xdr:colOff>
      <xdr:row>1</xdr:row>
      <xdr:rowOff>266700</xdr:rowOff>
    </xdr:from>
    <xdr:to>
      <xdr:col>9</xdr:col>
      <xdr:colOff>28575</xdr:colOff>
      <xdr:row>3</xdr:row>
      <xdr:rowOff>47625</xdr:rowOff>
    </xdr:to>
    <xdr:sp>
      <xdr:nvSpPr>
        <xdr:cNvPr id="2" name="Oval 15"/>
        <xdr:cNvSpPr>
          <a:spLocks/>
        </xdr:cNvSpPr>
      </xdr:nvSpPr>
      <xdr:spPr>
        <a:xfrm>
          <a:off x="1914525" y="428625"/>
          <a:ext cx="3600450" cy="2762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0</xdr:row>
      <xdr:rowOff>123825</xdr:rowOff>
    </xdr:from>
    <xdr:to>
      <xdr:col>10</xdr:col>
      <xdr:colOff>971550</xdr:colOff>
      <xdr:row>2</xdr:row>
      <xdr:rowOff>133350</xdr:rowOff>
    </xdr:to>
    <xdr:sp>
      <xdr:nvSpPr>
        <xdr:cNvPr id="3" name="AutoShape 8"/>
        <xdr:cNvSpPr>
          <a:spLocks/>
        </xdr:cNvSpPr>
      </xdr:nvSpPr>
      <xdr:spPr>
        <a:xfrm>
          <a:off x="5667375" y="123825"/>
          <a:ext cx="2066925" cy="504825"/>
        </a:xfrm>
        <a:prstGeom prst="borderCallout1">
          <a:avLst>
            <a:gd name="adj1" fmla="val -77833"/>
            <a:gd name="adj2" fmla="val 32203"/>
            <a:gd name="adj3" fmla="val -49523"/>
            <a:gd name="adj4" fmla="val -3156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①</a:t>
          </a:r>
          <a:r>
            <a:rPr lang="en-US" cap="none" sz="900" b="1" i="0" u="none" baseline="0">
              <a:solidFill>
                <a:srgbClr val="000000"/>
              </a:solidFill>
            </a:rPr>
            <a:t>事業者名</a:t>
          </a:r>
          <a:r>
            <a:rPr lang="en-US" cap="none" sz="900" b="0" i="0" u="none" baseline="0">
              <a:solidFill>
                <a:srgbClr val="000000"/>
              </a:solidFill>
              <a:latin typeface="ＭＳ 明朝"/>
              <a:ea typeface="ＭＳ 明朝"/>
              <a:cs typeface="ＭＳ 明朝"/>
            </a:rPr>
            <a:t>を記入してください。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）は事務所名に変更しても問題ありません。</a:t>
          </a:r>
        </a:p>
      </xdr:txBody>
    </xdr:sp>
    <xdr:clientData/>
  </xdr:twoCellAnchor>
  <xdr:twoCellAnchor>
    <xdr:from>
      <xdr:col>7</xdr:col>
      <xdr:colOff>171450</xdr:colOff>
      <xdr:row>3</xdr:row>
      <xdr:rowOff>123825</xdr:rowOff>
    </xdr:from>
    <xdr:to>
      <xdr:col>8</xdr:col>
      <xdr:colOff>866775</xdr:colOff>
      <xdr:row>5</xdr:row>
      <xdr:rowOff>47625</xdr:rowOff>
    </xdr:to>
    <xdr:sp>
      <xdr:nvSpPr>
        <xdr:cNvPr id="4" name="Oval 75"/>
        <xdr:cNvSpPr>
          <a:spLocks/>
        </xdr:cNvSpPr>
      </xdr:nvSpPr>
      <xdr:spPr>
        <a:xfrm>
          <a:off x="3448050" y="781050"/>
          <a:ext cx="1857375" cy="6381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295275</xdr:colOff>
      <xdr:row>5</xdr:row>
      <xdr:rowOff>76200</xdr:rowOff>
    </xdr:from>
    <xdr:to>
      <xdr:col>7</xdr:col>
      <xdr:colOff>771525</xdr:colOff>
      <xdr:row>8</xdr:row>
      <xdr:rowOff>57150</xdr:rowOff>
    </xdr:to>
    <xdr:sp>
      <xdr:nvSpPr>
        <xdr:cNvPr id="5" name="AutoShape 12"/>
        <xdr:cNvSpPr>
          <a:spLocks/>
        </xdr:cNvSpPr>
      </xdr:nvSpPr>
      <xdr:spPr>
        <a:xfrm>
          <a:off x="2133600" y="1447800"/>
          <a:ext cx="1914525" cy="647700"/>
        </a:xfrm>
        <a:prstGeom prst="borderCallout1">
          <a:avLst>
            <a:gd name="adj1" fmla="val 26138"/>
            <a:gd name="adj2" fmla="val -98888"/>
            <a:gd name="adj3" fmla="val 15490"/>
            <a:gd name="adj4" fmla="val -487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③記載年度の区分にあった</a:t>
          </a:r>
          <a:r>
            <a:rPr lang="en-US" cap="none" sz="900" b="1" i="0" u="none" baseline="0">
              <a:solidFill>
                <a:srgbClr val="000000"/>
              </a:solidFill>
            </a:rPr>
            <a:t>年度と期間</a:t>
          </a:r>
          <a:r>
            <a:rPr lang="en-US" cap="none" sz="900" b="0" i="0" u="none" baseline="0">
              <a:solidFill>
                <a:srgbClr val="000000"/>
              </a:solidFill>
              <a:latin typeface="ＭＳ 明朝"/>
              <a:ea typeface="ＭＳ 明朝"/>
              <a:cs typeface="ＭＳ 明朝"/>
            </a:rPr>
            <a:t>を記載してください。</a:t>
          </a:r>
          <a:r>
            <a:rPr lang="en-US" cap="none" sz="9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最新の様式を</a:t>
          </a:r>
          <a:r>
            <a:rPr lang="en-US" cap="none" sz="800" b="0" i="0" u="none" baseline="0">
              <a:solidFill>
                <a:srgbClr val="000000"/>
              </a:solidFill>
              <a:latin typeface="ＭＳ 明朝"/>
              <a:ea typeface="ＭＳ 明朝"/>
              <a:cs typeface="ＭＳ 明朝"/>
            </a:rPr>
            <a:t>DL</a:t>
          </a:r>
          <a:r>
            <a:rPr lang="en-US" cap="none" sz="800" b="0" i="0" u="none" baseline="0">
              <a:solidFill>
                <a:srgbClr val="000000"/>
              </a:solidFill>
              <a:latin typeface="ＭＳ 明朝"/>
              <a:ea typeface="ＭＳ 明朝"/>
              <a:cs typeface="ＭＳ 明朝"/>
            </a:rPr>
            <a:t>していただくと予め記載されています。</a:t>
          </a:r>
          <a:r>
            <a:rPr lang="en-US" cap="none" sz="800" b="0" i="0" u="none" baseline="0">
              <a:solidFill>
                <a:srgbClr val="000000"/>
              </a:solidFill>
              <a:latin typeface="ＭＳ 明朝"/>
              <a:ea typeface="ＭＳ 明朝"/>
              <a:cs typeface="ＭＳ 明朝"/>
            </a:rPr>
            <a:t>
</a:t>
          </a:r>
        </a:p>
      </xdr:txBody>
    </xdr:sp>
    <xdr:clientData/>
  </xdr:twoCellAnchor>
  <xdr:twoCellAnchor>
    <xdr:from>
      <xdr:col>9</xdr:col>
      <xdr:colOff>466725</xdr:colOff>
      <xdr:row>4</xdr:row>
      <xdr:rowOff>0</xdr:rowOff>
    </xdr:from>
    <xdr:to>
      <xdr:col>9</xdr:col>
      <xdr:colOff>895350</xdr:colOff>
      <xdr:row>5</xdr:row>
      <xdr:rowOff>9525</xdr:rowOff>
    </xdr:to>
    <xdr:sp>
      <xdr:nvSpPr>
        <xdr:cNvPr id="6" name="Oval 75"/>
        <xdr:cNvSpPr>
          <a:spLocks/>
        </xdr:cNvSpPr>
      </xdr:nvSpPr>
      <xdr:spPr>
        <a:xfrm>
          <a:off x="5953125" y="819150"/>
          <a:ext cx="428625" cy="561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114300</xdr:colOff>
      <xdr:row>5</xdr:row>
      <xdr:rowOff>76200</xdr:rowOff>
    </xdr:from>
    <xdr:to>
      <xdr:col>10</xdr:col>
      <xdr:colOff>647700</xdr:colOff>
      <xdr:row>8</xdr:row>
      <xdr:rowOff>57150</xdr:rowOff>
    </xdr:to>
    <xdr:sp>
      <xdr:nvSpPr>
        <xdr:cNvPr id="7" name="AutoShape 10"/>
        <xdr:cNvSpPr>
          <a:spLocks/>
        </xdr:cNvSpPr>
      </xdr:nvSpPr>
      <xdr:spPr>
        <a:xfrm>
          <a:off x="5600700" y="1447800"/>
          <a:ext cx="1809750" cy="647700"/>
        </a:xfrm>
        <a:prstGeom prst="borderCallout1">
          <a:avLst>
            <a:gd name="adj1" fmla="val -25504"/>
            <a:gd name="adj2" fmla="val -86185"/>
            <a:gd name="adj3" fmla="val -32990"/>
            <a:gd name="adj4" fmla="val -50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④報告年度の内訳書では，</a:t>
          </a:r>
          <a:r>
            <a:rPr lang="en-US" cap="none" sz="900" b="1" i="0" u="none" baseline="0">
              <a:solidFill>
                <a:srgbClr val="000000"/>
              </a:solidFill>
            </a:rPr>
            <a:t>下段</a:t>
          </a:r>
          <a:r>
            <a:rPr lang="en-US" cap="none" sz="900" b="0" i="0" u="none" baseline="0">
              <a:solidFill>
                <a:srgbClr val="000000"/>
              </a:solidFill>
              <a:latin typeface="ＭＳ 明朝"/>
              <a:ea typeface="ＭＳ 明朝"/>
              <a:cs typeface="ＭＳ 明朝"/>
            </a:rPr>
            <a:t>にチェックしてください。</a:t>
          </a:r>
          <a:r>
            <a:rPr lang="en-US" cap="none" sz="9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最新の様式を</a:t>
          </a:r>
          <a:r>
            <a:rPr lang="en-US" cap="none" sz="800" b="0" i="0" u="none" baseline="0">
              <a:solidFill>
                <a:srgbClr val="000000"/>
              </a:solidFill>
              <a:latin typeface="ＭＳ 明朝"/>
              <a:ea typeface="ＭＳ 明朝"/>
              <a:cs typeface="ＭＳ 明朝"/>
            </a:rPr>
            <a:t>DL</a:t>
          </a:r>
          <a:r>
            <a:rPr lang="en-US" cap="none" sz="800" b="0" i="0" u="none" baseline="0">
              <a:solidFill>
                <a:srgbClr val="000000"/>
              </a:solidFill>
              <a:latin typeface="ＭＳ 明朝"/>
              <a:ea typeface="ＭＳ 明朝"/>
              <a:cs typeface="ＭＳ 明朝"/>
            </a:rPr>
            <a:t>していただくと予めチェックがされています。</a:t>
          </a:r>
          <a:r>
            <a:rPr lang="en-US" cap="none" sz="800" b="0" i="0" u="none" baseline="0">
              <a:solidFill>
                <a:srgbClr val="000000"/>
              </a:solidFill>
              <a:latin typeface="ＭＳ 明朝"/>
              <a:ea typeface="ＭＳ 明朝"/>
              <a:cs typeface="ＭＳ 明朝"/>
            </a:rPr>
            <a:t>
</a:t>
          </a:r>
        </a:p>
      </xdr:txBody>
    </xdr:sp>
    <xdr:clientData/>
  </xdr:twoCellAnchor>
  <xdr:twoCellAnchor>
    <xdr:from>
      <xdr:col>2</xdr:col>
      <xdr:colOff>9525</xdr:colOff>
      <xdr:row>0</xdr:row>
      <xdr:rowOff>47625</xdr:rowOff>
    </xdr:from>
    <xdr:to>
      <xdr:col>6</xdr:col>
      <xdr:colOff>228600</xdr:colOff>
      <xdr:row>1</xdr:row>
      <xdr:rowOff>171450</xdr:rowOff>
    </xdr:to>
    <xdr:sp>
      <xdr:nvSpPr>
        <xdr:cNvPr id="8" name="AutoShape 29"/>
        <xdr:cNvSpPr>
          <a:spLocks/>
        </xdr:cNvSpPr>
      </xdr:nvSpPr>
      <xdr:spPr>
        <a:xfrm>
          <a:off x="247650" y="47625"/>
          <a:ext cx="2209800" cy="285750"/>
        </a:xfrm>
        <a:prstGeom prst="flowChartTerminator">
          <a:avLst/>
        </a:prstGeom>
        <a:solidFill>
          <a:srgbClr val="FFFFFF"/>
        </a:solidFill>
        <a:ln w="19050"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rPr>
            <a:t>記入例</a:t>
          </a:r>
        </a:p>
      </xdr:txBody>
    </xdr:sp>
    <xdr:clientData/>
  </xdr:twoCellAnchor>
  <xdr:twoCellAnchor>
    <xdr:from>
      <xdr:col>8</xdr:col>
      <xdr:colOff>0</xdr:colOff>
      <xdr:row>11</xdr:row>
      <xdr:rowOff>0</xdr:rowOff>
    </xdr:from>
    <xdr:to>
      <xdr:col>9</xdr:col>
      <xdr:colOff>0</xdr:colOff>
      <xdr:row>12</xdr:row>
      <xdr:rowOff>0</xdr:rowOff>
    </xdr:to>
    <xdr:sp>
      <xdr:nvSpPr>
        <xdr:cNvPr id="9" name="Rectangle 23"/>
        <xdr:cNvSpPr>
          <a:spLocks/>
        </xdr:cNvSpPr>
      </xdr:nvSpPr>
      <xdr:spPr>
        <a:xfrm>
          <a:off x="4438650" y="2524125"/>
          <a:ext cx="1047750" cy="1619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285750</xdr:colOff>
      <xdr:row>14</xdr:row>
      <xdr:rowOff>28575</xdr:rowOff>
    </xdr:from>
    <xdr:to>
      <xdr:col>10</xdr:col>
      <xdr:colOff>1181100</xdr:colOff>
      <xdr:row>28</xdr:row>
      <xdr:rowOff>123825</xdr:rowOff>
    </xdr:to>
    <xdr:sp>
      <xdr:nvSpPr>
        <xdr:cNvPr id="10" name="AutoShape 49"/>
        <xdr:cNvSpPr>
          <a:spLocks/>
        </xdr:cNvSpPr>
      </xdr:nvSpPr>
      <xdr:spPr>
        <a:xfrm>
          <a:off x="4724400" y="3038475"/>
          <a:ext cx="3219450" cy="2628900"/>
        </a:xfrm>
        <a:prstGeom prst="borderCallout1">
          <a:avLst>
            <a:gd name="adj1" fmla="val -41083"/>
            <a:gd name="adj2" fmla="val -67194"/>
            <a:gd name="adj3" fmla="val -45171"/>
            <a:gd name="adj4" fmla="val -4965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⑤</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については原則質量</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ｔ</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に換算してから実数値に入力願います。</a:t>
          </a:r>
          <a:r>
            <a:rPr lang="en-US" cap="none" sz="900" b="0" i="0" u="none" baseline="0">
              <a:solidFill>
                <a:srgbClr val="000000"/>
              </a:solidFill>
              <a:latin typeface="ＭＳ 明朝"/>
              <a:ea typeface="ＭＳ 明朝"/>
              <a:cs typeface="ＭＳ 明朝"/>
            </a:rPr>
            <a:t>
</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LPG</a:t>
          </a:r>
          <a:r>
            <a:rPr lang="en-US" cap="none" sz="900" b="0" i="0" u="sng" baseline="0">
              <a:solidFill>
                <a:srgbClr val="000000"/>
              </a:solidFill>
              <a:latin typeface="ＭＳ 明朝"/>
              <a:ea typeface="ＭＳ 明朝"/>
              <a:cs typeface="ＭＳ 明朝"/>
            </a:rPr>
            <a:t>の体積</a:t>
          </a:r>
          <a:r>
            <a:rPr lang="en-US" cap="none" sz="900" b="0" i="0" u="sng" baseline="0">
              <a:solidFill>
                <a:srgbClr val="000000"/>
              </a:solidFill>
              <a:latin typeface="ＭＳ 明朝"/>
              <a:ea typeface="ＭＳ 明朝"/>
              <a:cs typeface="ＭＳ 明朝"/>
            </a:rPr>
            <a:t>(kl)</a:t>
          </a:r>
          <a:r>
            <a:rPr lang="en-US" cap="none" sz="900" b="0" i="0" u="sng" baseline="0">
              <a:solidFill>
                <a:srgbClr val="000000"/>
              </a:solidFill>
              <a:latin typeface="ＭＳ 明朝"/>
              <a:ea typeface="ＭＳ 明朝"/>
              <a:cs typeface="ＭＳ 明朝"/>
            </a:rPr>
            <a:t>から重量</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ｔ</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への換算方法＞</a:t>
          </a:r>
          <a:r>
            <a:rPr lang="en-US" cap="none" sz="900" b="0" i="0" u="sng"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質量</a:t>
          </a:r>
          <a:r>
            <a:rPr lang="en-US" cap="none" sz="900" b="0" i="0" u="none" baseline="0">
              <a:solidFill>
                <a:srgbClr val="000000"/>
              </a:solidFill>
              <a:latin typeface="ＭＳ 明朝"/>
              <a:ea typeface="ＭＳ 明朝"/>
              <a:cs typeface="ＭＳ 明朝"/>
            </a:rPr>
            <a:t>(t)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0.508(t/kl)</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体積</a:t>
          </a:r>
          <a:r>
            <a:rPr lang="en-US" cap="none" sz="900" b="0" i="0" u="none" baseline="0">
              <a:solidFill>
                <a:srgbClr val="000000"/>
              </a:solidFill>
              <a:latin typeface="ＭＳ 明朝"/>
              <a:ea typeface="ＭＳ 明朝"/>
              <a:cs typeface="ＭＳ 明朝"/>
            </a:rPr>
            <a:t>(kl)</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プロパン混合比率＋</a:t>
          </a:r>
          <a:r>
            <a:rPr lang="en-US" cap="none" sz="900" b="0" i="0" u="none" baseline="0">
              <a:solidFill>
                <a:srgbClr val="000000"/>
              </a:solidFill>
              <a:latin typeface="ＭＳ 明朝"/>
              <a:ea typeface="ＭＳ 明朝"/>
              <a:cs typeface="ＭＳ 明朝"/>
            </a:rPr>
            <a:t>0.585(t/kl)</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体積</a:t>
          </a:r>
          <a:r>
            <a:rPr lang="en-US" cap="none" sz="900" b="0" i="0" u="none" baseline="0">
              <a:solidFill>
                <a:srgbClr val="000000"/>
              </a:solidFill>
              <a:latin typeface="ＭＳ 明朝"/>
              <a:ea typeface="ＭＳ 明朝"/>
              <a:cs typeface="ＭＳ 明朝"/>
            </a:rPr>
            <a:t>(kl)</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ブタン混合比率」としてください。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混合比率がわからない場合は，プロパン：ブタン＝７：３の混合ガスとみなし，「</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質量</a:t>
          </a:r>
          <a:r>
            <a:rPr lang="en-US" cap="none" sz="900" b="0" i="0" u="none" baseline="0">
              <a:solidFill>
                <a:srgbClr val="000000"/>
              </a:solidFill>
              <a:latin typeface="ＭＳ 明朝"/>
              <a:ea typeface="ＭＳ 明朝"/>
              <a:cs typeface="ＭＳ 明朝"/>
            </a:rPr>
            <a:t>(t)</a:t>
          </a:r>
          <a:r>
            <a:rPr lang="en-US" cap="none" sz="900" b="0" i="0" u="none" baseline="0">
              <a:solidFill>
                <a:srgbClr val="000000"/>
              </a:solidFill>
              <a:latin typeface="ＭＳ 明朝"/>
              <a:ea typeface="ＭＳ 明朝"/>
              <a:cs typeface="ＭＳ 明朝"/>
            </a:rPr>
            <a:t>＝液密度</a:t>
          </a:r>
          <a:r>
            <a:rPr lang="en-US" cap="none" sz="900" b="0" i="0" u="none" baseline="0">
              <a:solidFill>
                <a:srgbClr val="000000"/>
              </a:solidFill>
              <a:latin typeface="ＭＳ 明朝"/>
              <a:ea typeface="ＭＳ 明朝"/>
              <a:cs typeface="ＭＳ 明朝"/>
            </a:rPr>
            <a:t>0.531(t/kl)</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体積</a:t>
          </a:r>
          <a:r>
            <a:rPr lang="en-US" cap="none" sz="900" b="0" i="0" u="none" baseline="0">
              <a:solidFill>
                <a:srgbClr val="000000"/>
              </a:solidFill>
              <a:latin typeface="ＭＳ 明朝"/>
              <a:ea typeface="ＭＳ 明朝"/>
              <a:cs typeface="ＭＳ 明朝"/>
            </a:rPr>
            <a:t>(kl)</a:t>
          </a:r>
          <a:r>
            <a:rPr lang="en-US" cap="none" sz="900" b="0" i="0" u="none" baseline="0">
              <a:solidFill>
                <a:srgbClr val="000000"/>
              </a:solidFill>
              <a:latin typeface="ＭＳ 明朝"/>
              <a:ea typeface="ＭＳ 明朝"/>
              <a:cs typeface="ＭＳ 明朝"/>
            </a:rPr>
            <a:t>」としてください。</a:t>
          </a:r>
          <a:r>
            <a:rPr lang="en-US" cap="none" sz="900" b="0" i="0" u="none" baseline="0">
              <a:solidFill>
                <a:srgbClr val="000000"/>
              </a:solidFill>
              <a:latin typeface="ＭＳ 明朝"/>
              <a:ea typeface="ＭＳ 明朝"/>
              <a:cs typeface="ＭＳ 明朝"/>
            </a:rPr>
            <a:t>
</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LPG</a:t>
          </a:r>
          <a:r>
            <a:rPr lang="en-US" cap="none" sz="900" b="0" i="0" u="sng" baseline="0">
              <a:solidFill>
                <a:srgbClr val="000000"/>
              </a:solidFill>
              <a:latin typeface="ＭＳ 明朝"/>
              <a:ea typeface="ＭＳ 明朝"/>
              <a:cs typeface="ＭＳ 明朝"/>
            </a:rPr>
            <a:t>の体積</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から質量</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ｔ</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への換算方法＞</a:t>
          </a:r>
          <a:r>
            <a:rPr lang="en-US" cap="none" sz="900" b="0" i="0" u="sng"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質量</a:t>
          </a:r>
          <a:r>
            <a:rPr lang="en-US" cap="none" sz="900" b="0" i="0" u="none" baseline="0">
              <a:solidFill>
                <a:srgbClr val="000000"/>
              </a:solidFill>
              <a:latin typeface="ＭＳ 明朝"/>
              <a:ea typeface="ＭＳ 明朝"/>
              <a:cs typeface="ＭＳ 明朝"/>
            </a:rPr>
            <a:t>(t)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1/502(t/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体積</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プロパン混合比率＋</a:t>
          </a:r>
          <a:r>
            <a:rPr lang="en-US" cap="none" sz="900" b="0" i="0" u="none" baseline="0">
              <a:solidFill>
                <a:srgbClr val="000000"/>
              </a:solidFill>
              <a:latin typeface="ＭＳ 明朝"/>
              <a:ea typeface="ＭＳ 明朝"/>
              <a:cs typeface="ＭＳ 明朝"/>
            </a:rPr>
            <a:t>1/355(t/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体積</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ブタン混合比率」としてください。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混合比率がわからない場合は，プロパン：ブタン＝７：３の混合ガスとみなし，「</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質量</a:t>
          </a:r>
          <a:r>
            <a:rPr lang="en-US" cap="none" sz="900" b="0" i="0" u="none" baseline="0">
              <a:solidFill>
                <a:srgbClr val="000000"/>
              </a:solidFill>
              <a:latin typeface="ＭＳ 明朝"/>
              <a:ea typeface="ＭＳ 明朝"/>
              <a:cs typeface="ＭＳ 明朝"/>
            </a:rPr>
            <a:t>(t)</a:t>
          </a:r>
          <a:r>
            <a:rPr lang="en-US" cap="none" sz="900" b="0" i="0" u="none" baseline="0">
              <a:solidFill>
                <a:srgbClr val="000000"/>
              </a:solidFill>
              <a:latin typeface="ＭＳ 明朝"/>
              <a:ea typeface="ＭＳ 明朝"/>
              <a:cs typeface="ＭＳ 明朝"/>
            </a:rPr>
            <a:t>＝換算係数</a:t>
          </a:r>
          <a:r>
            <a:rPr lang="en-US" cap="none" sz="900" b="0" i="0" u="none" baseline="0">
              <a:solidFill>
                <a:srgbClr val="000000"/>
              </a:solidFill>
              <a:latin typeface="ＭＳ 明朝"/>
              <a:ea typeface="ＭＳ 明朝"/>
              <a:cs typeface="ＭＳ 明朝"/>
            </a:rPr>
            <a:t>1/458(t/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LPG</a:t>
          </a:r>
          <a:r>
            <a:rPr lang="en-US" cap="none" sz="900" b="0" i="0" u="none" baseline="0">
              <a:solidFill>
                <a:srgbClr val="000000"/>
              </a:solidFill>
              <a:latin typeface="ＭＳ 明朝"/>
              <a:ea typeface="ＭＳ 明朝"/>
              <a:cs typeface="ＭＳ 明朝"/>
            </a:rPr>
            <a:t>体積</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」としてください。</a:t>
          </a:r>
        </a:p>
      </xdr:txBody>
    </xdr:sp>
    <xdr:clientData/>
  </xdr:twoCellAnchor>
  <xdr:twoCellAnchor>
    <xdr:from>
      <xdr:col>3</xdr:col>
      <xdr:colOff>0</xdr:colOff>
      <xdr:row>16</xdr:row>
      <xdr:rowOff>0</xdr:rowOff>
    </xdr:from>
    <xdr:to>
      <xdr:col>7</xdr:col>
      <xdr:colOff>0</xdr:colOff>
      <xdr:row>22</xdr:row>
      <xdr:rowOff>0</xdr:rowOff>
    </xdr:to>
    <xdr:sp>
      <xdr:nvSpPr>
        <xdr:cNvPr id="11" name="Rectangle 23"/>
        <xdr:cNvSpPr>
          <a:spLocks/>
        </xdr:cNvSpPr>
      </xdr:nvSpPr>
      <xdr:spPr>
        <a:xfrm>
          <a:off x="704850" y="3333750"/>
          <a:ext cx="2571750" cy="12382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34</xdr:row>
      <xdr:rowOff>9525</xdr:rowOff>
    </xdr:from>
    <xdr:to>
      <xdr:col>7</xdr:col>
      <xdr:colOff>0</xdr:colOff>
      <xdr:row>39</xdr:row>
      <xdr:rowOff>200025</xdr:rowOff>
    </xdr:to>
    <xdr:sp>
      <xdr:nvSpPr>
        <xdr:cNvPr id="12" name="Rectangle 23"/>
        <xdr:cNvSpPr>
          <a:spLocks/>
        </xdr:cNvSpPr>
      </xdr:nvSpPr>
      <xdr:spPr>
        <a:xfrm>
          <a:off x="704850" y="6705600"/>
          <a:ext cx="2571750" cy="12382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142875</xdr:colOff>
      <xdr:row>14</xdr:row>
      <xdr:rowOff>95250</xdr:rowOff>
    </xdr:from>
    <xdr:to>
      <xdr:col>3</xdr:col>
      <xdr:colOff>95250</xdr:colOff>
      <xdr:row>34</xdr:row>
      <xdr:rowOff>161925</xdr:rowOff>
    </xdr:to>
    <xdr:sp>
      <xdr:nvSpPr>
        <xdr:cNvPr id="13" name="直線矢印コネクタ 23"/>
        <xdr:cNvSpPr>
          <a:spLocks/>
        </xdr:cNvSpPr>
      </xdr:nvSpPr>
      <xdr:spPr>
        <a:xfrm>
          <a:off x="381000" y="3105150"/>
          <a:ext cx="419100" cy="37528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0</xdr:colOff>
      <xdr:row>31</xdr:row>
      <xdr:rowOff>0</xdr:rowOff>
    </xdr:from>
    <xdr:to>
      <xdr:col>9</xdr:col>
      <xdr:colOff>0</xdr:colOff>
      <xdr:row>32</xdr:row>
      <xdr:rowOff>0</xdr:rowOff>
    </xdr:to>
    <xdr:sp>
      <xdr:nvSpPr>
        <xdr:cNvPr id="14" name="Rectangle 23"/>
        <xdr:cNvSpPr>
          <a:spLocks/>
        </xdr:cNvSpPr>
      </xdr:nvSpPr>
      <xdr:spPr>
        <a:xfrm>
          <a:off x="4438650" y="6210300"/>
          <a:ext cx="1047750" cy="1619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676275</xdr:colOff>
      <xdr:row>28</xdr:row>
      <xdr:rowOff>104775</xdr:rowOff>
    </xdr:from>
    <xdr:to>
      <xdr:col>8</xdr:col>
      <xdr:colOff>914400</xdr:colOff>
      <xdr:row>31</xdr:row>
      <xdr:rowOff>66675</xdr:rowOff>
    </xdr:to>
    <xdr:sp>
      <xdr:nvSpPr>
        <xdr:cNvPr id="15" name="直線コネクタ 25"/>
        <xdr:cNvSpPr>
          <a:spLocks/>
        </xdr:cNvSpPr>
      </xdr:nvSpPr>
      <xdr:spPr>
        <a:xfrm flipV="1">
          <a:off x="5114925" y="5648325"/>
          <a:ext cx="238125" cy="628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xdr:col>
      <xdr:colOff>57150</xdr:colOff>
      <xdr:row>14</xdr:row>
      <xdr:rowOff>95250</xdr:rowOff>
    </xdr:from>
    <xdr:to>
      <xdr:col>3</xdr:col>
      <xdr:colOff>133350</xdr:colOff>
      <xdr:row>17</xdr:row>
      <xdr:rowOff>57150</xdr:rowOff>
    </xdr:to>
    <xdr:sp>
      <xdr:nvSpPr>
        <xdr:cNvPr id="16" name="直線矢印コネクタ 26"/>
        <xdr:cNvSpPr>
          <a:spLocks/>
        </xdr:cNvSpPr>
      </xdr:nvSpPr>
      <xdr:spPr>
        <a:xfrm>
          <a:off x="762000" y="3105150"/>
          <a:ext cx="76200" cy="4953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1038225</xdr:colOff>
      <xdr:row>55</xdr:row>
      <xdr:rowOff>9525</xdr:rowOff>
    </xdr:from>
    <xdr:to>
      <xdr:col>11</xdr:col>
      <xdr:colOff>9525</xdr:colOff>
      <xdr:row>55</xdr:row>
      <xdr:rowOff>180975</xdr:rowOff>
    </xdr:to>
    <xdr:sp>
      <xdr:nvSpPr>
        <xdr:cNvPr id="17" name="Rectangle 23"/>
        <xdr:cNvSpPr>
          <a:spLocks/>
        </xdr:cNvSpPr>
      </xdr:nvSpPr>
      <xdr:spPr>
        <a:xfrm>
          <a:off x="3267075" y="10287000"/>
          <a:ext cx="4781550" cy="1714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590550</xdr:colOff>
      <xdr:row>56</xdr:row>
      <xdr:rowOff>95250</xdr:rowOff>
    </xdr:from>
    <xdr:to>
      <xdr:col>10</xdr:col>
      <xdr:colOff>1152525</xdr:colOff>
      <xdr:row>59</xdr:row>
      <xdr:rowOff>161925</xdr:rowOff>
    </xdr:to>
    <xdr:sp>
      <xdr:nvSpPr>
        <xdr:cNvPr id="18" name="AutoShape 49"/>
        <xdr:cNvSpPr>
          <a:spLocks/>
        </xdr:cNvSpPr>
      </xdr:nvSpPr>
      <xdr:spPr>
        <a:xfrm>
          <a:off x="5029200" y="10572750"/>
          <a:ext cx="2886075" cy="571500"/>
        </a:xfrm>
        <a:prstGeom prst="borderCallout1">
          <a:avLst>
            <a:gd name="adj1" fmla="val -62240"/>
            <a:gd name="adj2" fmla="val -77777"/>
            <a:gd name="adj3" fmla="val -49314"/>
            <a:gd name="adj4" fmla="val -2573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⑨該当する排出源（設備名等）の名称を上段へ記載してください。また，</a:t>
          </a:r>
          <a:r>
            <a:rPr lang="en-US" cap="none" sz="900" b="1" i="0" u="none" baseline="0">
              <a:solidFill>
                <a:srgbClr val="000000"/>
              </a:solidFill>
            </a:rPr>
            <a:t>三ふっ化窒素の使用がある場合は，その使用量を記載してください。</a:t>
          </a:r>
        </a:p>
      </xdr:txBody>
    </xdr:sp>
    <xdr:clientData/>
  </xdr:twoCellAnchor>
  <xdr:twoCellAnchor>
    <xdr:from>
      <xdr:col>3</xdr:col>
      <xdr:colOff>0</xdr:colOff>
      <xdr:row>50</xdr:row>
      <xdr:rowOff>0</xdr:rowOff>
    </xdr:from>
    <xdr:to>
      <xdr:col>11</xdr:col>
      <xdr:colOff>9525</xdr:colOff>
      <xdr:row>52</xdr:row>
      <xdr:rowOff>0</xdr:rowOff>
    </xdr:to>
    <xdr:sp>
      <xdr:nvSpPr>
        <xdr:cNvPr id="19" name="Rectangle 23"/>
        <xdr:cNvSpPr>
          <a:spLocks/>
        </xdr:cNvSpPr>
      </xdr:nvSpPr>
      <xdr:spPr>
        <a:xfrm>
          <a:off x="704850" y="9563100"/>
          <a:ext cx="7343775" cy="2952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57150</xdr:colOff>
      <xdr:row>48</xdr:row>
      <xdr:rowOff>19050</xdr:rowOff>
    </xdr:from>
    <xdr:to>
      <xdr:col>3</xdr:col>
      <xdr:colOff>133350</xdr:colOff>
      <xdr:row>51</xdr:row>
      <xdr:rowOff>38100</xdr:rowOff>
    </xdr:to>
    <xdr:sp>
      <xdr:nvSpPr>
        <xdr:cNvPr id="20" name="直線矢印コネクタ 30"/>
        <xdr:cNvSpPr>
          <a:spLocks/>
        </xdr:cNvSpPr>
      </xdr:nvSpPr>
      <xdr:spPr>
        <a:xfrm>
          <a:off x="762000" y="9267825"/>
          <a:ext cx="76200" cy="4857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152400</xdr:colOff>
      <xdr:row>46</xdr:row>
      <xdr:rowOff>104775</xdr:rowOff>
    </xdr:from>
    <xdr:to>
      <xdr:col>34</xdr:col>
      <xdr:colOff>495300</xdr:colOff>
      <xdr:row>53</xdr:row>
      <xdr:rowOff>123825</xdr:rowOff>
    </xdr:to>
    <xdr:sp>
      <xdr:nvSpPr>
        <xdr:cNvPr id="21" name="Rectangle 23"/>
        <xdr:cNvSpPr>
          <a:spLocks/>
        </xdr:cNvSpPr>
      </xdr:nvSpPr>
      <xdr:spPr>
        <a:xfrm>
          <a:off x="8677275" y="9029700"/>
          <a:ext cx="6753225" cy="11049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666750</xdr:colOff>
      <xdr:row>40</xdr:row>
      <xdr:rowOff>104775</xdr:rowOff>
    </xdr:from>
    <xdr:to>
      <xdr:col>24</xdr:col>
      <xdr:colOff>1228725</xdr:colOff>
      <xdr:row>45</xdr:row>
      <xdr:rowOff>19050</xdr:rowOff>
    </xdr:to>
    <xdr:sp>
      <xdr:nvSpPr>
        <xdr:cNvPr id="22" name="AutoShape 49"/>
        <xdr:cNvSpPr>
          <a:spLocks/>
        </xdr:cNvSpPr>
      </xdr:nvSpPr>
      <xdr:spPr>
        <a:xfrm>
          <a:off x="12601575" y="8058150"/>
          <a:ext cx="2238375" cy="723900"/>
        </a:xfrm>
        <a:prstGeom prst="borderCallout1">
          <a:avLst>
            <a:gd name="adj1" fmla="val -63782"/>
            <a:gd name="adj2" fmla="val 98240"/>
            <a:gd name="adj3" fmla="val -49717"/>
            <a:gd name="adj4" fmla="val -1687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⑧パーフルオロカーボン、ハイドロフルオロカーボンに該当する場合は、それぞれガスの種類をプルダウンより選択し、実績値を記入して下さい。</a:t>
          </a:r>
        </a:p>
      </xdr:txBody>
    </xdr:sp>
    <xdr:clientData/>
  </xdr:twoCellAnchor>
  <xdr:twoCellAnchor>
    <xdr:from>
      <xdr:col>12</xdr:col>
      <xdr:colOff>161925</xdr:colOff>
      <xdr:row>1</xdr:row>
      <xdr:rowOff>171450</xdr:rowOff>
    </xdr:from>
    <xdr:to>
      <xdr:col>15</xdr:col>
      <xdr:colOff>1638300</xdr:colOff>
      <xdr:row>4</xdr:row>
      <xdr:rowOff>47625</xdr:rowOff>
    </xdr:to>
    <xdr:sp>
      <xdr:nvSpPr>
        <xdr:cNvPr id="23" name="AutoShape 12"/>
        <xdr:cNvSpPr>
          <a:spLocks/>
        </xdr:cNvSpPr>
      </xdr:nvSpPr>
      <xdr:spPr>
        <a:xfrm>
          <a:off x="8286750" y="333375"/>
          <a:ext cx="2133600" cy="533400"/>
        </a:xfrm>
        <a:prstGeom prst="borderCallout1">
          <a:avLst>
            <a:gd name="adj1" fmla="val -70337"/>
            <a:gd name="adj2" fmla="val -5555"/>
            <a:gd name="adj3" fmla="val -50425"/>
            <a:gd name="adj4" fmla="val -29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rPr>
            <a:t>本シートには，原油換算</a:t>
          </a:r>
          <a:r>
            <a:rPr lang="en-US" cap="none" sz="900" b="1" i="0" u="none" baseline="0">
              <a:solidFill>
                <a:srgbClr val="000000"/>
              </a:solidFill>
            </a:rPr>
            <a:t>500kl</a:t>
          </a:r>
          <a:r>
            <a:rPr lang="en-US" cap="none" sz="900" b="1" i="0" u="none" baseline="0">
              <a:solidFill>
                <a:srgbClr val="000000"/>
              </a:solidFill>
            </a:rPr>
            <a:t>以上の事業所の実績値を記入して下さ</a:t>
          </a:r>
          <a:r>
            <a:rPr lang="en-US" cap="none" sz="900" b="1" i="0" u="none" baseline="0">
              <a:solidFill>
                <a:srgbClr val="000000"/>
              </a:solidFill>
            </a:rPr>
            <a:t>
</a:t>
          </a:r>
          <a:r>
            <a:rPr lang="en-US" cap="none" sz="900" b="1" i="0" u="none" baseline="0">
              <a:solidFill>
                <a:srgbClr val="000000"/>
              </a:solidFill>
            </a:rPr>
            <a:t>い。</a:t>
          </a:r>
        </a:p>
      </xdr:txBody>
    </xdr:sp>
    <xdr:clientData/>
  </xdr:twoCellAnchor>
  <xdr:twoCellAnchor>
    <xdr:from>
      <xdr:col>12</xdr:col>
      <xdr:colOff>85725</xdr:colOff>
      <xdr:row>10</xdr:row>
      <xdr:rowOff>85725</xdr:rowOff>
    </xdr:from>
    <xdr:to>
      <xdr:col>22</xdr:col>
      <xdr:colOff>85725</xdr:colOff>
      <xdr:row>26</xdr:row>
      <xdr:rowOff>114300</xdr:rowOff>
    </xdr:to>
    <xdr:sp>
      <xdr:nvSpPr>
        <xdr:cNvPr id="24" name="Rectangle 23"/>
        <xdr:cNvSpPr>
          <a:spLocks/>
        </xdr:cNvSpPr>
      </xdr:nvSpPr>
      <xdr:spPr>
        <a:xfrm>
          <a:off x="8210550" y="2447925"/>
          <a:ext cx="3810000" cy="28860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161925</xdr:colOff>
      <xdr:row>4</xdr:row>
      <xdr:rowOff>323850</xdr:rowOff>
    </xdr:from>
    <xdr:to>
      <xdr:col>16</xdr:col>
      <xdr:colOff>1066800</xdr:colOff>
      <xdr:row>8</xdr:row>
      <xdr:rowOff>152400</xdr:rowOff>
    </xdr:to>
    <xdr:sp>
      <xdr:nvSpPr>
        <xdr:cNvPr id="25" name="AutoShape 49"/>
        <xdr:cNvSpPr>
          <a:spLocks/>
        </xdr:cNvSpPr>
      </xdr:nvSpPr>
      <xdr:spPr>
        <a:xfrm>
          <a:off x="8286750" y="1143000"/>
          <a:ext cx="3371850" cy="1047750"/>
        </a:xfrm>
        <a:prstGeom prst="borderCallout1">
          <a:avLst>
            <a:gd name="adj1" fmla="val -43300"/>
            <a:gd name="adj2" fmla="val 78027"/>
            <a:gd name="adj3" fmla="val -48768"/>
            <a:gd name="adj4" fmla="val 5449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⑥一般送配電事業者の電線路から電気の供給を受けている場合は，供給業者をプルダウンより選択し，実績値を記入して下さい。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新電力会社（旧特定規模電気事業者）についても，昼夜間の入力になりますが，どちらに入力しても第四計画期間中の換算係数は全日平均値を採用しております。</a:t>
          </a:r>
        </a:p>
      </xdr:txBody>
    </xdr:sp>
    <xdr:clientData/>
  </xdr:twoCellAnchor>
  <xdr:twoCellAnchor>
    <xdr:from>
      <xdr:col>22</xdr:col>
      <xdr:colOff>600075</xdr:colOff>
      <xdr:row>10</xdr:row>
      <xdr:rowOff>85725</xdr:rowOff>
    </xdr:from>
    <xdr:to>
      <xdr:col>34</xdr:col>
      <xdr:colOff>95250</xdr:colOff>
      <xdr:row>20</xdr:row>
      <xdr:rowOff>85725</xdr:rowOff>
    </xdr:to>
    <xdr:sp>
      <xdr:nvSpPr>
        <xdr:cNvPr id="26" name="Rectangle 23"/>
        <xdr:cNvSpPr>
          <a:spLocks/>
        </xdr:cNvSpPr>
      </xdr:nvSpPr>
      <xdr:spPr>
        <a:xfrm>
          <a:off x="12534900" y="2447925"/>
          <a:ext cx="2495550" cy="17907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571500</xdr:colOff>
      <xdr:row>5</xdr:row>
      <xdr:rowOff>171450</xdr:rowOff>
    </xdr:from>
    <xdr:to>
      <xdr:col>24</xdr:col>
      <xdr:colOff>1000125</xdr:colOff>
      <xdr:row>8</xdr:row>
      <xdr:rowOff>133350</xdr:rowOff>
    </xdr:to>
    <xdr:sp>
      <xdr:nvSpPr>
        <xdr:cNvPr id="27" name="AutoShape 49"/>
        <xdr:cNvSpPr>
          <a:spLocks/>
        </xdr:cNvSpPr>
      </xdr:nvSpPr>
      <xdr:spPr>
        <a:xfrm>
          <a:off x="12506325" y="1543050"/>
          <a:ext cx="2105025" cy="628650"/>
        </a:xfrm>
        <a:prstGeom prst="borderCallout1">
          <a:avLst>
            <a:gd name="adj1" fmla="val -40527"/>
            <a:gd name="adj2" fmla="val 117513"/>
            <a:gd name="adj3" fmla="val -47138"/>
            <a:gd name="adj4" fmla="val 5795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⑦一般送配電事業者が運用する電線路以外から電気の供給を受けている場合は，供給業者名及び実績値を入力して下さい。</a:t>
          </a:r>
        </a:p>
      </xdr:txBody>
    </xdr:sp>
    <xdr:clientData/>
  </xdr:twoCellAnchor>
  <xdr:twoCellAnchor>
    <xdr:from>
      <xdr:col>12</xdr:col>
      <xdr:colOff>85725</xdr:colOff>
      <xdr:row>28</xdr:row>
      <xdr:rowOff>295275</xdr:rowOff>
    </xdr:from>
    <xdr:to>
      <xdr:col>22</xdr:col>
      <xdr:colOff>95250</xdr:colOff>
      <xdr:row>44</xdr:row>
      <xdr:rowOff>123825</xdr:rowOff>
    </xdr:to>
    <xdr:sp>
      <xdr:nvSpPr>
        <xdr:cNvPr id="28" name="Rectangle 23"/>
        <xdr:cNvSpPr>
          <a:spLocks/>
        </xdr:cNvSpPr>
      </xdr:nvSpPr>
      <xdr:spPr>
        <a:xfrm>
          <a:off x="8210550" y="5838825"/>
          <a:ext cx="3819525" cy="28860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161925</xdr:colOff>
      <xdr:row>27</xdr:row>
      <xdr:rowOff>66675</xdr:rowOff>
    </xdr:from>
    <xdr:to>
      <xdr:col>15</xdr:col>
      <xdr:colOff>609600</xdr:colOff>
      <xdr:row>28</xdr:row>
      <xdr:rowOff>152400</xdr:rowOff>
    </xdr:to>
    <xdr:sp>
      <xdr:nvSpPr>
        <xdr:cNvPr id="29" name="AutoShape 49"/>
        <xdr:cNvSpPr>
          <a:spLocks/>
        </xdr:cNvSpPr>
      </xdr:nvSpPr>
      <xdr:spPr>
        <a:xfrm>
          <a:off x="8286750" y="5448300"/>
          <a:ext cx="1104900" cy="247650"/>
        </a:xfrm>
        <a:prstGeom prst="borderCallout1">
          <a:avLst>
            <a:gd name="adj1" fmla="val -43300"/>
            <a:gd name="adj2" fmla="val 127166"/>
            <a:gd name="adj3" fmla="val -48768"/>
            <a:gd name="adj4" fmla="val 5449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Ａ区分と同様</a:t>
          </a:r>
        </a:p>
      </xdr:txBody>
    </xdr:sp>
    <xdr:clientData/>
  </xdr:twoCellAnchor>
  <xdr:twoCellAnchor>
    <xdr:from>
      <xdr:col>22</xdr:col>
      <xdr:colOff>590550</xdr:colOff>
      <xdr:row>28</xdr:row>
      <xdr:rowOff>295275</xdr:rowOff>
    </xdr:from>
    <xdr:to>
      <xdr:col>34</xdr:col>
      <xdr:colOff>95250</xdr:colOff>
      <xdr:row>38</xdr:row>
      <xdr:rowOff>95250</xdr:rowOff>
    </xdr:to>
    <xdr:sp>
      <xdr:nvSpPr>
        <xdr:cNvPr id="30" name="Rectangle 23"/>
        <xdr:cNvSpPr>
          <a:spLocks/>
        </xdr:cNvSpPr>
      </xdr:nvSpPr>
      <xdr:spPr>
        <a:xfrm>
          <a:off x="12525375" y="5838825"/>
          <a:ext cx="2505075" cy="17907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600075</xdr:colOff>
      <xdr:row>27</xdr:row>
      <xdr:rowOff>66675</xdr:rowOff>
    </xdr:from>
    <xdr:to>
      <xdr:col>24</xdr:col>
      <xdr:colOff>28575</xdr:colOff>
      <xdr:row>28</xdr:row>
      <xdr:rowOff>152400</xdr:rowOff>
    </xdr:to>
    <xdr:sp>
      <xdr:nvSpPr>
        <xdr:cNvPr id="31" name="AutoShape 49"/>
        <xdr:cNvSpPr>
          <a:spLocks/>
        </xdr:cNvSpPr>
      </xdr:nvSpPr>
      <xdr:spPr>
        <a:xfrm>
          <a:off x="12534900" y="5448300"/>
          <a:ext cx="1104900" cy="247650"/>
        </a:xfrm>
        <a:prstGeom prst="borderCallout1">
          <a:avLst>
            <a:gd name="adj1" fmla="val -43300"/>
            <a:gd name="adj2" fmla="val 127166"/>
            <a:gd name="adj3" fmla="val -48768"/>
            <a:gd name="adj4" fmla="val 5449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Ａ区分と同様</a:t>
          </a:r>
        </a:p>
      </xdr:txBody>
    </xdr:sp>
    <xdr:clientData/>
  </xdr:twoCellAnchor>
  <xdr:twoCellAnchor>
    <xdr:from>
      <xdr:col>1</xdr:col>
      <xdr:colOff>19050</xdr:colOff>
      <xdr:row>10</xdr:row>
      <xdr:rowOff>0</xdr:rowOff>
    </xdr:from>
    <xdr:to>
      <xdr:col>6</xdr:col>
      <xdr:colOff>57150</xdr:colOff>
      <xdr:row>14</xdr:row>
      <xdr:rowOff>104775</xdr:rowOff>
    </xdr:to>
    <xdr:sp>
      <xdr:nvSpPr>
        <xdr:cNvPr id="32" name="角丸四角形 42"/>
        <xdr:cNvSpPr>
          <a:spLocks/>
        </xdr:cNvSpPr>
      </xdr:nvSpPr>
      <xdr:spPr>
        <a:xfrm>
          <a:off x="104775" y="2362200"/>
          <a:ext cx="2181225" cy="75247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600" b="1" i="0" u="sng" baseline="0">
              <a:solidFill>
                <a:srgbClr val="000000"/>
              </a:solidFill>
            </a:rPr>
            <a:t>※</a:t>
          </a:r>
          <a:r>
            <a:rPr lang="en-US" cap="none" sz="1600" b="1" i="0" u="sng" baseline="0">
              <a:solidFill>
                <a:srgbClr val="000000"/>
              </a:solidFill>
            </a:rPr>
            <a:t>入力は右の印刷欄外⑥，⑦参照</a:t>
          </a:r>
        </a:p>
      </xdr:txBody>
    </xdr:sp>
    <xdr:clientData/>
  </xdr:twoCellAnchor>
  <xdr:twoCellAnchor>
    <xdr:from>
      <xdr:col>1</xdr:col>
      <xdr:colOff>19050</xdr:colOff>
      <xdr:row>5</xdr:row>
      <xdr:rowOff>123825</xdr:rowOff>
    </xdr:from>
    <xdr:to>
      <xdr:col>4</xdr:col>
      <xdr:colOff>904875</xdr:colOff>
      <xdr:row>8</xdr:row>
      <xdr:rowOff>104775</xdr:rowOff>
    </xdr:to>
    <xdr:sp>
      <xdr:nvSpPr>
        <xdr:cNvPr id="33" name="AutoShape 8"/>
        <xdr:cNvSpPr>
          <a:spLocks/>
        </xdr:cNvSpPr>
      </xdr:nvSpPr>
      <xdr:spPr>
        <a:xfrm>
          <a:off x="104775" y="1495425"/>
          <a:ext cx="1733550" cy="647700"/>
        </a:xfrm>
        <a:prstGeom prst="borderCallout1">
          <a:avLst>
            <a:gd name="adj1" fmla="val -7212"/>
            <a:gd name="adj2" fmla="val -97657"/>
            <a:gd name="adj3" fmla="val -17625"/>
            <a:gd name="adj4" fmla="val -4981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②</a:t>
          </a:r>
          <a:r>
            <a:rPr lang="en-US" cap="none" sz="900" b="1" i="0" u="none" baseline="0">
              <a:solidFill>
                <a:srgbClr val="000000"/>
              </a:solidFill>
            </a:rPr>
            <a:t>下段</a:t>
          </a:r>
          <a:r>
            <a:rPr lang="en-US" cap="none" sz="900" b="0" i="0" u="none" baseline="0">
              <a:solidFill>
                <a:srgbClr val="000000"/>
              </a:solidFill>
              <a:latin typeface="ＭＳ 明朝"/>
              <a:ea typeface="ＭＳ 明朝"/>
              <a:cs typeface="ＭＳ 明朝"/>
            </a:rPr>
            <a:t>にチェックしてください。</a:t>
          </a:r>
          <a:r>
            <a:rPr lang="en-US" cap="none" sz="9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最新の様式を</a:t>
          </a:r>
          <a:r>
            <a:rPr lang="en-US" cap="none" sz="800" b="0" i="0" u="none" baseline="0">
              <a:solidFill>
                <a:srgbClr val="000000"/>
              </a:solidFill>
              <a:latin typeface="ＭＳ 明朝"/>
              <a:ea typeface="ＭＳ 明朝"/>
              <a:cs typeface="ＭＳ 明朝"/>
            </a:rPr>
            <a:t>DL</a:t>
          </a:r>
          <a:r>
            <a:rPr lang="en-US" cap="none" sz="800" b="0" i="0" u="none" baseline="0">
              <a:solidFill>
                <a:srgbClr val="000000"/>
              </a:solidFill>
              <a:latin typeface="ＭＳ 明朝"/>
              <a:ea typeface="ＭＳ 明朝"/>
              <a:cs typeface="ＭＳ 明朝"/>
            </a:rPr>
            <a:t>していただくと予めチェックがされています。</a:t>
          </a:r>
        </a:p>
      </xdr:txBody>
    </xdr:sp>
    <xdr:clientData/>
  </xdr:twoCellAnchor>
  <xdr:twoCellAnchor>
    <xdr:from>
      <xdr:col>1</xdr:col>
      <xdr:colOff>19050</xdr:colOff>
      <xdr:row>44</xdr:row>
      <xdr:rowOff>0</xdr:rowOff>
    </xdr:from>
    <xdr:to>
      <xdr:col>6</xdr:col>
      <xdr:colOff>47625</xdr:colOff>
      <xdr:row>48</xdr:row>
      <xdr:rowOff>104775</xdr:rowOff>
    </xdr:to>
    <xdr:sp>
      <xdr:nvSpPr>
        <xdr:cNvPr id="34" name="角丸四角形 44"/>
        <xdr:cNvSpPr>
          <a:spLocks/>
        </xdr:cNvSpPr>
      </xdr:nvSpPr>
      <xdr:spPr>
        <a:xfrm>
          <a:off x="104775" y="8601075"/>
          <a:ext cx="2171700" cy="75247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600" b="1" i="0" u="sng" baseline="0">
              <a:solidFill>
                <a:srgbClr val="000000"/>
              </a:solidFill>
            </a:rPr>
            <a:t>※</a:t>
          </a:r>
          <a:r>
            <a:rPr lang="en-US" cap="none" sz="1600" b="1" i="0" u="sng" baseline="0">
              <a:solidFill>
                <a:srgbClr val="000000"/>
              </a:solidFill>
            </a:rPr>
            <a:t>入力は右の印刷欄外⑧参照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m.horide\AppData\Local\Temp\Temp3_&#20869;&#35379;&#26360;&#25913;&#27491;.zip\&#20869;&#35379;&#26360;&#25913;&#27491;\&#20140;&#37117;&#27096;&#24335;&#20462;&#27491;&#29256;\03%20&#20869;&#35379;&#26360;_1&#24180;&#24230;(&#20462;&#27491;&#29256;&#65297;&#65297;&#6528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m.horide\AppData\Local\Temp\Temp3_&#20869;&#35379;&#26360;&#25913;&#27491;.zip\&#20869;&#35379;&#26360;&#25913;&#27491;\&#20140;&#37117;&#27096;&#24335;&#20462;&#27491;&#29256;\03%20&#20869;&#35379;&#26360;_1&#24180;&#24230;(&#20462;&#27491;&#29256;&#65299;&#652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内訳書別紙（第１年度）"/>
      <sheetName val="第１年度 （合計）"/>
      <sheetName val="第１年度 （Ｊ500kl未満事業所小計）"/>
      <sheetName val="第１年度 （事業所１）"/>
      <sheetName val="第１年度 （事業所２）"/>
      <sheetName val="第１年度 （事業所３）"/>
      <sheetName val="第１年度 （事業所４）"/>
      <sheetName val="第１年度 （事業所５）"/>
      <sheetName val="第１年度 （事業所６）"/>
      <sheetName val="第１年度 （事業所７）"/>
      <sheetName val="第１年度 （事業所８）"/>
      <sheetName val="第１年度 （事業所９）"/>
      <sheetName val="第１年度 （事業所１０）"/>
      <sheetName val="第１年度 （事業所１１）"/>
      <sheetName val="最終シート"/>
      <sheetName val="係数"/>
    </sheetNames>
    <sheetDataSet>
      <sheetData sheetId="15">
        <row r="51">
          <cell r="J51" t="str">
            <v>イーレックス</v>
          </cell>
        </row>
        <row r="52">
          <cell r="J52" t="str">
            <v>出光グリーンパワー</v>
          </cell>
        </row>
        <row r="53">
          <cell r="J53" t="str">
            <v>伊藤忠エネクス</v>
          </cell>
        </row>
        <row r="54">
          <cell r="J54" t="str">
            <v>エネサーブ</v>
          </cell>
        </row>
        <row r="55">
          <cell r="J55" t="str">
            <v>荏原環境プラント</v>
          </cell>
        </row>
        <row r="56">
          <cell r="J56" t="str">
            <v>王子製紙</v>
          </cell>
        </row>
        <row r="57">
          <cell r="J57" t="str">
            <v>オリックス</v>
          </cell>
        </row>
        <row r="58">
          <cell r="J58" t="str">
            <v>イーセル</v>
          </cell>
        </row>
        <row r="59">
          <cell r="J59" t="str">
            <v>エネット</v>
          </cell>
        </row>
        <row r="60">
          <cell r="J60" t="str">
            <v>F－Power</v>
          </cell>
        </row>
        <row r="61">
          <cell r="J61" t="str">
            <v>G－Power</v>
          </cell>
        </row>
        <row r="62">
          <cell r="J62" t="str">
            <v>日本セレモニー</v>
          </cell>
        </row>
        <row r="63">
          <cell r="J63" t="str">
            <v>サミットエナジー</v>
          </cell>
        </row>
        <row r="64">
          <cell r="J64" t="str">
            <v>JX日鉱日石エネルギー</v>
          </cell>
        </row>
        <row r="65">
          <cell r="J65" t="str">
            <v>JENホールディングス</v>
          </cell>
        </row>
        <row r="66">
          <cell r="J66" t="str">
            <v>志賀高原リゾート開発</v>
          </cell>
        </row>
        <row r="67">
          <cell r="J67" t="str">
            <v>昭和シェル石油</v>
          </cell>
        </row>
        <row r="68">
          <cell r="J68" t="str">
            <v>新日鉄住金エンジニアリング</v>
          </cell>
        </row>
        <row r="69">
          <cell r="J69" t="str">
            <v>泉北天然ガス発電</v>
          </cell>
        </row>
        <row r="70">
          <cell r="J70" t="str">
            <v>ダイヤモンドパワー</v>
          </cell>
        </row>
        <row r="71">
          <cell r="J71" t="str">
            <v>テス・エンジニアリング</v>
          </cell>
        </row>
        <row r="72">
          <cell r="J72" t="str">
            <v>東京エコサービス</v>
          </cell>
        </row>
        <row r="73">
          <cell r="J73" t="str">
            <v>日本テクノ</v>
          </cell>
        </row>
        <row r="74">
          <cell r="J74" t="str">
            <v>日本ロジテック</v>
          </cell>
        </row>
        <row r="75">
          <cell r="J75" t="str">
            <v>パナソニック</v>
          </cell>
        </row>
        <row r="76">
          <cell r="J76" t="str">
            <v>プレミアムグリーンパワー</v>
          </cell>
        </row>
        <row r="77">
          <cell r="J77" t="str">
            <v>丸紅</v>
          </cell>
        </row>
        <row r="78">
          <cell r="J78" t="str">
            <v>ミツウロコグリーンエネルギー</v>
          </cell>
        </row>
        <row r="79">
          <cell r="J79" t="str">
            <v>リエスパワー</v>
          </cell>
        </row>
        <row r="80">
          <cell r="J80" t="str">
            <v>その他のＰＰＳ</v>
          </cell>
        </row>
        <row r="106">
          <cell r="D106" t="str">
            <v>HFC-23</v>
          </cell>
        </row>
        <row r="107">
          <cell r="D107" t="str">
            <v>HFC-32</v>
          </cell>
        </row>
        <row r="108">
          <cell r="D108" t="str">
            <v>HFC-41</v>
          </cell>
        </row>
        <row r="109">
          <cell r="D109" t="str">
            <v>HFC-125</v>
          </cell>
        </row>
        <row r="110">
          <cell r="D110" t="str">
            <v>HFC-134</v>
          </cell>
        </row>
        <row r="111">
          <cell r="D111" t="str">
            <v>HFC-134a</v>
          </cell>
        </row>
        <row r="112">
          <cell r="D112" t="str">
            <v>HFC-143</v>
          </cell>
        </row>
        <row r="113">
          <cell r="D113" t="str">
            <v>HFC-143a</v>
          </cell>
        </row>
        <row r="114">
          <cell r="D114" t="str">
            <v>HFC-152</v>
          </cell>
        </row>
        <row r="115">
          <cell r="D115" t="str">
            <v>HFC-152a</v>
          </cell>
        </row>
        <row r="116">
          <cell r="D116" t="str">
            <v>HFC-161</v>
          </cell>
        </row>
        <row r="117">
          <cell r="D117" t="str">
            <v>HFC-227ea</v>
          </cell>
        </row>
        <row r="118">
          <cell r="D118" t="str">
            <v>HFC-236fa</v>
          </cell>
        </row>
        <row r="119">
          <cell r="D119" t="str">
            <v>HFC-236ea</v>
          </cell>
        </row>
        <row r="120">
          <cell r="D120" t="str">
            <v>HFC-236cb</v>
          </cell>
        </row>
        <row r="121">
          <cell r="D121" t="str">
            <v>HFC-245ca</v>
          </cell>
        </row>
        <row r="122">
          <cell r="D122" t="str">
            <v>HFC-245fa</v>
          </cell>
        </row>
        <row r="123">
          <cell r="D123" t="str">
            <v>HFC-365mfc</v>
          </cell>
        </row>
        <row r="124">
          <cell r="D124" t="str">
            <v>HFC-43-10mee</v>
          </cell>
        </row>
        <row r="125">
          <cell r="D125" t="str">
            <v>PFC-14</v>
          </cell>
        </row>
        <row r="126">
          <cell r="D126" t="str">
            <v>PFC-116</v>
          </cell>
        </row>
        <row r="127">
          <cell r="D127" t="str">
            <v>PFC-218</v>
          </cell>
        </row>
        <row r="128">
          <cell r="D128" t="str">
            <v>ﾊﾟｰﾌﾙｵﾛｼｸﾛﾌﾟﾛﾊﾟﾝ</v>
          </cell>
        </row>
        <row r="129">
          <cell r="D129" t="str">
            <v>PFC-31-10</v>
          </cell>
        </row>
        <row r="130">
          <cell r="D130" t="str">
            <v>PFC-c318</v>
          </cell>
        </row>
        <row r="131">
          <cell r="D131" t="str">
            <v>PFC-41-12</v>
          </cell>
        </row>
        <row r="132">
          <cell r="D132" t="str">
            <v>PFC-51-14</v>
          </cell>
        </row>
        <row r="133">
          <cell r="D133" t="str">
            <v>PFC-91-18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内訳書別紙（第１年度）"/>
      <sheetName val="第１年度 （合計）"/>
      <sheetName val="第１年度 （Ｊ500kl未満事業所小計）"/>
      <sheetName val="第１年度 （事業所１）"/>
      <sheetName val="第１年度 （事業所２）"/>
      <sheetName val="第１年度 （事業所３）"/>
      <sheetName val="第１年度 （事業所４）"/>
      <sheetName val="第１年度 （事業所５）"/>
      <sheetName val="第１年度 （事業所６）"/>
      <sheetName val="第１年度 （事業所７）"/>
      <sheetName val="第１年度 （事業所８）"/>
      <sheetName val="第１年度 （事業所９）"/>
      <sheetName val="第１年度 （事業所１０）"/>
      <sheetName val="第１年度 （事業所１１）"/>
      <sheetName val="第１年度 （事業所１２）"/>
      <sheetName val="第１年度 （事業所１３）"/>
      <sheetName val="第１年度 （事業所１４）"/>
      <sheetName val="第１年度 （事業所１５）"/>
      <sheetName val="第１年度 （事業所１６）"/>
      <sheetName val="第１年度 （事業所１７）"/>
      <sheetName val="第１年度 （事業所１８）"/>
      <sheetName val="第１年度 （事業所１９）"/>
      <sheetName val="第１年度 （事業所２０）"/>
      <sheetName val="第１年度 （事業所２１）"/>
      <sheetName val="第１年度 （事業所２２）"/>
      <sheetName val="第１年度 （事業所２３）"/>
      <sheetName val="第１年度 （事業所２４）"/>
      <sheetName val="第１年度 （事業所２５）"/>
      <sheetName val="第１年度 （事業所２６）"/>
      <sheetName val="第１年度 （事業所２７）"/>
      <sheetName val="第１年度 （事業所２８）"/>
      <sheetName val="第１年度 （事業所２９）"/>
      <sheetName val="第１年度 （事業所３０）"/>
      <sheetName val="最終シート"/>
      <sheetName val="係数"/>
    </sheetNames>
    <sheetDataSet>
      <sheetData sheetId="34">
        <row r="51">
          <cell r="J51" t="str">
            <v>イーレックス</v>
          </cell>
        </row>
        <row r="52">
          <cell r="J52" t="str">
            <v>出光グリーンパワー</v>
          </cell>
        </row>
        <row r="53">
          <cell r="J53" t="str">
            <v>伊藤忠エネクス</v>
          </cell>
        </row>
        <row r="54">
          <cell r="J54" t="str">
            <v>エネサーブ</v>
          </cell>
        </row>
        <row r="55">
          <cell r="J55" t="str">
            <v>荏原環境プラント</v>
          </cell>
        </row>
        <row r="56">
          <cell r="J56" t="str">
            <v>王子製紙</v>
          </cell>
        </row>
        <row r="57">
          <cell r="J57" t="str">
            <v>オリックス</v>
          </cell>
        </row>
        <row r="58">
          <cell r="J58" t="str">
            <v>イーセル</v>
          </cell>
        </row>
        <row r="59">
          <cell r="J59" t="str">
            <v>エネット</v>
          </cell>
        </row>
        <row r="60">
          <cell r="J60" t="str">
            <v>F－Power</v>
          </cell>
        </row>
        <row r="61">
          <cell r="J61" t="str">
            <v>G－Power</v>
          </cell>
        </row>
        <row r="62">
          <cell r="J62" t="str">
            <v>日本セレモニー</v>
          </cell>
        </row>
        <row r="63">
          <cell r="J63" t="str">
            <v>サミットエナジー</v>
          </cell>
        </row>
        <row r="64">
          <cell r="J64" t="str">
            <v>JX日鉱日石エネルギー</v>
          </cell>
        </row>
        <row r="65">
          <cell r="J65" t="str">
            <v>JENホールディングス</v>
          </cell>
        </row>
        <row r="66">
          <cell r="J66" t="str">
            <v>志賀高原リゾート開発</v>
          </cell>
        </row>
        <row r="67">
          <cell r="J67" t="str">
            <v>昭和シェル石油</v>
          </cell>
        </row>
        <row r="68">
          <cell r="J68" t="str">
            <v>新日鉄住金エンジニアリング</v>
          </cell>
        </row>
        <row r="69">
          <cell r="J69" t="str">
            <v>泉北天然ガス発電</v>
          </cell>
        </row>
        <row r="70">
          <cell r="J70" t="str">
            <v>ダイヤモンドパワー</v>
          </cell>
        </row>
        <row r="71">
          <cell r="J71" t="str">
            <v>テス・エンジニアリング</v>
          </cell>
        </row>
        <row r="72">
          <cell r="J72" t="str">
            <v>東京エコサービス</v>
          </cell>
        </row>
        <row r="73">
          <cell r="J73" t="str">
            <v>日本テクノ</v>
          </cell>
        </row>
        <row r="74">
          <cell r="J74" t="str">
            <v>日本ロジテック</v>
          </cell>
        </row>
        <row r="75">
          <cell r="J75" t="str">
            <v>パナソニック</v>
          </cell>
        </row>
        <row r="76">
          <cell r="J76" t="str">
            <v>プレミアムグリーンパワー</v>
          </cell>
        </row>
        <row r="77">
          <cell r="J77" t="str">
            <v>丸紅</v>
          </cell>
        </row>
        <row r="78">
          <cell r="J78" t="str">
            <v>ミツウロコグリーンエネルギー</v>
          </cell>
        </row>
        <row r="79">
          <cell r="J79" t="str">
            <v>リエスパワー</v>
          </cell>
        </row>
        <row r="80">
          <cell r="J80" t="str">
            <v>その他のＰＰＳ</v>
          </cell>
        </row>
        <row r="106">
          <cell r="D106" t="str">
            <v>HFC-23</v>
          </cell>
        </row>
        <row r="107">
          <cell r="D107" t="str">
            <v>HFC-32</v>
          </cell>
        </row>
        <row r="108">
          <cell r="D108" t="str">
            <v>HFC-41</v>
          </cell>
        </row>
        <row r="109">
          <cell r="D109" t="str">
            <v>HFC-125</v>
          </cell>
        </row>
        <row r="110">
          <cell r="D110" t="str">
            <v>HFC-134</v>
          </cell>
        </row>
        <row r="111">
          <cell r="D111" t="str">
            <v>HFC-134a</v>
          </cell>
        </row>
        <row r="112">
          <cell r="D112" t="str">
            <v>HFC-143</v>
          </cell>
        </row>
        <row r="113">
          <cell r="D113" t="str">
            <v>HFC-143a</v>
          </cell>
        </row>
        <row r="114">
          <cell r="D114" t="str">
            <v>HFC-152</v>
          </cell>
        </row>
        <row r="115">
          <cell r="D115" t="str">
            <v>HFC-152a</v>
          </cell>
        </row>
        <row r="116">
          <cell r="D116" t="str">
            <v>HFC-161</v>
          </cell>
        </row>
        <row r="117">
          <cell r="D117" t="str">
            <v>HFC-227ea</v>
          </cell>
        </row>
        <row r="118">
          <cell r="D118" t="str">
            <v>HFC-236fa</v>
          </cell>
        </row>
        <row r="119">
          <cell r="D119" t="str">
            <v>HFC-236ea</v>
          </cell>
        </row>
        <row r="120">
          <cell r="D120" t="str">
            <v>HFC-236cb</v>
          </cell>
        </row>
        <row r="121">
          <cell r="D121" t="str">
            <v>HFC-245ca</v>
          </cell>
        </row>
        <row r="122">
          <cell r="D122" t="str">
            <v>HFC-245fa</v>
          </cell>
        </row>
        <row r="123">
          <cell r="D123" t="str">
            <v>HFC-365mfc</v>
          </cell>
        </row>
        <row r="124">
          <cell r="D124" t="str">
            <v>HFC-43-10mee</v>
          </cell>
        </row>
        <row r="125">
          <cell r="D125" t="str">
            <v>PFC-14</v>
          </cell>
        </row>
        <row r="126">
          <cell r="D126" t="str">
            <v>PFC-116</v>
          </cell>
        </row>
        <row r="127">
          <cell r="D127" t="str">
            <v>PFC-218</v>
          </cell>
        </row>
        <row r="128">
          <cell r="D128" t="str">
            <v>ﾊﾟｰﾌﾙｵﾛｼｸﾛﾌﾟﾛﾊﾟﾝ</v>
          </cell>
        </row>
        <row r="129">
          <cell r="D129" t="str">
            <v>PFC-31-10</v>
          </cell>
        </row>
        <row r="130">
          <cell r="D130" t="str">
            <v>PFC-c318</v>
          </cell>
        </row>
        <row r="131">
          <cell r="D131" t="str">
            <v>PFC-41-12</v>
          </cell>
        </row>
        <row r="132">
          <cell r="D132" t="str">
            <v>PFC-51-14</v>
          </cell>
        </row>
        <row r="133">
          <cell r="D133" t="str">
            <v>PFC-91-18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99"/>
    <pageSetUpPr fitToPage="1"/>
  </sheetPr>
  <dimension ref="B2:X48"/>
  <sheetViews>
    <sheetView view="pageBreakPreview" zoomScaleSheetLayoutView="100" workbookViewId="0" topLeftCell="A31">
      <selection activeCell="F5" sqref="F5:L5"/>
    </sheetView>
  </sheetViews>
  <sheetFormatPr defaultColWidth="9.00390625" defaultRowHeight="12.75" outlineLevelCol="1"/>
  <cols>
    <col min="1" max="1" width="1.00390625" style="14" customWidth="1"/>
    <col min="2" max="2" width="1.12109375" style="14" customWidth="1"/>
    <col min="3" max="3" width="2.00390625" style="14" customWidth="1"/>
    <col min="4" max="4" width="18.75390625" style="14" bestFit="1" customWidth="1"/>
    <col min="5" max="5" width="12.75390625" style="14" customWidth="1"/>
    <col min="6" max="11" width="10.75390625" style="14" customWidth="1"/>
    <col min="12" max="12" width="11.625" style="14" customWidth="1"/>
    <col min="13" max="14" width="1.00390625" style="14" customWidth="1"/>
    <col min="15" max="15" width="9.125" style="14" customWidth="1"/>
    <col min="16" max="18" width="9.125" style="14" hidden="1" customWidth="1"/>
    <col min="19" max="19" width="25.75390625" style="14" hidden="1" customWidth="1" outlineLevel="1"/>
    <col min="20" max="24" width="9.125" style="14" hidden="1" customWidth="1" outlineLevel="1"/>
    <col min="25" max="25" width="9.125" style="14" customWidth="1" collapsed="1"/>
    <col min="26" max="39" width="9.125" style="14" customWidth="1"/>
    <col min="40" max="16384" width="9.125" style="14" customWidth="1"/>
  </cols>
  <sheetData>
    <row r="2" spans="2:6" ht="12.75" customHeight="1">
      <c r="B2" s="192" t="s">
        <v>739</v>
      </c>
      <c r="E2" s="15"/>
      <c r="F2" s="15"/>
    </row>
    <row r="3" spans="3:12" ht="12.75" customHeight="1">
      <c r="C3" s="220"/>
      <c r="D3" s="220"/>
      <c r="E3" s="220"/>
      <c r="F3" s="220"/>
      <c r="G3" s="220"/>
      <c r="H3" s="220"/>
      <c r="I3" s="220"/>
      <c r="J3" s="220"/>
      <c r="K3" s="220"/>
      <c r="L3" s="220"/>
    </row>
    <row r="4" spans="3:6" ht="12.75" customHeight="1">
      <c r="C4" s="221"/>
      <c r="D4" s="221"/>
      <c r="E4" s="221"/>
      <c r="F4" s="221"/>
    </row>
    <row r="5" spans="3:14" ht="12.75" customHeight="1">
      <c r="C5" s="218" t="s">
        <v>66</v>
      </c>
      <c r="D5" s="218"/>
      <c r="E5" s="218"/>
      <c r="F5" s="222" t="s">
        <v>405</v>
      </c>
      <c r="G5" s="223"/>
      <c r="H5" s="223"/>
      <c r="I5" s="223"/>
      <c r="J5" s="223"/>
      <c r="K5" s="223"/>
      <c r="L5" s="224"/>
      <c r="M5" s="17"/>
      <c r="N5" s="18"/>
    </row>
    <row r="6" spans="3:14" ht="12.75" customHeight="1">
      <c r="C6" s="219" t="s">
        <v>15</v>
      </c>
      <c r="D6" s="225"/>
      <c r="E6" s="225"/>
      <c r="F6" s="225"/>
      <c r="G6" s="225"/>
      <c r="H6" s="226" t="s">
        <v>4</v>
      </c>
      <c r="I6" s="225"/>
      <c r="J6" s="226" t="s">
        <v>3</v>
      </c>
      <c r="K6" s="226"/>
      <c r="L6" s="226"/>
      <c r="M6" s="19"/>
      <c r="N6" s="18"/>
    </row>
    <row r="7" spans="3:14" ht="43.5" customHeight="1">
      <c r="C7" s="215" t="s">
        <v>67</v>
      </c>
      <c r="D7" s="216"/>
      <c r="E7" s="216"/>
      <c r="F7" s="216"/>
      <c r="G7" s="216"/>
      <c r="H7" s="215" t="s">
        <v>406</v>
      </c>
      <c r="I7" s="216"/>
      <c r="J7" s="215" t="s">
        <v>68</v>
      </c>
      <c r="K7" s="215"/>
      <c r="L7" s="215"/>
      <c r="M7" s="20"/>
      <c r="N7" s="18"/>
    </row>
    <row r="8" spans="3:17" ht="12.75" customHeight="1">
      <c r="C8" s="149"/>
      <c r="D8" s="149"/>
      <c r="E8" s="149"/>
      <c r="F8" s="149"/>
      <c r="G8" s="149"/>
      <c r="H8" s="149"/>
      <c r="I8" s="149"/>
      <c r="J8" s="149"/>
      <c r="K8" s="149"/>
      <c r="L8" s="149"/>
      <c r="P8" s="217" t="s">
        <v>69</v>
      </c>
      <c r="Q8" s="217"/>
    </row>
    <row r="9" spans="3:24" ht="29.25" customHeight="1">
      <c r="C9" s="218" t="s">
        <v>70</v>
      </c>
      <c r="D9" s="218"/>
      <c r="E9" s="218"/>
      <c r="F9" s="218" t="s">
        <v>71</v>
      </c>
      <c r="G9" s="218"/>
      <c r="H9" s="219" t="s">
        <v>72</v>
      </c>
      <c r="I9" s="219"/>
      <c r="J9" s="219" t="s">
        <v>97</v>
      </c>
      <c r="K9" s="219"/>
      <c r="L9" s="155" t="s">
        <v>98</v>
      </c>
      <c r="M9" s="20"/>
      <c r="N9" s="18"/>
      <c r="P9" s="185" t="s">
        <v>73</v>
      </c>
      <c r="Q9" s="185" t="b">
        <v>0</v>
      </c>
      <c r="S9" s="212" t="s">
        <v>74</v>
      </c>
      <c r="T9" s="213"/>
      <c r="U9" s="213"/>
      <c r="V9" s="213"/>
      <c r="W9" s="213"/>
      <c r="X9" s="214"/>
    </row>
    <row r="10" spans="3:24" ht="29.25" customHeight="1">
      <c r="C10" s="218"/>
      <c r="D10" s="218"/>
      <c r="E10" s="218"/>
      <c r="F10" s="156" t="s">
        <v>75</v>
      </c>
      <c r="G10" s="157" t="s">
        <v>76</v>
      </c>
      <c r="H10" s="156" t="s">
        <v>75</v>
      </c>
      <c r="I10" s="157" t="s">
        <v>76</v>
      </c>
      <c r="J10" s="156" t="s">
        <v>75</v>
      </c>
      <c r="K10" s="157" t="s">
        <v>76</v>
      </c>
      <c r="L10" s="158" t="s">
        <v>76</v>
      </c>
      <c r="M10" s="21"/>
      <c r="N10" s="18"/>
      <c r="P10" s="185" t="s">
        <v>77</v>
      </c>
      <c r="Q10" s="185" t="b">
        <v>1</v>
      </c>
      <c r="S10" s="212"/>
      <c r="T10" s="16" t="s">
        <v>198</v>
      </c>
      <c r="U10" s="16" t="s">
        <v>199</v>
      </c>
      <c r="V10" s="16" t="s">
        <v>200</v>
      </c>
      <c r="W10" s="16" t="s">
        <v>201</v>
      </c>
      <c r="X10" s="16" t="s">
        <v>202</v>
      </c>
    </row>
    <row r="11" spans="3:24" ht="21" customHeight="1">
      <c r="C11" s="208" t="s">
        <v>741</v>
      </c>
      <c r="D11" s="209"/>
      <c r="E11" s="209"/>
      <c r="F11" s="205">
        <f>IF(SUM(H11,J11)=0,"",SUM(H11,J11))</f>
        <v>1081.278</v>
      </c>
      <c r="G11" s="205">
        <f>IF(SUM(I11,K11,L11)=0,"",SUM(I11,K11,L11))</f>
        <v>2610.079</v>
      </c>
      <c r="H11" s="205">
        <f>T11</f>
        <v>1081.278</v>
      </c>
      <c r="I11" s="205">
        <f>U11</f>
        <v>2610.079</v>
      </c>
      <c r="J11" s="205">
        <f>V11</f>
      </c>
      <c r="K11" s="205">
        <f>W11</f>
      </c>
      <c r="L11" s="205">
        <f>X11</f>
      </c>
      <c r="M11" s="22"/>
      <c r="N11" s="18"/>
      <c r="P11" s="185" t="s">
        <v>78</v>
      </c>
      <c r="Q11" s="185" t="b">
        <v>0</v>
      </c>
      <c r="S11" s="207" t="str">
        <f>'第１年度 （合計）'!O9</f>
        <v>第１年度 （事業所１）</v>
      </c>
      <c r="T11" s="204">
        <f ca="1">IF(ISERROR(INDIRECT("'"&amp;$S11&amp;"'!"&amp;T$10,TRUE)),"",INDIRECT("'"&amp;$S11&amp;"'!"&amp;T$10,TRUE))</f>
        <v>1081.278</v>
      </c>
      <c r="U11" s="204">
        <f aca="true" ca="1" t="shared" si="0" ref="U11:X25">IF(ISERROR(INDIRECT("'"&amp;$S11&amp;"'!"&amp;U$10,TRUE)),"",INDIRECT("'"&amp;$S11&amp;"'!"&amp;U$10,TRUE))</f>
        <v>2610.079</v>
      </c>
      <c r="V11" s="204">
        <f ca="1" t="shared" si="0"/>
      </c>
      <c r="W11" s="204">
        <f ca="1" t="shared" si="0"/>
      </c>
      <c r="X11" s="204">
        <f ca="1" t="shared" si="0"/>
      </c>
    </row>
    <row r="12" spans="3:24" ht="12.75" customHeight="1">
      <c r="C12" s="150"/>
      <c r="D12" s="159" t="s">
        <v>79</v>
      </c>
      <c r="E12" s="151" t="s">
        <v>743</v>
      </c>
      <c r="F12" s="206"/>
      <c r="G12" s="206"/>
      <c r="H12" s="206"/>
      <c r="I12" s="206"/>
      <c r="J12" s="206"/>
      <c r="K12" s="206"/>
      <c r="L12" s="206"/>
      <c r="M12" s="22"/>
      <c r="N12" s="18"/>
      <c r="P12" s="185" t="s">
        <v>80</v>
      </c>
      <c r="Q12" s="185" t="b">
        <v>0</v>
      </c>
      <c r="S12" s="207"/>
      <c r="T12" s="204"/>
      <c r="U12" s="204"/>
      <c r="V12" s="204"/>
      <c r="W12" s="204"/>
      <c r="X12" s="204"/>
    </row>
    <row r="13" spans="3:24" ht="21" customHeight="1">
      <c r="C13" s="208" t="s">
        <v>742</v>
      </c>
      <c r="D13" s="209"/>
      <c r="E13" s="209"/>
      <c r="F13" s="205">
        <f>IF(SUM(H13,J13)=0,"",SUM(H13,J13))</f>
      </c>
      <c r="G13" s="205">
        <f>IF(SUM(I13,K13,L13)=0,"",SUM(I13,K13,L13))</f>
      </c>
      <c r="H13" s="205">
        <f>T13</f>
      </c>
      <c r="I13" s="205">
        <f>U13</f>
      </c>
      <c r="J13" s="205">
        <f>V13</f>
      </c>
      <c r="K13" s="205">
        <f>W13</f>
      </c>
      <c r="L13" s="205">
        <f>X13</f>
      </c>
      <c r="P13" s="185" t="s">
        <v>81</v>
      </c>
      <c r="Q13" s="185" t="b">
        <v>1</v>
      </c>
      <c r="S13" s="207" t="e">
        <f>'第１年度 （合計）'!O10</f>
        <v>#REF!</v>
      </c>
      <c r="T13" s="204">
        <f ca="1">IF(ISERROR(INDIRECT("'"&amp;$S13&amp;"'!"&amp;T$10,TRUE)),"",INDIRECT("'"&amp;$S13&amp;"'!"&amp;T$10,TRUE))</f>
      </c>
      <c r="U13" s="204">
        <f ca="1" t="shared" si="0"/>
      </c>
      <c r="V13" s="204">
        <f ca="1" t="shared" si="0"/>
      </c>
      <c r="W13" s="204">
        <f ca="1" t="shared" si="0"/>
      </c>
      <c r="X13" s="204">
        <f ca="1" t="shared" si="0"/>
      </c>
    </row>
    <row r="14" spans="3:24" ht="12.75" customHeight="1">
      <c r="C14" s="150"/>
      <c r="D14" s="159" t="s">
        <v>79</v>
      </c>
      <c r="E14" s="151" t="s">
        <v>744</v>
      </c>
      <c r="F14" s="206"/>
      <c r="G14" s="206"/>
      <c r="H14" s="206"/>
      <c r="I14" s="206"/>
      <c r="J14" s="206"/>
      <c r="K14" s="206"/>
      <c r="L14" s="206"/>
      <c r="S14" s="207"/>
      <c r="T14" s="204"/>
      <c r="U14" s="204"/>
      <c r="V14" s="204"/>
      <c r="W14" s="204"/>
      <c r="X14" s="204"/>
    </row>
    <row r="15" spans="3:24" ht="21" customHeight="1">
      <c r="C15" s="208" t="s">
        <v>745</v>
      </c>
      <c r="D15" s="209"/>
      <c r="E15" s="209"/>
      <c r="F15" s="205">
        <f>IF(SUM(H15,J15)=0,"",SUM(H15,J15))</f>
      </c>
      <c r="G15" s="205">
        <f>IF(SUM(I15,K15,L15)=0,"",SUM(I15,K15,L15))</f>
      </c>
      <c r="H15" s="205">
        <f>T15</f>
      </c>
      <c r="I15" s="205">
        <f>U15</f>
      </c>
      <c r="J15" s="205">
        <f>V15</f>
      </c>
      <c r="K15" s="205">
        <f>W15</f>
      </c>
      <c r="L15" s="205">
        <f>X15</f>
      </c>
      <c r="S15" s="207" t="e">
        <f>'第１年度 （合計）'!O11</f>
        <v>#REF!</v>
      </c>
      <c r="T15" s="204">
        <f ca="1">IF(ISERROR(INDIRECT("'"&amp;$S15&amp;"'!"&amp;T$10,TRUE)),"",INDIRECT("'"&amp;$S15&amp;"'!"&amp;T$10,TRUE))</f>
      </c>
      <c r="U15" s="204">
        <f ca="1" t="shared" si="0"/>
      </c>
      <c r="V15" s="204">
        <f ca="1" t="shared" si="0"/>
      </c>
      <c r="W15" s="204">
        <f ca="1" t="shared" si="0"/>
      </c>
      <c r="X15" s="204">
        <f ca="1" t="shared" si="0"/>
      </c>
    </row>
    <row r="16" spans="3:24" ht="12.75" customHeight="1">
      <c r="C16" s="150"/>
      <c r="D16" s="159" t="s">
        <v>79</v>
      </c>
      <c r="E16" s="151" t="s">
        <v>746</v>
      </c>
      <c r="F16" s="206"/>
      <c r="G16" s="206"/>
      <c r="H16" s="206"/>
      <c r="I16" s="206"/>
      <c r="J16" s="206"/>
      <c r="K16" s="206"/>
      <c r="L16" s="206"/>
      <c r="S16" s="207"/>
      <c r="T16" s="204"/>
      <c r="U16" s="204"/>
      <c r="V16" s="204"/>
      <c r="W16" s="204"/>
      <c r="X16" s="204"/>
    </row>
    <row r="17" spans="3:24" ht="21" customHeight="1">
      <c r="C17" s="208"/>
      <c r="D17" s="209"/>
      <c r="E17" s="209"/>
      <c r="F17" s="205">
        <f>IF(SUM(H17,J17)=0,"",SUM(H17,J17))</f>
      </c>
      <c r="G17" s="205">
        <f>IF(SUM(I17,K17,L17)=0,"",SUM(I17,K17,L17))</f>
      </c>
      <c r="H17" s="205">
        <f>T17</f>
      </c>
      <c r="I17" s="205">
        <f>U17</f>
      </c>
      <c r="J17" s="205">
        <f>V17</f>
      </c>
      <c r="K17" s="205">
        <f>W17</f>
      </c>
      <c r="L17" s="205">
        <f>X17</f>
      </c>
      <c r="S17" s="207" t="e">
        <f>'第１年度 （合計）'!O12</f>
        <v>#REF!</v>
      </c>
      <c r="T17" s="204">
        <f ca="1">IF(ISERROR(INDIRECT("'"&amp;$S17&amp;"'!"&amp;T$10,TRUE)),"",INDIRECT("'"&amp;$S17&amp;"'!"&amp;T$10,TRUE))</f>
      </c>
      <c r="U17" s="204">
        <f ca="1" t="shared" si="0"/>
      </c>
      <c r="V17" s="204">
        <f ca="1" t="shared" si="0"/>
      </c>
      <c r="W17" s="204">
        <f ca="1" t="shared" si="0"/>
      </c>
      <c r="X17" s="204">
        <f ca="1" t="shared" si="0"/>
      </c>
    </row>
    <row r="18" spans="3:24" ht="12.75" customHeight="1">
      <c r="C18" s="150"/>
      <c r="D18" s="159" t="s">
        <v>79</v>
      </c>
      <c r="E18" s="151"/>
      <c r="F18" s="206"/>
      <c r="G18" s="206"/>
      <c r="H18" s="206"/>
      <c r="I18" s="206"/>
      <c r="J18" s="206"/>
      <c r="K18" s="206"/>
      <c r="L18" s="206"/>
      <c r="S18" s="207"/>
      <c r="T18" s="204"/>
      <c r="U18" s="204"/>
      <c r="V18" s="204"/>
      <c r="W18" s="204"/>
      <c r="X18" s="204"/>
    </row>
    <row r="19" spans="3:24" ht="21" customHeight="1">
      <c r="C19" s="208"/>
      <c r="D19" s="209"/>
      <c r="E19" s="209"/>
      <c r="F19" s="205">
        <f>IF(SUM(H19,J19)=0,"",SUM(H19,J19))</f>
      </c>
      <c r="G19" s="205">
        <f>IF(SUM(I19,K19,L19)=0,"",SUM(I19,K19,L19))</f>
      </c>
      <c r="H19" s="205">
        <f>T19</f>
      </c>
      <c r="I19" s="205">
        <f>U19</f>
      </c>
      <c r="J19" s="205">
        <f>V19</f>
      </c>
      <c r="K19" s="205">
        <f>W19</f>
      </c>
      <c r="L19" s="205">
        <f>X19</f>
      </c>
      <c r="S19" s="207" t="e">
        <f>'第１年度 （合計）'!O13</f>
        <v>#REF!</v>
      </c>
      <c r="T19" s="204">
        <f ca="1">IF(ISERROR(INDIRECT("'"&amp;$S19&amp;"'!"&amp;T$10,TRUE)),"",INDIRECT("'"&amp;$S19&amp;"'!"&amp;T$10,TRUE))</f>
      </c>
      <c r="U19" s="204">
        <f ca="1" t="shared" si="0"/>
      </c>
      <c r="V19" s="204">
        <f ca="1" t="shared" si="0"/>
      </c>
      <c r="W19" s="204">
        <f ca="1" t="shared" si="0"/>
      </c>
      <c r="X19" s="204">
        <f ca="1" t="shared" si="0"/>
      </c>
    </row>
    <row r="20" spans="3:24" ht="12.75" customHeight="1">
      <c r="C20" s="150"/>
      <c r="D20" s="159" t="s">
        <v>79</v>
      </c>
      <c r="E20" s="151"/>
      <c r="F20" s="206"/>
      <c r="G20" s="206"/>
      <c r="H20" s="206"/>
      <c r="I20" s="206"/>
      <c r="J20" s="206"/>
      <c r="K20" s="206"/>
      <c r="L20" s="206"/>
      <c r="S20" s="207"/>
      <c r="T20" s="204"/>
      <c r="U20" s="204"/>
      <c r="V20" s="204"/>
      <c r="W20" s="204"/>
      <c r="X20" s="204"/>
    </row>
    <row r="21" spans="3:24" ht="21" customHeight="1">
      <c r="C21" s="208"/>
      <c r="D21" s="209"/>
      <c r="E21" s="209"/>
      <c r="F21" s="205">
        <f>IF(SUM(H21,J21)=0,"",SUM(H21,J21))</f>
      </c>
      <c r="G21" s="205">
        <f>IF(SUM(I21,K21,L21)=0,"",SUM(I21,K21,L21))</f>
      </c>
      <c r="H21" s="205">
        <f>T21</f>
      </c>
      <c r="I21" s="205">
        <f>U21</f>
      </c>
      <c r="J21" s="205">
        <f>V21</f>
      </c>
      <c r="K21" s="205">
        <f>W21</f>
      </c>
      <c r="L21" s="205">
        <f>X21</f>
      </c>
      <c r="S21" s="207" t="e">
        <f>'第１年度 （合計）'!O14</f>
        <v>#REF!</v>
      </c>
      <c r="T21" s="204">
        <f ca="1">IF(ISERROR(INDIRECT("'"&amp;$S21&amp;"'!"&amp;T$10,TRUE)),"",INDIRECT("'"&amp;$S21&amp;"'!"&amp;T$10,TRUE))</f>
      </c>
      <c r="U21" s="204">
        <f ca="1" t="shared" si="0"/>
      </c>
      <c r="V21" s="204">
        <f ca="1" t="shared" si="0"/>
      </c>
      <c r="W21" s="204">
        <f ca="1" t="shared" si="0"/>
      </c>
      <c r="X21" s="204">
        <f ca="1" t="shared" si="0"/>
      </c>
    </row>
    <row r="22" spans="3:24" ht="12.75" customHeight="1">
      <c r="C22" s="150"/>
      <c r="D22" s="159" t="s">
        <v>79</v>
      </c>
      <c r="E22" s="151"/>
      <c r="F22" s="206"/>
      <c r="G22" s="206"/>
      <c r="H22" s="206"/>
      <c r="I22" s="206"/>
      <c r="J22" s="206"/>
      <c r="K22" s="206"/>
      <c r="L22" s="206"/>
      <c r="S22" s="207"/>
      <c r="T22" s="204"/>
      <c r="U22" s="204"/>
      <c r="V22" s="204"/>
      <c r="W22" s="204"/>
      <c r="X22" s="204"/>
    </row>
    <row r="23" spans="3:24" ht="21" customHeight="1">
      <c r="C23" s="208"/>
      <c r="D23" s="209"/>
      <c r="E23" s="209"/>
      <c r="F23" s="205">
        <f>IF(SUM(H23,J23)=0,"",SUM(H23,J23))</f>
      </c>
      <c r="G23" s="205">
        <f>IF(SUM(I23,K23,L23)=0,"",SUM(I23,K23,L23))</f>
      </c>
      <c r="H23" s="205">
        <f>T23</f>
      </c>
      <c r="I23" s="205">
        <f>U23</f>
      </c>
      <c r="J23" s="205">
        <f>V23</f>
      </c>
      <c r="K23" s="205">
        <f>W23</f>
      </c>
      <c r="L23" s="205">
        <f>X23</f>
      </c>
      <c r="S23" s="207" t="e">
        <f>'第１年度 （合計）'!O15</f>
        <v>#REF!</v>
      </c>
      <c r="T23" s="204">
        <f ca="1">IF(ISERROR(INDIRECT("'"&amp;$S23&amp;"'!"&amp;T$10,TRUE)),"",INDIRECT("'"&amp;$S23&amp;"'!"&amp;T$10,TRUE))</f>
      </c>
      <c r="U23" s="204">
        <f ca="1" t="shared" si="0"/>
      </c>
      <c r="V23" s="204">
        <f ca="1" t="shared" si="0"/>
      </c>
      <c r="W23" s="204">
        <f ca="1" t="shared" si="0"/>
      </c>
      <c r="X23" s="204">
        <f ca="1" t="shared" si="0"/>
      </c>
    </row>
    <row r="24" spans="3:24" ht="12.75" customHeight="1">
      <c r="C24" s="150"/>
      <c r="D24" s="159" t="s">
        <v>79</v>
      </c>
      <c r="E24" s="151"/>
      <c r="F24" s="206"/>
      <c r="G24" s="206"/>
      <c r="H24" s="206"/>
      <c r="I24" s="206"/>
      <c r="J24" s="206"/>
      <c r="K24" s="206"/>
      <c r="L24" s="206"/>
      <c r="S24" s="207"/>
      <c r="T24" s="204"/>
      <c r="U24" s="204"/>
      <c r="V24" s="204"/>
      <c r="W24" s="204"/>
      <c r="X24" s="204"/>
    </row>
    <row r="25" spans="3:24" ht="21" customHeight="1">
      <c r="C25" s="208"/>
      <c r="D25" s="209"/>
      <c r="E25" s="209"/>
      <c r="F25" s="205">
        <f>IF(SUM(H25,J25)=0,"",SUM(H25,J25))</f>
      </c>
      <c r="G25" s="205">
        <f>IF(SUM(I25,K25,L25)=0,"",SUM(I25,K25,L25))</f>
      </c>
      <c r="H25" s="205">
        <f>T25</f>
      </c>
      <c r="I25" s="205">
        <f>U25</f>
      </c>
      <c r="J25" s="205">
        <f>V25</f>
      </c>
      <c r="K25" s="205">
        <f>W25</f>
      </c>
      <c r="L25" s="205">
        <f>X25</f>
      </c>
      <c r="S25" s="207" t="e">
        <f>'第１年度 （合計）'!O16</f>
        <v>#REF!</v>
      </c>
      <c r="T25" s="204">
        <f ca="1">IF(ISERROR(INDIRECT("'"&amp;$S25&amp;"'!"&amp;T$10,TRUE)),"",INDIRECT("'"&amp;$S25&amp;"'!"&amp;T$10,TRUE))</f>
      </c>
      <c r="U25" s="204">
        <f ca="1" t="shared" si="0"/>
      </c>
      <c r="V25" s="204">
        <f ca="1" t="shared" si="0"/>
      </c>
      <c r="W25" s="204">
        <f ca="1" t="shared" si="0"/>
      </c>
      <c r="X25" s="204">
        <f ca="1" t="shared" si="0"/>
      </c>
    </row>
    <row r="26" spans="3:24" ht="12.75" customHeight="1">
      <c r="C26" s="150"/>
      <c r="D26" s="159" t="s">
        <v>79</v>
      </c>
      <c r="E26" s="151"/>
      <c r="F26" s="206"/>
      <c r="G26" s="206"/>
      <c r="H26" s="206"/>
      <c r="I26" s="206"/>
      <c r="J26" s="206"/>
      <c r="K26" s="206"/>
      <c r="L26" s="206"/>
      <c r="S26" s="207"/>
      <c r="T26" s="204"/>
      <c r="U26" s="204"/>
      <c r="V26" s="204"/>
      <c r="W26" s="204"/>
      <c r="X26" s="204"/>
    </row>
    <row r="27" spans="3:24" ht="21" customHeight="1">
      <c r="C27" s="208"/>
      <c r="D27" s="209"/>
      <c r="E27" s="209"/>
      <c r="F27" s="205">
        <f>IF(SUM(H27,J27)=0,"",SUM(H27,J27))</f>
      </c>
      <c r="G27" s="205">
        <f>IF(SUM(I27,K27,L27)=0,"",SUM(I27,K27,L27))</f>
      </c>
      <c r="H27" s="205">
        <f>T27</f>
      </c>
      <c r="I27" s="205">
        <f>U27</f>
      </c>
      <c r="J27" s="205">
        <f>V27</f>
      </c>
      <c r="K27" s="205">
        <f>W27</f>
      </c>
      <c r="L27" s="205">
        <f>X27</f>
      </c>
      <c r="S27" s="207" t="e">
        <f>'第１年度 （合計）'!O17</f>
        <v>#REF!</v>
      </c>
      <c r="T27" s="204">
        <f ca="1">IF(ISERROR(INDIRECT("'"&amp;$S27&amp;"'!"&amp;T$10,TRUE)),"",INDIRECT("'"&amp;$S27&amp;"'!"&amp;T$10,TRUE))</f>
      </c>
      <c r="U27" s="204">
        <f ca="1">IF(ISERROR(INDIRECT("'"&amp;$S27&amp;"'!"&amp;U$10,TRUE)),"",INDIRECT("'"&amp;$S27&amp;"'!"&amp;U$10,TRUE))</f>
      </c>
      <c r="V27" s="204">
        <f ca="1">IF(ISERROR(INDIRECT("'"&amp;$S27&amp;"'!"&amp;V$10,TRUE)),"",INDIRECT("'"&amp;$S27&amp;"'!"&amp;V$10,TRUE))</f>
      </c>
      <c r="W27" s="204">
        <f ca="1">IF(ISERROR(INDIRECT("'"&amp;$S27&amp;"'!"&amp;W$10,TRUE)),"",INDIRECT("'"&amp;$S27&amp;"'!"&amp;W$10,TRUE))</f>
      </c>
      <c r="X27" s="204">
        <f ca="1">IF(ISERROR(INDIRECT("'"&amp;$S27&amp;"'!"&amp;X$10,TRUE)),"",INDIRECT("'"&amp;$S27&amp;"'!"&amp;X$10,TRUE))</f>
      </c>
    </row>
    <row r="28" spans="3:24" ht="12.75" customHeight="1">
      <c r="C28" s="150"/>
      <c r="D28" s="159" t="s">
        <v>79</v>
      </c>
      <c r="E28" s="151"/>
      <c r="F28" s="206"/>
      <c r="G28" s="206"/>
      <c r="H28" s="206"/>
      <c r="I28" s="206"/>
      <c r="J28" s="206"/>
      <c r="K28" s="206"/>
      <c r="L28" s="206"/>
      <c r="S28" s="207"/>
      <c r="T28" s="204"/>
      <c r="U28" s="204"/>
      <c r="V28" s="204"/>
      <c r="W28" s="204"/>
      <c r="X28" s="204"/>
    </row>
    <row r="29" spans="3:24" ht="21" customHeight="1">
      <c r="C29" s="208"/>
      <c r="D29" s="209"/>
      <c r="E29" s="209"/>
      <c r="F29" s="205">
        <f>IF(SUM(H29,J29)=0,"",SUM(H29,J29))</f>
      </c>
      <c r="G29" s="205">
        <f>IF(SUM(I29,K29,L29)=0,"",SUM(I29,K29,L29))</f>
      </c>
      <c r="H29" s="205">
        <f>T29</f>
      </c>
      <c r="I29" s="205">
        <f>U29</f>
      </c>
      <c r="J29" s="205">
        <f>V29</f>
      </c>
      <c r="K29" s="205">
        <f>W29</f>
      </c>
      <c r="L29" s="205">
        <f>X29</f>
      </c>
      <c r="S29" s="207" t="e">
        <f>'第１年度 （合計）'!O18</f>
        <v>#REF!</v>
      </c>
      <c r="T29" s="204">
        <f ca="1">IF(ISERROR(INDIRECT("'"&amp;$S29&amp;"'!"&amp;T$10,TRUE)),"",INDIRECT("'"&amp;$S29&amp;"'!"&amp;T$10,TRUE))</f>
      </c>
      <c r="U29" s="204">
        <f ca="1">IF(ISERROR(INDIRECT("'"&amp;$S29&amp;"'!"&amp;U$10,TRUE)),"",INDIRECT("'"&amp;$S29&amp;"'!"&amp;U$10,TRUE))</f>
      </c>
      <c r="V29" s="204">
        <f ca="1">IF(ISERROR(INDIRECT("'"&amp;$S29&amp;"'!"&amp;V$10,TRUE)),"",INDIRECT("'"&amp;$S29&amp;"'!"&amp;V$10,TRUE))</f>
      </c>
      <c r="W29" s="204">
        <f ca="1">IF(ISERROR(INDIRECT("'"&amp;$S29&amp;"'!"&amp;W$10,TRUE)),"",INDIRECT("'"&amp;$S29&amp;"'!"&amp;W$10,TRUE))</f>
      </c>
      <c r="X29" s="204">
        <f ca="1">IF(ISERROR(INDIRECT("'"&amp;$S29&amp;"'!"&amp;X$10,TRUE)),"",INDIRECT("'"&amp;$S29&amp;"'!"&amp;X$10,TRUE))</f>
      </c>
    </row>
    <row r="30" spans="3:24" ht="12.75" customHeight="1">
      <c r="C30" s="150"/>
      <c r="D30" s="159" t="s">
        <v>79</v>
      </c>
      <c r="E30" s="151"/>
      <c r="F30" s="206"/>
      <c r="G30" s="206"/>
      <c r="H30" s="206"/>
      <c r="I30" s="206"/>
      <c r="J30" s="206"/>
      <c r="K30" s="206"/>
      <c r="L30" s="206"/>
      <c r="S30" s="207"/>
      <c r="T30" s="204"/>
      <c r="U30" s="204"/>
      <c r="V30" s="204"/>
      <c r="W30" s="204"/>
      <c r="X30" s="204"/>
    </row>
    <row r="31" spans="3:24" ht="21" customHeight="1">
      <c r="C31" s="208"/>
      <c r="D31" s="209"/>
      <c r="E31" s="209"/>
      <c r="F31" s="205">
        <f>IF(SUM(H31,J31)=0,"",SUM(H31,J31))</f>
      </c>
      <c r="G31" s="205">
        <f>IF(SUM(I31,K31,L31)=0,"",SUM(I31,K31,L31))</f>
      </c>
      <c r="H31" s="205">
        <f>T31</f>
      </c>
      <c r="I31" s="205">
        <f>U31</f>
      </c>
      <c r="J31" s="205">
        <f>V31</f>
      </c>
      <c r="K31" s="205">
        <f>W31</f>
      </c>
      <c r="L31" s="205">
        <f>X31</f>
      </c>
      <c r="S31" s="207" t="e">
        <f>'第１年度 （合計）'!O19</f>
        <v>#REF!</v>
      </c>
      <c r="T31" s="204">
        <f ca="1">IF(ISERROR(INDIRECT("'"&amp;$S31&amp;"'!"&amp;T$10,TRUE)),"",INDIRECT("'"&amp;$S31&amp;"'!"&amp;T$10,TRUE))</f>
      </c>
      <c r="U31" s="204">
        <f ca="1">IF(ISERROR(INDIRECT("'"&amp;$S31&amp;"'!"&amp;U$10,TRUE)),"",INDIRECT("'"&amp;$S31&amp;"'!"&amp;U$10,TRUE))</f>
      </c>
      <c r="V31" s="204">
        <f ca="1">IF(ISERROR(INDIRECT("'"&amp;$S31&amp;"'!"&amp;V$10,TRUE)),"",INDIRECT("'"&amp;$S31&amp;"'!"&amp;V$10,TRUE))</f>
      </c>
      <c r="W31" s="204">
        <f ca="1">IF(ISERROR(INDIRECT("'"&amp;$S31&amp;"'!"&amp;W$10,TRUE)),"",INDIRECT("'"&amp;$S31&amp;"'!"&amp;W$10,TRUE))</f>
      </c>
      <c r="X31" s="204">
        <f ca="1">IF(ISERROR(INDIRECT("'"&amp;$S31&amp;"'!"&amp;X$10,TRUE)),"",INDIRECT("'"&amp;$S31&amp;"'!"&amp;X$10,TRUE))</f>
      </c>
    </row>
    <row r="32" spans="3:24" ht="12.75" customHeight="1">
      <c r="C32" s="150"/>
      <c r="D32" s="159" t="s">
        <v>79</v>
      </c>
      <c r="E32" s="151"/>
      <c r="F32" s="206"/>
      <c r="G32" s="206"/>
      <c r="H32" s="206"/>
      <c r="I32" s="206"/>
      <c r="J32" s="206"/>
      <c r="K32" s="206"/>
      <c r="L32" s="206"/>
      <c r="S32" s="207"/>
      <c r="T32" s="204"/>
      <c r="U32" s="204"/>
      <c r="V32" s="204"/>
      <c r="W32" s="204"/>
      <c r="X32" s="204"/>
    </row>
    <row r="33" spans="3:24" ht="21" customHeight="1">
      <c r="C33" s="208"/>
      <c r="D33" s="209"/>
      <c r="E33" s="209"/>
      <c r="F33" s="205">
        <f>IF(SUM(H33,J33)=0,"",SUM(H33,J33))</f>
      </c>
      <c r="G33" s="205">
        <f>IF(SUM(I33,K33,L33)=0,"",SUM(I33,K33,L33))</f>
      </c>
      <c r="H33" s="205">
        <f>T33</f>
      </c>
      <c r="I33" s="205">
        <f>U33</f>
      </c>
      <c r="J33" s="205">
        <f>V33</f>
      </c>
      <c r="K33" s="205">
        <f>W33</f>
      </c>
      <c r="L33" s="205">
        <f>X33</f>
      </c>
      <c r="S33" s="207" t="e">
        <f>'第１年度 （合計）'!O20</f>
        <v>#REF!</v>
      </c>
      <c r="T33" s="204">
        <f ca="1">IF(ISERROR(INDIRECT("'"&amp;$S33&amp;"'!"&amp;T$10,TRUE)),"",INDIRECT("'"&amp;$S33&amp;"'!"&amp;T$10,TRUE))</f>
      </c>
      <c r="U33" s="204">
        <f ca="1">IF(ISERROR(INDIRECT("'"&amp;$S33&amp;"'!"&amp;U$10,TRUE)),"",INDIRECT("'"&amp;$S33&amp;"'!"&amp;U$10,TRUE))</f>
      </c>
      <c r="V33" s="204">
        <f ca="1">IF(ISERROR(INDIRECT("'"&amp;$S33&amp;"'!"&amp;V$10,TRUE)),"",INDIRECT("'"&amp;$S33&amp;"'!"&amp;V$10,TRUE))</f>
      </c>
      <c r="W33" s="204">
        <f ca="1">IF(ISERROR(INDIRECT("'"&amp;$S33&amp;"'!"&amp;W$10,TRUE)),"",INDIRECT("'"&amp;$S33&amp;"'!"&amp;W$10,TRUE))</f>
      </c>
      <c r="X33" s="204">
        <f ca="1">IF(ISERROR(INDIRECT("'"&amp;$S33&amp;"'!"&amp;X$10,TRUE)),"",INDIRECT("'"&amp;$S33&amp;"'!"&amp;X$10,TRUE))</f>
      </c>
    </row>
    <row r="34" spans="3:24" ht="12.75" customHeight="1">
      <c r="C34" s="150"/>
      <c r="D34" s="159" t="s">
        <v>79</v>
      </c>
      <c r="E34" s="151"/>
      <c r="F34" s="206"/>
      <c r="G34" s="206"/>
      <c r="H34" s="206"/>
      <c r="I34" s="206"/>
      <c r="J34" s="206"/>
      <c r="K34" s="206"/>
      <c r="L34" s="206"/>
      <c r="S34" s="207"/>
      <c r="T34" s="204"/>
      <c r="U34" s="204"/>
      <c r="V34" s="204"/>
      <c r="W34" s="204"/>
      <c r="X34" s="204"/>
    </row>
    <row r="35" spans="3:24" ht="21" customHeight="1">
      <c r="C35" s="208"/>
      <c r="D35" s="209"/>
      <c r="E35" s="209"/>
      <c r="F35" s="205">
        <f>IF(SUM(H35,J35)=0,"",SUM(H35,J35))</f>
      </c>
      <c r="G35" s="205">
        <f>IF(SUM(I35,K35,L35)=0,"",SUM(I35,K35,L35))</f>
      </c>
      <c r="H35" s="205">
        <f>T35</f>
      </c>
      <c r="I35" s="205">
        <f>U35</f>
      </c>
      <c r="J35" s="205">
        <f>V35</f>
      </c>
      <c r="K35" s="205">
        <f>W35</f>
      </c>
      <c r="L35" s="205">
        <f>X35</f>
      </c>
      <c r="S35" s="207" t="e">
        <f>'第１年度 （合計）'!O21</f>
        <v>#REF!</v>
      </c>
      <c r="T35" s="204">
        <f ca="1">IF(ISERROR(INDIRECT("'"&amp;$S35&amp;"'!"&amp;T$10,TRUE)),"",INDIRECT("'"&amp;$S35&amp;"'!"&amp;T$10,TRUE))</f>
      </c>
      <c r="U35" s="204">
        <f ca="1">IF(ISERROR(INDIRECT("'"&amp;$S35&amp;"'!"&amp;U$10,TRUE)),"",INDIRECT("'"&amp;$S35&amp;"'!"&amp;U$10,TRUE))</f>
      </c>
      <c r="V35" s="204">
        <f ca="1">IF(ISERROR(INDIRECT("'"&amp;$S35&amp;"'!"&amp;V$10,TRUE)),"",INDIRECT("'"&amp;$S35&amp;"'!"&amp;V$10,TRUE))</f>
      </c>
      <c r="W35" s="204">
        <f ca="1">IF(ISERROR(INDIRECT("'"&amp;$S35&amp;"'!"&amp;W$10,TRUE)),"",INDIRECT("'"&amp;$S35&amp;"'!"&amp;W$10,TRUE))</f>
      </c>
      <c r="X35" s="204">
        <f ca="1">IF(ISERROR(INDIRECT("'"&amp;$S35&amp;"'!"&amp;X$10,TRUE)),"",INDIRECT("'"&amp;$S35&amp;"'!"&amp;X$10,TRUE))</f>
      </c>
    </row>
    <row r="36" spans="3:24" ht="12.75" customHeight="1">
      <c r="C36" s="150"/>
      <c r="D36" s="159" t="s">
        <v>79</v>
      </c>
      <c r="E36" s="151"/>
      <c r="F36" s="206"/>
      <c r="G36" s="206"/>
      <c r="H36" s="206"/>
      <c r="I36" s="206"/>
      <c r="J36" s="206"/>
      <c r="K36" s="206"/>
      <c r="L36" s="206"/>
      <c r="S36" s="207"/>
      <c r="T36" s="204"/>
      <c r="U36" s="204"/>
      <c r="V36" s="204"/>
      <c r="W36" s="204"/>
      <c r="X36" s="204"/>
    </row>
    <row r="37" spans="3:24" ht="21" customHeight="1">
      <c r="C37" s="208"/>
      <c r="D37" s="209"/>
      <c r="E37" s="209"/>
      <c r="F37" s="205">
        <f>IF(SUM(H37,J37)=0,"",SUM(H37,J37))</f>
      </c>
      <c r="G37" s="205">
        <f>IF(SUM(I37,K37,L37)=0,"",SUM(I37,K37,L37))</f>
      </c>
      <c r="H37" s="205">
        <f>T37</f>
      </c>
      <c r="I37" s="205">
        <f>U37</f>
      </c>
      <c r="J37" s="205">
        <f>V37</f>
      </c>
      <c r="K37" s="205">
        <f>W37</f>
      </c>
      <c r="L37" s="205">
        <f>X37</f>
      </c>
      <c r="S37" s="210" t="e">
        <f>'第１年度 （合計）'!O22</f>
        <v>#REF!</v>
      </c>
      <c r="T37" s="204">
        <f ca="1">IF(ISERROR(INDIRECT("'"&amp;$S37&amp;"'!"&amp;T$10,TRUE)),"",INDIRECT("'"&amp;$S37&amp;"'!"&amp;T$10,TRUE))</f>
      </c>
      <c r="U37" s="204">
        <f ca="1">IF(ISERROR(INDIRECT("'"&amp;$S37&amp;"'!"&amp;U$10,TRUE)),"",INDIRECT("'"&amp;$S37&amp;"'!"&amp;U$10,TRUE))</f>
      </c>
      <c r="V37" s="204">
        <f ca="1">IF(ISERROR(INDIRECT("'"&amp;$S37&amp;"'!"&amp;V$10,TRUE)),"",INDIRECT("'"&amp;$S37&amp;"'!"&amp;V$10,TRUE))</f>
      </c>
      <c r="W37" s="204">
        <f ca="1">IF(ISERROR(INDIRECT("'"&amp;$S37&amp;"'!"&amp;W$10,TRUE)),"",INDIRECT("'"&amp;$S37&amp;"'!"&amp;W$10,TRUE))</f>
      </c>
      <c r="X37" s="204">
        <f ca="1">IF(ISERROR(INDIRECT("'"&amp;$S37&amp;"'!"&amp;X$10,TRUE)),"",INDIRECT("'"&amp;$S37&amp;"'!"&amp;X$10,TRUE))</f>
      </c>
    </row>
    <row r="38" spans="3:24" ht="12.75" customHeight="1">
      <c r="C38" s="150"/>
      <c r="D38" s="159" t="s">
        <v>79</v>
      </c>
      <c r="E38" s="151"/>
      <c r="F38" s="206"/>
      <c r="G38" s="206"/>
      <c r="H38" s="206"/>
      <c r="I38" s="206"/>
      <c r="J38" s="206"/>
      <c r="K38" s="206"/>
      <c r="L38" s="206"/>
      <c r="S38" s="211"/>
      <c r="T38" s="204"/>
      <c r="U38" s="204"/>
      <c r="V38" s="204"/>
      <c r="W38" s="204"/>
      <c r="X38" s="204"/>
    </row>
    <row r="39" spans="3:24" ht="21" customHeight="1">
      <c r="C39" s="208"/>
      <c r="D39" s="209"/>
      <c r="E39" s="209"/>
      <c r="F39" s="205">
        <f>IF(SUM(H39,J39)=0,"",SUM(H39,J39))</f>
      </c>
      <c r="G39" s="205">
        <f>IF(SUM(I39,K39,L39)=0,"",SUM(I39,K39,L39))</f>
      </c>
      <c r="H39" s="205">
        <f>T39</f>
      </c>
      <c r="I39" s="205">
        <f>U39</f>
      </c>
      <c r="J39" s="205">
        <f>V39</f>
      </c>
      <c r="K39" s="205">
        <f>W39</f>
      </c>
      <c r="L39" s="205">
        <f>X39</f>
      </c>
      <c r="S39" s="210" t="e">
        <f>'第１年度 （合計）'!O23</f>
        <v>#REF!</v>
      </c>
      <c r="T39" s="204">
        <f ca="1">IF(ISERROR(INDIRECT("'"&amp;$S39&amp;"'!"&amp;T$10,TRUE)),"",INDIRECT("'"&amp;$S39&amp;"'!"&amp;T$10,TRUE))</f>
      </c>
      <c r="U39" s="204">
        <f ca="1">IF(ISERROR(INDIRECT("'"&amp;$S39&amp;"'!"&amp;U$10,TRUE)),"",INDIRECT("'"&amp;$S39&amp;"'!"&amp;U$10,TRUE))</f>
      </c>
      <c r="V39" s="204">
        <f ca="1">IF(ISERROR(INDIRECT("'"&amp;$S39&amp;"'!"&amp;V$10,TRUE)),"",INDIRECT("'"&amp;$S39&amp;"'!"&amp;V$10,TRUE))</f>
      </c>
      <c r="W39" s="204">
        <f ca="1">IF(ISERROR(INDIRECT("'"&amp;$S39&amp;"'!"&amp;W$10,TRUE)),"",INDIRECT("'"&amp;$S39&amp;"'!"&amp;W$10,TRUE))</f>
      </c>
      <c r="X39" s="204">
        <f ca="1">IF(ISERROR(INDIRECT("'"&amp;$S39&amp;"'!"&amp;X$10,TRUE)),"",INDIRECT("'"&amp;$S39&amp;"'!"&amp;X$10,TRUE))</f>
      </c>
    </row>
    <row r="40" spans="3:24" ht="12.75" customHeight="1">
      <c r="C40" s="150"/>
      <c r="D40" s="159" t="s">
        <v>79</v>
      </c>
      <c r="E40" s="151"/>
      <c r="F40" s="206"/>
      <c r="G40" s="206"/>
      <c r="H40" s="206"/>
      <c r="I40" s="206"/>
      <c r="J40" s="206"/>
      <c r="K40" s="206"/>
      <c r="L40" s="206"/>
      <c r="S40" s="211"/>
      <c r="T40" s="204"/>
      <c r="U40" s="204"/>
      <c r="V40" s="204"/>
      <c r="W40" s="204"/>
      <c r="X40" s="204"/>
    </row>
    <row r="41" spans="3:24" ht="21" customHeight="1">
      <c r="C41" s="208"/>
      <c r="D41" s="209"/>
      <c r="E41" s="209"/>
      <c r="F41" s="205">
        <f>IF(SUM(H41,J41)=0,"",SUM(H41,J41))</f>
      </c>
      <c r="G41" s="205">
        <f>IF(SUM(I41,K41,L41)=0,"",SUM(I41,K41,L41))</f>
      </c>
      <c r="H41" s="205">
        <f>T41</f>
      </c>
      <c r="I41" s="205">
        <f>U41</f>
      </c>
      <c r="J41" s="205">
        <f>V41</f>
      </c>
      <c r="K41" s="205">
        <f>W41</f>
      </c>
      <c r="L41" s="205">
        <f>X41</f>
      </c>
      <c r="S41" s="207" t="e">
        <f>'第１年度 （合計）'!O24</f>
        <v>#REF!</v>
      </c>
      <c r="T41" s="204">
        <f ca="1">IF(ISERROR(INDIRECT("'"&amp;$S41&amp;"'!"&amp;T$10,TRUE)),"",INDIRECT("'"&amp;$S41&amp;"'!"&amp;T$10,TRUE))</f>
      </c>
      <c r="U41" s="204">
        <f ca="1">IF(ISERROR(INDIRECT("'"&amp;$S41&amp;"'!"&amp;U$10,TRUE)),"",INDIRECT("'"&amp;$S41&amp;"'!"&amp;U$10,TRUE))</f>
      </c>
      <c r="V41" s="204">
        <f ca="1">IF(ISERROR(INDIRECT("'"&amp;$S41&amp;"'!"&amp;V$10,TRUE)),"",INDIRECT("'"&amp;$S41&amp;"'!"&amp;V$10,TRUE))</f>
      </c>
      <c r="W41" s="204">
        <f ca="1">IF(ISERROR(INDIRECT("'"&amp;$S41&amp;"'!"&amp;W$10,TRUE)),"",INDIRECT("'"&amp;$S41&amp;"'!"&amp;W$10,TRUE))</f>
      </c>
      <c r="X41" s="204">
        <f ca="1">IF(ISERROR(INDIRECT("'"&amp;$S41&amp;"'!"&amp;X$10,TRUE)),"",INDIRECT("'"&amp;$S41&amp;"'!"&amp;X$10,TRUE))</f>
      </c>
    </row>
    <row r="42" spans="3:24" ht="12.75" customHeight="1">
      <c r="C42" s="150"/>
      <c r="D42" s="159" t="s">
        <v>79</v>
      </c>
      <c r="E42" s="151"/>
      <c r="F42" s="206"/>
      <c r="G42" s="206"/>
      <c r="H42" s="206"/>
      <c r="I42" s="206"/>
      <c r="J42" s="206"/>
      <c r="K42" s="206"/>
      <c r="L42" s="206"/>
      <c r="S42" s="207"/>
      <c r="T42" s="204"/>
      <c r="U42" s="204"/>
      <c r="V42" s="204"/>
      <c r="W42" s="204"/>
      <c r="X42" s="204"/>
    </row>
    <row r="43" spans="3:19" ht="32.25" customHeight="1">
      <c r="C43" s="195" t="s">
        <v>82</v>
      </c>
      <c r="D43" s="196"/>
      <c r="E43" s="196"/>
      <c r="F43" s="161">
        <f>IF(SUM(H43,J43)=0,"",SUM(H43,J43))</f>
        <v>1091.727</v>
      </c>
      <c r="G43" s="161">
        <f>IF(SUM(I43,K43,L43)=0,"",SUM(I43,K43,L43))</f>
        <v>1798.7979</v>
      </c>
      <c r="H43" s="161">
        <f>'第１年度 （Ｊ500kl未満事業所小計）'!J26</f>
        <v>1091.727</v>
      </c>
      <c r="I43" s="161">
        <f>'第１年度 （Ｊ500kl未満事業所小計）'!K26</f>
        <v>1798.7979</v>
      </c>
      <c r="J43" s="161">
        <f>'第１年度 （Ｊ500kl未満事業所小計）'!J41</f>
      </c>
      <c r="K43" s="161">
        <f>'第１年度 （Ｊ500kl未満事業所小計）'!K41</f>
      </c>
      <c r="L43" s="161">
        <f>'第１年度 （Ｊ500kl未満事業所小計）'!J55</f>
      </c>
      <c r="S43" s="23"/>
    </row>
    <row r="44" spans="3:19" ht="33.75" customHeight="1">
      <c r="C44" s="197" t="s">
        <v>83</v>
      </c>
      <c r="D44" s="198"/>
      <c r="E44" s="199"/>
      <c r="F44" s="162">
        <f>SUM(H44,J44)</f>
        <v>2173</v>
      </c>
      <c r="G44" s="162">
        <f>SUM(I44,K44,L44)</f>
        <v>4408.9</v>
      </c>
      <c r="H44" s="162">
        <f>ROUND(SUM(H11:H43),1)</f>
        <v>2173</v>
      </c>
      <c r="I44" s="162">
        <f>ROUND(SUM(I11:I43),1)</f>
        <v>4408.9</v>
      </c>
      <c r="J44" s="162">
        <f>ROUND(SUM(J11:J43),1)</f>
        <v>0</v>
      </c>
      <c r="K44" s="162">
        <f>ROUND(SUM(K11:K43),1)</f>
        <v>0</v>
      </c>
      <c r="L44" s="162">
        <f>ROUND(SUM(L11:L43),1)</f>
        <v>0</v>
      </c>
      <c r="S44" s="200"/>
    </row>
    <row r="45" spans="3:19" ht="9" customHeight="1">
      <c r="C45" s="152"/>
      <c r="D45" s="152"/>
      <c r="E45" s="152"/>
      <c r="F45" s="153"/>
      <c r="G45" s="153"/>
      <c r="H45" s="153"/>
      <c r="I45" s="153"/>
      <c r="J45" s="153"/>
      <c r="K45" s="153"/>
      <c r="L45" s="153"/>
      <c r="S45" s="200"/>
    </row>
    <row r="46" spans="3:12" ht="33.75" customHeight="1">
      <c r="C46" s="201" t="s">
        <v>278</v>
      </c>
      <c r="D46" s="202"/>
      <c r="E46" s="203"/>
      <c r="F46" s="154">
        <v>4</v>
      </c>
      <c r="G46" s="160" t="s">
        <v>84</v>
      </c>
      <c r="H46" s="149"/>
      <c r="I46" s="149"/>
      <c r="J46" s="149"/>
      <c r="K46" s="149"/>
      <c r="L46" s="149"/>
    </row>
    <row r="48" ht="12.75">
      <c r="C48" s="14" t="s">
        <v>231</v>
      </c>
    </row>
  </sheetData>
  <sheetProtection password="CF70" sheet="1" selectLockedCells="1"/>
  <mergeCells count="245">
    <mergeCell ref="C3:L3"/>
    <mergeCell ref="C4:F4"/>
    <mergeCell ref="C5:E5"/>
    <mergeCell ref="F5:L5"/>
    <mergeCell ref="C6:G6"/>
    <mergeCell ref="H6:I6"/>
    <mergeCell ref="J6:L6"/>
    <mergeCell ref="C7:G7"/>
    <mergeCell ref="H7:I7"/>
    <mergeCell ref="J7:L7"/>
    <mergeCell ref="P8:Q8"/>
    <mergeCell ref="C9:E10"/>
    <mergeCell ref="F9:G9"/>
    <mergeCell ref="H9:I9"/>
    <mergeCell ref="J9:K9"/>
    <mergeCell ref="S9:S10"/>
    <mergeCell ref="T9:X9"/>
    <mergeCell ref="C11:E11"/>
    <mergeCell ref="F11:F12"/>
    <mergeCell ref="G11:G12"/>
    <mergeCell ref="H11:H12"/>
    <mergeCell ref="I11:I12"/>
    <mergeCell ref="J11:J12"/>
    <mergeCell ref="K11:K12"/>
    <mergeCell ref="L11:L12"/>
    <mergeCell ref="S11:S12"/>
    <mergeCell ref="T11:T12"/>
    <mergeCell ref="U11:U12"/>
    <mergeCell ref="V11:V12"/>
    <mergeCell ref="W11:W12"/>
    <mergeCell ref="X11:X12"/>
    <mergeCell ref="C13:E13"/>
    <mergeCell ref="F13:F14"/>
    <mergeCell ref="G13:G14"/>
    <mergeCell ref="H13:H14"/>
    <mergeCell ref="I13:I14"/>
    <mergeCell ref="J13:J14"/>
    <mergeCell ref="K13:K14"/>
    <mergeCell ref="L13:L14"/>
    <mergeCell ref="S13:S14"/>
    <mergeCell ref="T13:T14"/>
    <mergeCell ref="U13:U14"/>
    <mergeCell ref="V13:V14"/>
    <mergeCell ref="W13:W14"/>
    <mergeCell ref="X13:X14"/>
    <mergeCell ref="C15:E15"/>
    <mergeCell ref="F15:F16"/>
    <mergeCell ref="G15:G16"/>
    <mergeCell ref="H15:H16"/>
    <mergeCell ref="I15:I16"/>
    <mergeCell ref="J15:J16"/>
    <mergeCell ref="K15:K16"/>
    <mergeCell ref="L15:L16"/>
    <mergeCell ref="S15:S16"/>
    <mergeCell ref="T15:T16"/>
    <mergeCell ref="U15:U16"/>
    <mergeCell ref="V15:V16"/>
    <mergeCell ref="W15:W16"/>
    <mergeCell ref="X15:X16"/>
    <mergeCell ref="C17:E17"/>
    <mergeCell ref="F17:F18"/>
    <mergeCell ref="G17:G18"/>
    <mergeCell ref="H17:H18"/>
    <mergeCell ref="I17:I18"/>
    <mergeCell ref="J17:J18"/>
    <mergeCell ref="K17:K18"/>
    <mergeCell ref="L17:L18"/>
    <mergeCell ref="S17:S18"/>
    <mergeCell ref="T17:T18"/>
    <mergeCell ref="U17:U18"/>
    <mergeCell ref="V17:V18"/>
    <mergeCell ref="W17:W18"/>
    <mergeCell ref="X17:X18"/>
    <mergeCell ref="C19:E19"/>
    <mergeCell ref="F19:F20"/>
    <mergeCell ref="G19:G20"/>
    <mergeCell ref="H19:H20"/>
    <mergeCell ref="I19:I20"/>
    <mergeCell ref="J19:J20"/>
    <mergeCell ref="K19:K20"/>
    <mergeCell ref="L19:L20"/>
    <mergeCell ref="S19:S20"/>
    <mergeCell ref="T19:T20"/>
    <mergeCell ref="U19:U20"/>
    <mergeCell ref="V19:V20"/>
    <mergeCell ref="W19:W20"/>
    <mergeCell ref="X19:X20"/>
    <mergeCell ref="C21:E21"/>
    <mergeCell ref="F21:F22"/>
    <mergeCell ref="G21:G22"/>
    <mergeCell ref="H21:H22"/>
    <mergeCell ref="I21:I22"/>
    <mergeCell ref="J21:J22"/>
    <mergeCell ref="K21:K22"/>
    <mergeCell ref="L21:L22"/>
    <mergeCell ref="S21:S22"/>
    <mergeCell ref="T21:T22"/>
    <mergeCell ref="U21:U22"/>
    <mergeCell ref="V21:V22"/>
    <mergeCell ref="W21:W22"/>
    <mergeCell ref="X21:X22"/>
    <mergeCell ref="C23:E23"/>
    <mergeCell ref="F23:F24"/>
    <mergeCell ref="G23:G24"/>
    <mergeCell ref="H23:H24"/>
    <mergeCell ref="I23:I24"/>
    <mergeCell ref="J23:J24"/>
    <mergeCell ref="K23:K24"/>
    <mergeCell ref="L23:L24"/>
    <mergeCell ref="S23:S24"/>
    <mergeCell ref="T23:T24"/>
    <mergeCell ref="U23:U24"/>
    <mergeCell ref="V23:V24"/>
    <mergeCell ref="W23:W24"/>
    <mergeCell ref="X23:X24"/>
    <mergeCell ref="C25:E25"/>
    <mergeCell ref="F25:F26"/>
    <mergeCell ref="G25:G26"/>
    <mergeCell ref="H25:H26"/>
    <mergeCell ref="I25:I26"/>
    <mergeCell ref="J25:J26"/>
    <mergeCell ref="K25:K26"/>
    <mergeCell ref="L25:L26"/>
    <mergeCell ref="S25:S26"/>
    <mergeCell ref="T25:T26"/>
    <mergeCell ref="U25:U26"/>
    <mergeCell ref="V25:V26"/>
    <mergeCell ref="W25:W26"/>
    <mergeCell ref="X25:X26"/>
    <mergeCell ref="C27:E27"/>
    <mergeCell ref="F27:F28"/>
    <mergeCell ref="G27:G28"/>
    <mergeCell ref="H27:H28"/>
    <mergeCell ref="I27:I28"/>
    <mergeCell ref="J27:J28"/>
    <mergeCell ref="K27:K28"/>
    <mergeCell ref="L27:L28"/>
    <mergeCell ref="S27:S28"/>
    <mergeCell ref="T27:T28"/>
    <mergeCell ref="U27:U28"/>
    <mergeCell ref="V27:V28"/>
    <mergeCell ref="W27:W28"/>
    <mergeCell ref="X27:X28"/>
    <mergeCell ref="C29:E29"/>
    <mergeCell ref="F29:F30"/>
    <mergeCell ref="G29:G30"/>
    <mergeCell ref="H29:H30"/>
    <mergeCell ref="I29:I30"/>
    <mergeCell ref="J29:J30"/>
    <mergeCell ref="K29:K30"/>
    <mergeCell ref="L29:L30"/>
    <mergeCell ref="S29:S30"/>
    <mergeCell ref="T29:T30"/>
    <mergeCell ref="U29:U30"/>
    <mergeCell ref="V29:V30"/>
    <mergeCell ref="W29:W30"/>
    <mergeCell ref="X29:X30"/>
    <mergeCell ref="C31:E31"/>
    <mergeCell ref="F31:F32"/>
    <mergeCell ref="G31:G32"/>
    <mergeCell ref="H31:H32"/>
    <mergeCell ref="I31:I32"/>
    <mergeCell ref="J31:J32"/>
    <mergeCell ref="K31:K32"/>
    <mergeCell ref="L31:L32"/>
    <mergeCell ref="S31:S32"/>
    <mergeCell ref="T31:T32"/>
    <mergeCell ref="U31:U32"/>
    <mergeCell ref="V31:V32"/>
    <mergeCell ref="W31:W32"/>
    <mergeCell ref="X31:X32"/>
    <mergeCell ref="C33:E33"/>
    <mergeCell ref="F33:F34"/>
    <mergeCell ref="G33:G34"/>
    <mergeCell ref="H33:H34"/>
    <mergeCell ref="I33:I34"/>
    <mergeCell ref="J33:J34"/>
    <mergeCell ref="K33:K34"/>
    <mergeCell ref="L33:L34"/>
    <mergeCell ref="S33:S34"/>
    <mergeCell ref="T33:T34"/>
    <mergeCell ref="U33:U34"/>
    <mergeCell ref="V33:V34"/>
    <mergeCell ref="W33:W34"/>
    <mergeCell ref="X33:X34"/>
    <mergeCell ref="C35:E35"/>
    <mergeCell ref="F35:F36"/>
    <mergeCell ref="G35:G36"/>
    <mergeCell ref="H35:H36"/>
    <mergeCell ref="I35:I36"/>
    <mergeCell ref="J35:J36"/>
    <mergeCell ref="K35:K36"/>
    <mergeCell ref="L35:L36"/>
    <mergeCell ref="S35:S36"/>
    <mergeCell ref="T35:T36"/>
    <mergeCell ref="U35:U36"/>
    <mergeCell ref="V35:V36"/>
    <mergeCell ref="W35:W36"/>
    <mergeCell ref="X35:X36"/>
    <mergeCell ref="C37:E37"/>
    <mergeCell ref="F37:F38"/>
    <mergeCell ref="G37:G38"/>
    <mergeCell ref="H37:H38"/>
    <mergeCell ref="I37:I38"/>
    <mergeCell ref="J37:J38"/>
    <mergeCell ref="K37:K38"/>
    <mergeCell ref="L37:L38"/>
    <mergeCell ref="S37:S38"/>
    <mergeCell ref="T37:T38"/>
    <mergeCell ref="U37:U38"/>
    <mergeCell ref="V37:V38"/>
    <mergeCell ref="W37:W38"/>
    <mergeCell ref="X37:X38"/>
    <mergeCell ref="C39:E39"/>
    <mergeCell ref="F39:F40"/>
    <mergeCell ref="G39:G40"/>
    <mergeCell ref="H39:H40"/>
    <mergeCell ref="I39:I40"/>
    <mergeCell ref="J39:J40"/>
    <mergeCell ref="K39:K40"/>
    <mergeCell ref="L39:L40"/>
    <mergeCell ref="S39:S40"/>
    <mergeCell ref="T39:T40"/>
    <mergeCell ref="U39:U40"/>
    <mergeCell ref="V39:V40"/>
    <mergeCell ref="W39:W40"/>
    <mergeCell ref="X39:X40"/>
    <mergeCell ref="U41:U42"/>
    <mergeCell ref="V41:V42"/>
    <mergeCell ref="C41:E41"/>
    <mergeCell ref="F41:F42"/>
    <mergeCell ref="G41:G42"/>
    <mergeCell ref="H41:H42"/>
    <mergeCell ref="I41:I42"/>
    <mergeCell ref="J41:J42"/>
    <mergeCell ref="C43:E43"/>
    <mergeCell ref="C44:E44"/>
    <mergeCell ref="S44:S45"/>
    <mergeCell ref="C46:E46"/>
    <mergeCell ref="W41:W42"/>
    <mergeCell ref="X41:X42"/>
    <mergeCell ref="K41:K42"/>
    <mergeCell ref="L41:L42"/>
    <mergeCell ref="S41:S42"/>
    <mergeCell ref="T41:T42"/>
  </mergeCells>
  <printOptions/>
  <pageMargins left="0.3937007874015748" right="0.3937007874015748" top="0.7874015748031497" bottom="0.7874015748031497" header="0.5118110236220472" footer="0.5118110236220472"/>
  <pageSetup fitToHeight="0" fitToWidth="1" horizontalDpi="600" verticalDpi="600" orientation="portrait" paperSize="9" scale="89" r:id="rId3"/>
  <headerFooter alignWithMargins="0">
    <oddHeader>&amp;R20170628版</oddHeader>
  </headerFooter>
  <drawing r:id="rId2"/>
  <legacyDrawing r:id="rId1"/>
</worksheet>
</file>

<file path=xl/worksheets/sheet2.xml><?xml version="1.0" encoding="utf-8"?>
<worksheet xmlns="http://schemas.openxmlformats.org/spreadsheetml/2006/main" xmlns:r="http://schemas.openxmlformats.org/officeDocument/2006/relationships">
  <sheetPr>
    <tabColor rgb="FFFFFF99"/>
    <pageSetUpPr fitToPage="1"/>
  </sheetPr>
  <dimension ref="B1:BE465"/>
  <sheetViews>
    <sheetView showGridLines="0" view="pageBreakPreview" zoomScaleNormal="130" zoomScaleSheetLayoutView="100" workbookViewId="0" topLeftCell="A1">
      <selection activeCell="A1" sqref="A1"/>
    </sheetView>
  </sheetViews>
  <sheetFormatPr defaultColWidth="9.00390625" defaultRowHeight="12.75"/>
  <cols>
    <col min="1" max="1" width="1.12109375" style="2" customWidth="1"/>
    <col min="2" max="2" width="2.00390625" style="2" customWidth="1"/>
    <col min="3" max="3" width="6.125" style="2" customWidth="1"/>
    <col min="4" max="4" width="3.00390625" style="2" customWidth="1"/>
    <col min="5" max="5" width="11.875" style="2" customWidth="1"/>
    <col min="6" max="6" width="5.125" style="2" customWidth="1"/>
    <col min="7" max="7" width="13.75390625" style="2" customWidth="1"/>
    <col min="8" max="8" width="15.25390625" style="2" customWidth="1"/>
    <col min="9" max="9" width="13.75390625" style="2" customWidth="1"/>
    <col min="10" max="11" width="16.75390625" style="2" customWidth="1"/>
    <col min="12" max="13" width="1.12109375" style="2" customWidth="1"/>
    <col min="14" max="14" width="9.125" style="2" hidden="1" customWidth="1"/>
    <col min="15" max="15" width="35.125" style="2" hidden="1" customWidth="1"/>
    <col min="16" max="51" width="9.125" style="2" hidden="1" customWidth="1"/>
    <col min="52" max="52" width="15.125" style="2" hidden="1" customWidth="1"/>
    <col min="53" max="55" width="9.125" style="2" hidden="1" customWidth="1"/>
    <col min="56" max="56" width="14.125" style="2" hidden="1" customWidth="1"/>
    <col min="57" max="57" width="9.125" style="2" hidden="1" customWidth="1"/>
    <col min="58" max="59" width="9.125" style="2" customWidth="1"/>
    <col min="60" max="16384" width="9.125" style="2" customWidth="1"/>
  </cols>
  <sheetData>
    <row r="1" spans="2:7" ht="12.75" customHeight="1">
      <c r="B1" s="193" t="s">
        <v>740</v>
      </c>
      <c r="D1" s="1"/>
      <c r="E1" s="1"/>
      <c r="F1" s="1"/>
      <c r="G1" s="3"/>
    </row>
    <row r="2" spans="3:11" ht="26.25" customHeight="1">
      <c r="C2" s="280" t="s">
        <v>17</v>
      </c>
      <c r="D2" s="280"/>
      <c r="E2" s="280"/>
      <c r="F2" s="280"/>
      <c r="G2" s="280"/>
      <c r="H2" s="280"/>
      <c r="I2" s="280"/>
      <c r="J2" s="280"/>
      <c r="K2" s="280"/>
    </row>
    <row r="3" spans="3:11" ht="12.75" customHeight="1">
      <c r="C3" s="254" t="s">
        <v>2</v>
      </c>
      <c r="D3" s="255"/>
      <c r="E3" s="255"/>
      <c r="F3" s="281"/>
      <c r="G3" s="282" t="s">
        <v>404</v>
      </c>
      <c r="H3" s="282"/>
      <c r="I3" s="282"/>
      <c r="J3" s="282"/>
      <c r="K3" s="282"/>
    </row>
    <row r="4" spans="3:11" ht="12.75" customHeight="1">
      <c r="C4" s="283" t="s">
        <v>15</v>
      </c>
      <c r="D4" s="284"/>
      <c r="E4" s="284"/>
      <c r="F4" s="284"/>
      <c r="G4" s="285"/>
      <c r="H4" s="283" t="s">
        <v>4</v>
      </c>
      <c r="I4" s="285"/>
      <c r="J4" s="283" t="s">
        <v>3</v>
      </c>
      <c r="K4" s="285"/>
    </row>
    <row r="5" spans="3:51" ht="43.5" customHeight="1">
      <c r="C5" s="275" t="s">
        <v>37</v>
      </c>
      <c r="D5" s="276"/>
      <c r="E5" s="276"/>
      <c r="F5" s="276"/>
      <c r="G5" s="277"/>
      <c r="H5" s="278" t="s">
        <v>407</v>
      </c>
      <c r="I5" s="279"/>
      <c r="J5" s="275" t="s">
        <v>60</v>
      </c>
      <c r="K5" s="277"/>
      <c r="O5" s="2" t="s">
        <v>217</v>
      </c>
      <c r="P5" s="92" t="s">
        <v>275</v>
      </c>
      <c r="Q5" s="58">
        <f ca="1">FIND("]",CELL("filename",'第１年度 （Ｊ500kl未満事業所小計）'!A1))</f>
        <v>73</v>
      </c>
      <c r="AG5" s="2" t="s">
        <v>218</v>
      </c>
      <c r="AY5" s="2" t="s">
        <v>260</v>
      </c>
    </row>
    <row r="6" spans="3:57" ht="14.25" customHeight="1">
      <c r="C6" s="232" t="s">
        <v>22</v>
      </c>
      <c r="D6" s="232"/>
      <c r="E6" s="232"/>
      <c r="F6" s="232"/>
      <c r="G6" s="232"/>
      <c r="H6" s="232"/>
      <c r="I6" s="232"/>
      <c r="J6" s="232"/>
      <c r="K6" s="232"/>
      <c r="O6" s="212" t="s">
        <v>74</v>
      </c>
      <c r="P6" s="227" t="s">
        <v>208</v>
      </c>
      <c r="Q6" s="213"/>
      <c r="R6" s="213"/>
      <c r="S6" s="213"/>
      <c r="T6" s="213"/>
      <c r="U6" s="212" t="s">
        <v>183</v>
      </c>
      <c r="V6" s="212"/>
      <c r="W6" s="212"/>
      <c r="X6" s="212"/>
      <c r="Y6" s="212"/>
      <c r="Z6" s="212" t="s">
        <v>0</v>
      </c>
      <c r="AA6" s="212"/>
      <c r="AB6" s="212"/>
      <c r="AC6" s="212"/>
      <c r="AD6" s="212"/>
      <c r="AG6" s="212" t="s">
        <v>74</v>
      </c>
      <c r="AH6" s="227" t="s">
        <v>208</v>
      </c>
      <c r="AI6" s="213"/>
      <c r="AJ6" s="213"/>
      <c r="AK6" s="213"/>
      <c r="AL6" s="213"/>
      <c r="AM6" s="212" t="s">
        <v>183</v>
      </c>
      <c r="AN6" s="212"/>
      <c r="AO6" s="212"/>
      <c r="AP6" s="212"/>
      <c r="AQ6" s="212"/>
      <c r="AR6" s="212" t="s">
        <v>0</v>
      </c>
      <c r="AS6" s="212"/>
      <c r="AT6" s="212"/>
      <c r="AU6" s="212"/>
      <c r="AV6" s="212"/>
      <c r="AY6" s="212" t="s">
        <v>74</v>
      </c>
      <c r="AZ6" s="227" t="s">
        <v>259</v>
      </c>
      <c r="BA6" s="213"/>
      <c r="BB6" s="213"/>
      <c r="BC6" s="212" t="s">
        <v>257</v>
      </c>
      <c r="BD6" s="212"/>
      <c r="BE6" s="212"/>
    </row>
    <row r="7" spans="3:57" ht="25.5" customHeight="1">
      <c r="C7" s="246" t="s">
        <v>25</v>
      </c>
      <c r="D7" s="232" t="s">
        <v>5</v>
      </c>
      <c r="E7" s="232"/>
      <c r="F7" s="232"/>
      <c r="G7" s="232"/>
      <c r="H7" s="163" t="s">
        <v>6</v>
      </c>
      <c r="I7" s="163" t="s">
        <v>21</v>
      </c>
      <c r="J7" s="164" t="s">
        <v>36</v>
      </c>
      <c r="K7" s="164" t="s">
        <v>55</v>
      </c>
      <c r="O7" s="212"/>
      <c r="P7" s="16" t="s">
        <v>234</v>
      </c>
      <c r="Q7" s="16" t="s">
        <v>235</v>
      </c>
      <c r="R7" s="16" t="s">
        <v>236</v>
      </c>
      <c r="S7" s="16" t="s">
        <v>237</v>
      </c>
      <c r="T7" s="16" t="s">
        <v>203</v>
      </c>
      <c r="U7" s="16" t="s">
        <v>204</v>
      </c>
      <c r="V7" s="16" t="s">
        <v>205</v>
      </c>
      <c r="W7" s="16" t="s">
        <v>206</v>
      </c>
      <c r="X7" s="16" t="s">
        <v>207</v>
      </c>
      <c r="Y7" s="16" t="s">
        <v>232</v>
      </c>
      <c r="Z7" s="16" t="s">
        <v>238</v>
      </c>
      <c r="AA7" s="16" t="s">
        <v>239</v>
      </c>
      <c r="AB7" s="16" t="s">
        <v>240</v>
      </c>
      <c r="AC7" s="16" t="s">
        <v>241</v>
      </c>
      <c r="AD7" s="16" t="s">
        <v>209</v>
      </c>
      <c r="AG7" s="212"/>
      <c r="AH7" s="16" t="s">
        <v>242</v>
      </c>
      <c r="AI7" s="16" t="s">
        <v>243</v>
      </c>
      <c r="AJ7" s="16" t="s">
        <v>244</v>
      </c>
      <c r="AK7" s="16" t="s">
        <v>245</v>
      </c>
      <c r="AL7" s="16" t="s">
        <v>211</v>
      </c>
      <c r="AM7" s="16" t="s">
        <v>212</v>
      </c>
      <c r="AN7" s="16" t="s">
        <v>213</v>
      </c>
      <c r="AO7" s="16" t="s">
        <v>214</v>
      </c>
      <c r="AP7" s="16" t="s">
        <v>215</v>
      </c>
      <c r="AQ7" s="16" t="s">
        <v>233</v>
      </c>
      <c r="AR7" s="16" t="s">
        <v>246</v>
      </c>
      <c r="AS7" s="16" t="s">
        <v>247</v>
      </c>
      <c r="AT7" s="16" t="s">
        <v>248</v>
      </c>
      <c r="AU7" s="16" t="s">
        <v>249</v>
      </c>
      <c r="AV7" s="16" t="s">
        <v>216</v>
      </c>
      <c r="AY7" s="212"/>
      <c r="AZ7" s="16" t="s">
        <v>250</v>
      </c>
      <c r="BA7" s="16" t="s">
        <v>251</v>
      </c>
      <c r="BB7" s="16" t="s">
        <v>252</v>
      </c>
      <c r="BC7" s="16" t="s">
        <v>253</v>
      </c>
      <c r="BD7" s="16" t="s">
        <v>254</v>
      </c>
      <c r="BE7" s="16" t="s">
        <v>255</v>
      </c>
    </row>
    <row r="8" spans="3:57" ht="12.75" customHeight="1">
      <c r="C8" s="246"/>
      <c r="D8" s="271" t="s">
        <v>56</v>
      </c>
      <c r="E8" s="272"/>
      <c r="F8" s="272"/>
      <c r="G8" s="273"/>
      <c r="H8" s="163" t="s">
        <v>26</v>
      </c>
      <c r="I8" s="171">
        <f>IF(SUM('第１年度 （Ｊ500kl未満事業所小計）:第１年度 （事業所１）'!I8)=0,"",SUM('第１年度 （Ｊ500kl未満事業所小計）:第１年度 （事業所１）'!I8))</f>
        <v>500</v>
      </c>
      <c r="J8" s="171">
        <f>IF(SUM('第１年度 （Ｊ500kl未満事業所小計）:第１年度 （事業所１）'!J8)=0,"",SUM('第１年度 （Ｊ500kl未満事業所小計）:第１年度 （事業所１）'!J8))</f>
        <v>446.34000000000003</v>
      </c>
      <c r="K8" s="171">
        <f>IF(SUM('第１年度 （Ｊ500kl未満事業所小計）:第１年度 （事業所１）'!K8)=0,"",SUM('第１年度 （Ｊ500kl未満事業所小計）:第１年度 （事業所１）'!K8))</f>
        <v>1160.83</v>
      </c>
      <c r="O8" s="81" t="str">
        <f ca="1">RIGHT(CELL("filename",'第１年度 （Ｊ500kl未満事業所小計）'!A1),LEN(CELL("filename",'第１年度 （Ｊ500kl未満事業所小計）'!A1))-$Q$5)</f>
        <v>第１年度 （Ｊ500kl未満事業所小計）</v>
      </c>
      <c r="P8" s="81" t="str">
        <f ca="1">IF(ISERROR(INDIRECT("'"&amp;$O8&amp;"'!"&amp;P$7,TRUE)),"",INDIRECT("'"&amp;$O8&amp;"'!"&amp;P$7,TRUE))</f>
        <v>関西電力(株)</v>
      </c>
      <c r="Q8" s="81" t="str">
        <f aca="true" ca="1" t="shared" si="0" ref="Q8:T10">IF(ISERROR(INDIRECT("'"&amp;$O8&amp;"'!"&amp;Q$7,TRUE)),"",INDIRECT("'"&amp;$O8&amp;"'!"&amp;Q$7,TRUE))</f>
        <v>エネサーブ(株)</v>
      </c>
      <c r="R8" s="81">
        <f ca="1" t="shared" si="0"/>
        <v>0</v>
      </c>
      <c r="S8" s="81">
        <f ca="1" t="shared" si="0"/>
        <v>0</v>
      </c>
      <c r="T8" s="81">
        <f ca="1" t="shared" si="0"/>
        <v>0</v>
      </c>
      <c r="U8" s="81">
        <f ca="1">IF(ISERROR(INDIRECT("'"&amp;$O8&amp;"'!"&amp;U$7,TRUE)),"",INDIRECT("'"&amp;$O8&amp;"'!"&amp;U$7,TRUE))</f>
        <v>0</v>
      </c>
      <c r="V8" s="81">
        <f aca="true" ca="1" t="shared" si="1" ref="V8:Y9">IF(ISERROR(INDIRECT("'"&amp;$O8&amp;"'!"&amp;V$7,TRUE)),"",INDIRECT("'"&amp;$O8&amp;"'!"&amp;V$7,TRUE))</f>
        <v>0</v>
      </c>
      <c r="W8" s="81">
        <f ca="1" t="shared" si="1"/>
        <v>0</v>
      </c>
      <c r="X8" s="81">
        <f ca="1" t="shared" si="1"/>
        <v>0</v>
      </c>
      <c r="Y8" s="81">
        <f ca="1" t="shared" si="1"/>
        <v>0</v>
      </c>
      <c r="Z8" s="81">
        <f aca="true" ca="1" t="shared" si="2" ref="U8:AD24">IF(ISERROR(INDIRECT("'"&amp;$O8&amp;"'!"&amp;Z$7,TRUE)),"",INDIRECT("'"&amp;$O8&amp;"'!"&amp;Z$7,TRUE))</f>
        <v>0</v>
      </c>
      <c r="AA8" s="81">
        <f ca="1" t="shared" si="2"/>
        <v>0</v>
      </c>
      <c r="AB8" s="81">
        <f ca="1" t="shared" si="2"/>
        <v>0</v>
      </c>
      <c r="AC8" s="81">
        <f ca="1" t="shared" si="2"/>
        <v>0</v>
      </c>
      <c r="AD8" s="81">
        <f ca="1" t="shared" si="2"/>
        <v>0</v>
      </c>
      <c r="AG8" s="81" t="str">
        <f>$O8</f>
        <v>第１年度 （Ｊ500kl未満事業所小計）</v>
      </c>
      <c r="AH8" s="81">
        <f ca="1">IF(ISERROR(INDIRECT("'"&amp;$O8&amp;"'!"&amp;AH$7,TRUE)),"",INDIRECT("'"&amp;$O8&amp;"'!"&amp;AH$7,TRUE))</f>
        <v>0</v>
      </c>
      <c r="AI8" s="81">
        <f aca="true" ca="1" t="shared" si="3" ref="AI8:AL9">IF(ISERROR(INDIRECT("'"&amp;$O8&amp;"'!"&amp;AI$7,TRUE)),"",INDIRECT("'"&amp;$O8&amp;"'!"&amp;AI$7,TRUE))</f>
        <v>0</v>
      </c>
      <c r="AJ8" s="81">
        <f ca="1" t="shared" si="3"/>
        <v>0</v>
      </c>
      <c r="AK8" s="81">
        <f ca="1" t="shared" si="3"/>
        <v>0</v>
      </c>
      <c r="AL8" s="81">
        <f ca="1" t="shared" si="3"/>
        <v>0</v>
      </c>
      <c r="AM8" s="81">
        <f aca="true" ca="1" t="shared" si="4" ref="AM8:AV24">IF(ISERROR(INDIRECT("'"&amp;$O8&amp;"'!"&amp;AM$7,TRUE)),"",INDIRECT("'"&amp;$O8&amp;"'!"&amp;AM$7,TRUE))</f>
        <v>0</v>
      </c>
      <c r="AN8" s="81">
        <f ca="1" t="shared" si="4"/>
        <v>0</v>
      </c>
      <c r="AO8" s="81">
        <f ca="1" t="shared" si="4"/>
        <v>0</v>
      </c>
      <c r="AP8" s="81">
        <f ca="1" t="shared" si="4"/>
        <v>0</v>
      </c>
      <c r="AQ8" s="81">
        <f ca="1">IF(ISERROR(INDIRECT("'"&amp;$O8&amp;"'!"&amp;AQ$7,TRUE)),"",INDIRECT("'"&amp;$O8&amp;"'!"&amp;AQ$7,TRUE))</f>
        <v>0</v>
      </c>
      <c r="AR8" s="81">
        <f ca="1" t="shared" si="4"/>
        <v>0</v>
      </c>
      <c r="AS8" s="81">
        <f ca="1" t="shared" si="4"/>
        <v>0</v>
      </c>
      <c r="AT8" s="81">
        <f ca="1" t="shared" si="4"/>
        <v>0</v>
      </c>
      <c r="AU8" s="81">
        <f ca="1" t="shared" si="4"/>
        <v>0</v>
      </c>
      <c r="AV8" s="81">
        <f ca="1" t="shared" si="4"/>
        <v>0</v>
      </c>
      <c r="AY8" s="81" t="str">
        <f aca="true" t="shared" si="5" ref="AY8:AY24">$O8</f>
        <v>第１年度 （Ｊ500kl未満事業所小計）</v>
      </c>
      <c r="AZ8" s="81">
        <f ca="1">IF(ISERROR(INDIRECT("'"&amp;$O8&amp;"'!"&amp;AZ$7,TRUE)),"",INDIRECT("'"&amp;$O8&amp;"'!"&amp;AZ$7,TRUE))</f>
        <v>0</v>
      </c>
      <c r="BA8" s="81">
        <f aca="true" ca="1" t="shared" si="6" ref="BA8:BE24">IF(ISERROR(INDIRECT("'"&amp;$O8&amp;"'!"&amp;BA$7,TRUE)),"",INDIRECT("'"&amp;$O8&amp;"'!"&amp;BA$7,TRUE))</f>
        <v>0</v>
      </c>
      <c r="BB8" s="81">
        <f ca="1" t="shared" si="6"/>
        <v>0</v>
      </c>
      <c r="BC8" s="81">
        <f ca="1" t="shared" si="6"/>
        <v>0</v>
      </c>
      <c r="BD8" s="81">
        <f ca="1" t="shared" si="6"/>
        <v>0</v>
      </c>
      <c r="BE8" s="81">
        <f ca="1" t="shared" si="6"/>
        <v>0</v>
      </c>
    </row>
    <row r="9" spans="3:57" ht="12.75" customHeight="1">
      <c r="C9" s="246"/>
      <c r="D9" s="232" t="s">
        <v>7</v>
      </c>
      <c r="E9" s="232"/>
      <c r="F9" s="232"/>
      <c r="G9" s="232"/>
      <c r="H9" s="163" t="s">
        <v>26</v>
      </c>
      <c r="I9" s="171">
        <f>IF(SUM('第１年度 （Ｊ500kl未満事業所小計）:第１年度 （事業所１）'!I9)=0,"",SUM('第１年度 （Ｊ500kl未満事業所小計）:第１年度 （事業所１）'!I9))</f>
      </c>
      <c r="J9" s="171">
        <f>IF(SUM('第１年度 （Ｊ500kl未満事業所小計）:第１年度 （事業所１）'!J9)=0,"",SUM('第１年度 （Ｊ500kl未満事業所小計）:第１年度 （事業所１）'!J9))</f>
      </c>
      <c r="K9" s="171">
        <f>IF(SUM('第１年度 （Ｊ500kl未満事業所小計）:第１年度 （事業所１）'!K9)=0,"",SUM('第１年度 （Ｊ500kl未満事業所小計）:第１年度 （事業所１）'!K9))</f>
      </c>
      <c r="O9" s="81" t="str">
        <f ca="1">RIGHT(CELL("filename",'第１年度 （事業所１）'!A1),LEN(CELL("filename",'第１年度 （事業所１）'!A1))-$Q$5)</f>
        <v>第１年度 （事業所１）</v>
      </c>
      <c r="P9" s="81" t="str">
        <f ca="1">IF(ISERROR(INDIRECT("'"&amp;$O9&amp;"'!"&amp;P$7,TRUE)),"",INDIRECT("'"&amp;$O9&amp;"'!"&amp;P$7,TRUE))</f>
        <v>関西電力(株)</v>
      </c>
      <c r="Q9" s="81" t="str">
        <f ca="1" t="shared" si="0"/>
        <v>(株)エネット</v>
      </c>
      <c r="R9" s="81">
        <f ca="1" t="shared" si="0"/>
        <v>0</v>
      </c>
      <c r="S9" s="81">
        <f ca="1" t="shared" si="0"/>
        <v>0</v>
      </c>
      <c r="T9" s="81">
        <f ca="1" t="shared" si="0"/>
        <v>0</v>
      </c>
      <c r="U9" s="81">
        <f ca="1">IF(ISERROR(INDIRECT("'"&amp;$O9&amp;"'!"&amp;U$7,TRUE)),"",INDIRECT("'"&amp;$O9&amp;"'!"&amp;U$7,TRUE))</f>
        <v>0</v>
      </c>
      <c r="V9" s="81">
        <f ca="1" t="shared" si="1"/>
        <v>0</v>
      </c>
      <c r="W9" s="81">
        <f ca="1" t="shared" si="1"/>
        <v>0</v>
      </c>
      <c r="X9" s="81">
        <f ca="1" t="shared" si="1"/>
        <v>0</v>
      </c>
      <c r="Y9" s="81">
        <f ca="1" t="shared" si="1"/>
        <v>0</v>
      </c>
      <c r="Z9" s="81">
        <f ca="1" t="shared" si="2"/>
        <v>0</v>
      </c>
      <c r="AA9" s="81">
        <f ca="1" t="shared" si="2"/>
        <v>0</v>
      </c>
      <c r="AB9" s="81">
        <f ca="1" t="shared" si="2"/>
        <v>0</v>
      </c>
      <c r="AC9" s="81">
        <f ca="1" t="shared" si="2"/>
        <v>0</v>
      </c>
      <c r="AD9" s="81">
        <f ca="1" t="shared" si="2"/>
        <v>0</v>
      </c>
      <c r="AG9" s="81" t="str">
        <f aca="true" t="shared" si="7" ref="AG9:AG24">$O9</f>
        <v>第１年度 （事業所１）</v>
      </c>
      <c r="AH9" s="81">
        <f ca="1">IF(ISERROR(INDIRECT("'"&amp;$O9&amp;"'!"&amp;AH$7,TRUE)),"",INDIRECT("'"&amp;$O9&amp;"'!"&amp;AH$7,TRUE))</f>
        <v>0</v>
      </c>
      <c r="AI9" s="81">
        <f ca="1" t="shared" si="3"/>
        <v>0</v>
      </c>
      <c r="AJ9" s="81">
        <f ca="1" t="shared" si="3"/>
        <v>0</v>
      </c>
      <c r="AK9" s="81">
        <f ca="1" t="shared" si="3"/>
        <v>0</v>
      </c>
      <c r="AL9" s="81">
        <f ca="1" t="shared" si="3"/>
        <v>0</v>
      </c>
      <c r="AM9" s="81">
        <f ca="1" t="shared" si="4"/>
        <v>0</v>
      </c>
      <c r="AN9" s="81">
        <f ca="1" t="shared" si="4"/>
        <v>0</v>
      </c>
      <c r="AO9" s="81">
        <f ca="1" t="shared" si="4"/>
        <v>0</v>
      </c>
      <c r="AP9" s="81">
        <f ca="1" t="shared" si="4"/>
        <v>0</v>
      </c>
      <c r="AQ9" s="81">
        <f ca="1">IF(ISERROR(INDIRECT("'"&amp;$O9&amp;"'!"&amp;AQ$7,TRUE)),"",INDIRECT("'"&amp;$O9&amp;"'!"&amp;AQ$7,TRUE))</f>
        <v>0</v>
      </c>
      <c r="AR9" s="81">
        <f ca="1" t="shared" si="4"/>
        <v>0</v>
      </c>
      <c r="AS9" s="81">
        <f ca="1" t="shared" si="4"/>
        <v>0</v>
      </c>
      <c r="AT9" s="81">
        <f ca="1" t="shared" si="4"/>
        <v>0</v>
      </c>
      <c r="AU9" s="81">
        <f ca="1" t="shared" si="4"/>
        <v>0</v>
      </c>
      <c r="AV9" s="81">
        <f ca="1" t="shared" si="4"/>
        <v>0</v>
      </c>
      <c r="AY9" s="81" t="str">
        <f t="shared" si="5"/>
        <v>第１年度 （事業所１）</v>
      </c>
      <c r="AZ9" s="81">
        <f ca="1">IF(ISERROR(INDIRECT("'"&amp;$O9&amp;"'!"&amp;AZ$7,TRUE)),"",INDIRECT("'"&amp;$O9&amp;"'!"&amp;AZ$7,TRUE))</f>
        <v>0</v>
      </c>
      <c r="BA9" s="81">
        <f ca="1" t="shared" si="6"/>
        <v>0</v>
      </c>
      <c r="BB9" s="81">
        <f ca="1" t="shared" si="6"/>
        <v>0</v>
      </c>
      <c r="BC9" s="81">
        <f ca="1" t="shared" si="6"/>
        <v>0</v>
      </c>
      <c r="BD9" s="81">
        <f ca="1" t="shared" si="6"/>
        <v>0</v>
      </c>
      <c r="BE9" s="81">
        <f ca="1" t="shared" si="6"/>
        <v>0</v>
      </c>
    </row>
    <row r="10" spans="3:57" ht="12.75" customHeight="1">
      <c r="C10" s="246"/>
      <c r="D10" s="274" t="s">
        <v>8</v>
      </c>
      <c r="E10" s="247"/>
      <c r="F10" s="247"/>
      <c r="G10" s="248"/>
      <c r="H10" s="163" t="s">
        <v>26</v>
      </c>
      <c r="I10" s="171">
        <f>IF(SUM('第１年度 （Ｊ500kl未満事業所小計）:第１年度 （事業所１）'!I10)=0,"",SUM('第１年度 （Ｊ500kl未満事業所小計）:第１年度 （事業所１）'!I10))</f>
        <v>90</v>
      </c>
      <c r="J10" s="171">
        <f>IF(SUM('第１年度 （Ｊ500kl未満事業所小計）:第１年度 （事業所１）'!J10)=0,"",SUM('第１年度 （Ｊ500kl未満事業所小計）:第１年度 （事業所１）'!J10))</f>
        <v>87.53940000000001</v>
      </c>
      <c r="K10" s="171">
        <f>IF(SUM('第１年度 （Ｊ500kl未満事業所小計）:第１年度 （事業所１）'!K10)=0,"",SUM('第１年度 （Ｊ500kl未満事業所小計）:第１年度 （事業所１）'!K10))</f>
        <v>232.64670000000004</v>
      </c>
      <c r="O10" s="81" t="e">
        <f ca="1">RIGHT(CELL("filename",#REF!),LEN(CELL("filename",#REF!))-$Q$5)</f>
        <v>#REF!</v>
      </c>
      <c r="P10" s="81">
        <f ca="1">IF(ISERROR(INDIRECT("'"&amp;$O10&amp;"'!"&amp;P$7,TRUE)),"",INDIRECT("'"&amp;$O10&amp;"'!"&amp;P$7,TRUE))</f>
      </c>
      <c r="Q10" s="81">
        <f ca="1" t="shared" si="0"/>
      </c>
      <c r="R10" s="81">
        <f ca="1" t="shared" si="0"/>
      </c>
      <c r="S10" s="81">
        <f ca="1" t="shared" si="0"/>
      </c>
      <c r="T10" s="81">
        <f ca="1" t="shared" si="0"/>
      </c>
      <c r="U10" s="81">
        <f ca="1" t="shared" si="2"/>
      </c>
      <c r="V10" s="81">
        <f ca="1" t="shared" si="2"/>
      </c>
      <c r="W10" s="81">
        <f ca="1" t="shared" si="2"/>
      </c>
      <c r="X10" s="81">
        <f ca="1" t="shared" si="2"/>
      </c>
      <c r="Y10" s="81">
        <f ca="1" t="shared" si="2"/>
      </c>
      <c r="Z10" s="81">
        <f ca="1" t="shared" si="2"/>
      </c>
      <c r="AA10" s="81">
        <f ca="1" t="shared" si="2"/>
      </c>
      <c r="AB10" s="81">
        <f ca="1" t="shared" si="2"/>
      </c>
      <c r="AC10" s="81">
        <f ca="1" t="shared" si="2"/>
      </c>
      <c r="AD10" s="81">
        <f ca="1" t="shared" si="2"/>
      </c>
      <c r="AG10" s="81" t="e">
        <f t="shared" si="7"/>
        <v>#REF!</v>
      </c>
      <c r="AH10" s="81">
        <f aca="true" ca="1" t="shared" si="8" ref="AH10:AL24">IF(ISERROR(INDIRECT("'"&amp;$O10&amp;"'!"&amp;AH$7,TRUE)),"",INDIRECT("'"&amp;$O10&amp;"'!"&amp;AH$7,TRUE))</f>
      </c>
      <c r="AI10" s="81">
        <f ca="1" t="shared" si="8"/>
      </c>
      <c r="AJ10" s="81">
        <f ca="1" t="shared" si="8"/>
      </c>
      <c r="AK10" s="81">
        <f ca="1" t="shared" si="8"/>
      </c>
      <c r="AL10" s="81">
        <f ca="1" t="shared" si="8"/>
      </c>
      <c r="AM10" s="81">
        <f ca="1" t="shared" si="4"/>
      </c>
      <c r="AN10" s="81">
        <f ca="1" t="shared" si="4"/>
      </c>
      <c r="AO10" s="81">
        <f ca="1" t="shared" si="4"/>
      </c>
      <c r="AP10" s="81">
        <f ca="1" t="shared" si="4"/>
      </c>
      <c r="AQ10" s="81">
        <f ca="1" t="shared" si="4"/>
      </c>
      <c r="AR10" s="81">
        <f ca="1" t="shared" si="4"/>
      </c>
      <c r="AS10" s="81">
        <f ca="1" t="shared" si="4"/>
      </c>
      <c r="AT10" s="81">
        <f ca="1" t="shared" si="4"/>
      </c>
      <c r="AU10" s="81">
        <f ca="1" t="shared" si="4"/>
      </c>
      <c r="AV10" s="81">
        <f ca="1" t="shared" si="4"/>
      </c>
      <c r="AY10" s="81" t="e">
        <f t="shared" si="5"/>
        <v>#REF!</v>
      </c>
      <c r="AZ10" s="81">
        <f aca="true" ca="1" t="shared" si="9" ref="AZ10:AZ24">IF(ISERROR(INDIRECT("'"&amp;$O10&amp;"'!"&amp;AZ$7,TRUE)),"",INDIRECT("'"&amp;$O10&amp;"'!"&amp;AZ$7,TRUE))</f>
      </c>
      <c r="BA10" s="81">
        <f ca="1" t="shared" si="6"/>
      </c>
      <c r="BB10" s="81">
        <f ca="1" t="shared" si="6"/>
      </c>
      <c r="BC10" s="81">
        <f ca="1" t="shared" si="6"/>
      </c>
      <c r="BD10" s="81">
        <f ca="1" t="shared" si="6"/>
      </c>
      <c r="BE10" s="81">
        <f ca="1" t="shared" si="6"/>
      </c>
    </row>
    <row r="11" spans="3:57" ht="12.75" customHeight="1">
      <c r="C11" s="246"/>
      <c r="D11" s="232" t="s">
        <v>9</v>
      </c>
      <c r="E11" s="232"/>
      <c r="F11" s="232"/>
      <c r="G11" s="232"/>
      <c r="H11" s="163" t="s">
        <v>26</v>
      </c>
      <c r="I11" s="171">
        <f>IF(SUM('第１年度 （Ｊ500kl未満事業所小計）:第１年度 （事業所１）'!I11)=0,"",SUM('第１年度 （Ｊ500kl未満事業所小計）:第１年度 （事業所１）'!I11))</f>
        <v>540</v>
      </c>
      <c r="J11" s="171">
        <f>IF(SUM('第１年度 （Ｊ500kl未満事業所小計）:第１年度 （事業所１）'!J11)=0,"",SUM('第１年度 （Ｊ500kl未満事業所小計）:第１年度 （事業所１）'!J11))</f>
        <v>544.7411999999999</v>
      </c>
      <c r="K11" s="171">
        <f>IF(SUM('第１年度 （Ｊ500kl未満事業所小計）:第１年度 （事業所１）'!K11)=0,"",SUM('第１年度 （Ｊ500kl未満事業所小計）:第１年度 （事業所１）'!K11))</f>
        <v>1463.2002</v>
      </c>
      <c r="O11" s="81" t="e">
        <f ca="1">RIGHT(CELL("filename",#REF!),LEN(CELL("filename",#REF!))-$Q$5)</f>
        <v>#REF!</v>
      </c>
      <c r="P11" s="81">
        <f aca="true" ca="1" t="shared" si="10" ref="P11:T24">IF(ISERROR(INDIRECT("'"&amp;$O11&amp;"'!"&amp;P$7,TRUE)),"",INDIRECT("'"&amp;$O11&amp;"'!"&amp;P$7,TRUE))</f>
      </c>
      <c r="Q11" s="81">
        <f ca="1" t="shared" si="10"/>
      </c>
      <c r="R11" s="81">
        <f ca="1" t="shared" si="10"/>
      </c>
      <c r="S11" s="81">
        <f ca="1" t="shared" si="10"/>
      </c>
      <c r="T11" s="81">
        <f ca="1" t="shared" si="10"/>
      </c>
      <c r="U11" s="81">
        <f ca="1" t="shared" si="2"/>
      </c>
      <c r="V11" s="81">
        <f ca="1" t="shared" si="2"/>
      </c>
      <c r="W11" s="81">
        <f ca="1" t="shared" si="2"/>
      </c>
      <c r="X11" s="81">
        <f ca="1" t="shared" si="2"/>
      </c>
      <c r="Y11" s="81">
        <f ca="1" t="shared" si="2"/>
      </c>
      <c r="Z11" s="81">
        <f ca="1" t="shared" si="2"/>
      </c>
      <c r="AA11" s="81">
        <f ca="1" t="shared" si="2"/>
      </c>
      <c r="AB11" s="81">
        <f ca="1" t="shared" si="2"/>
      </c>
      <c r="AC11" s="81">
        <f ca="1" t="shared" si="2"/>
      </c>
      <c r="AD11" s="81">
        <f ca="1" t="shared" si="2"/>
      </c>
      <c r="AG11" s="81" t="e">
        <f t="shared" si="7"/>
        <v>#REF!</v>
      </c>
      <c r="AH11" s="81">
        <f ca="1" t="shared" si="8"/>
      </c>
      <c r="AI11" s="81">
        <f ca="1" t="shared" si="8"/>
      </c>
      <c r="AJ11" s="81">
        <f ca="1" t="shared" si="8"/>
      </c>
      <c r="AK11" s="81">
        <f ca="1" t="shared" si="8"/>
      </c>
      <c r="AL11" s="81">
        <f ca="1" t="shared" si="8"/>
      </c>
      <c r="AM11" s="81">
        <f ca="1" t="shared" si="4"/>
      </c>
      <c r="AN11" s="81">
        <f ca="1" t="shared" si="4"/>
      </c>
      <c r="AO11" s="81">
        <f ca="1" t="shared" si="4"/>
      </c>
      <c r="AP11" s="81">
        <f ca="1" t="shared" si="4"/>
      </c>
      <c r="AQ11" s="81">
        <f ca="1" t="shared" si="4"/>
      </c>
      <c r="AR11" s="81">
        <f ca="1" t="shared" si="4"/>
      </c>
      <c r="AS11" s="81">
        <f ca="1" t="shared" si="4"/>
      </c>
      <c r="AT11" s="81">
        <f ca="1" t="shared" si="4"/>
      </c>
      <c r="AU11" s="81">
        <f ca="1" t="shared" si="4"/>
      </c>
      <c r="AV11" s="81">
        <f ca="1" t="shared" si="4"/>
      </c>
      <c r="AY11" s="81" t="e">
        <f t="shared" si="5"/>
        <v>#REF!</v>
      </c>
      <c r="AZ11" s="81">
        <f ca="1" t="shared" si="9"/>
      </c>
      <c r="BA11" s="81">
        <f ca="1" t="shared" si="6"/>
      </c>
      <c r="BB11" s="81">
        <f ca="1" t="shared" si="6"/>
      </c>
      <c r="BC11" s="81">
        <f ca="1" t="shared" si="6"/>
      </c>
      <c r="BD11" s="81">
        <f ca="1" t="shared" si="6"/>
      </c>
      <c r="BE11" s="81">
        <f ca="1" t="shared" si="6"/>
      </c>
    </row>
    <row r="12" spans="3:57" ht="12.75" customHeight="1">
      <c r="C12" s="246"/>
      <c r="D12" s="271" t="s">
        <v>57</v>
      </c>
      <c r="E12" s="272"/>
      <c r="F12" s="272"/>
      <c r="G12" s="273"/>
      <c r="H12" s="165" t="s">
        <v>178</v>
      </c>
      <c r="I12" s="171">
        <f>IF(SUM('第１年度 （Ｊ500kl未満事業所小計）:第１年度 （事業所１）'!I12)=0,"",SUM('第１年度 （Ｊ500kl未満事業所小計）:第１年度 （事業所１）'!I12))</f>
      </c>
      <c r="J12" s="171">
        <f>IF(SUM('第１年度 （Ｊ500kl未満事業所小計）:第１年度 （事業所１）'!J12)=0,"",SUM('第１年度 （Ｊ500kl未満事業所小計）:第１年度 （事業所１）'!J12))</f>
      </c>
      <c r="K12" s="171">
        <f>IF(SUM('第１年度 （Ｊ500kl未満事業所小計）:第１年度 （事業所１）'!K12)=0,"",SUM('第１年度 （Ｊ500kl未満事業所小計）:第１年度 （事業所１）'!K12))</f>
      </c>
      <c r="O12" s="81" t="e">
        <f ca="1">RIGHT(CELL("filename",#REF!),LEN(CELL("filename",#REF!))-$Q$5)</f>
        <v>#REF!</v>
      </c>
      <c r="P12" s="81">
        <f ca="1" t="shared" si="10"/>
      </c>
      <c r="Q12" s="81">
        <f ca="1" t="shared" si="10"/>
      </c>
      <c r="R12" s="81">
        <f ca="1" t="shared" si="10"/>
      </c>
      <c r="S12" s="81">
        <f ca="1" t="shared" si="10"/>
      </c>
      <c r="T12" s="81">
        <f ca="1" t="shared" si="10"/>
      </c>
      <c r="U12" s="81">
        <f ca="1" t="shared" si="2"/>
      </c>
      <c r="V12" s="81">
        <f ca="1" t="shared" si="2"/>
      </c>
      <c r="W12" s="81">
        <f ca="1" t="shared" si="2"/>
      </c>
      <c r="X12" s="81">
        <f ca="1" t="shared" si="2"/>
      </c>
      <c r="Y12" s="81">
        <f ca="1" t="shared" si="2"/>
      </c>
      <c r="Z12" s="81">
        <f ca="1" t="shared" si="2"/>
      </c>
      <c r="AA12" s="81">
        <f ca="1" t="shared" si="2"/>
      </c>
      <c r="AB12" s="81">
        <f ca="1" t="shared" si="2"/>
      </c>
      <c r="AC12" s="81">
        <f ca="1" t="shared" si="2"/>
      </c>
      <c r="AD12" s="81">
        <f ca="1" t="shared" si="2"/>
      </c>
      <c r="AG12" s="81" t="e">
        <f t="shared" si="7"/>
        <v>#REF!</v>
      </c>
      <c r="AH12" s="81">
        <f ca="1" t="shared" si="8"/>
      </c>
      <c r="AI12" s="81">
        <f ca="1" t="shared" si="8"/>
      </c>
      <c r="AJ12" s="81">
        <f ca="1" t="shared" si="8"/>
      </c>
      <c r="AK12" s="81">
        <f ca="1" t="shared" si="8"/>
      </c>
      <c r="AL12" s="81">
        <f ca="1" t="shared" si="8"/>
      </c>
      <c r="AM12" s="81">
        <f ca="1" t="shared" si="4"/>
      </c>
      <c r="AN12" s="81">
        <f ca="1" t="shared" si="4"/>
      </c>
      <c r="AO12" s="81">
        <f ca="1" t="shared" si="4"/>
      </c>
      <c r="AP12" s="81">
        <f ca="1" t="shared" si="4"/>
      </c>
      <c r="AQ12" s="81">
        <f ca="1" t="shared" si="4"/>
      </c>
      <c r="AR12" s="81">
        <f ca="1" t="shared" si="4"/>
      </c>
      <c r="AS12" s="81">
        <f ca="1" t="shared" si="4"/>
      </c>
      <c r="AT12" s="81">
        <f ca="1" t="shared" si="4"/>
      </c>
      <c r="AU12" s="81">
        <f ca="1" t="shared" si="4"/>
      </c>
      <c r="AV12" s="81">
        <f ca="1" t="shared" si="4"/>
      </c>
      <c r="AY12" s="81" t="e">
        <f t="shared" si="5"/>
        <v>#REF!</v>
      </c>
      <c r="AZ12" s="81">
        <f ca="1" t="shared" si="9"/>
      </c>
      <c r="BA12" s="81">
        <f ca="1" t="shared" si="6"/>
      </c>
      <c r="BB12" s="81">
        <f ca="1" t="shared" si="6"/>
      </c>
      <c r="BC12" s="81">
        <f ca="1" t="shared" si="6"/>
      </c>
      <c r="BD12" s="81">
        <f ca="1" t="shared" si="6"/>
      </c>
      <c r="BE12" s="81">
        <f ca="1" t="shared" si="6"/>
      </c>
    </row>
    <row r="13" spans="3:57" ht="12.75" customHeight="1">
      <c r="C13" s="246"/>
      <c r="D13" s="271" t="s">
        <v>58</v>
      </c>
      <c r="E13" s="272"/>
      <c r="F13" s="272"/>
      <c r="G13" s="273"/>
      <c r="H13" s="165" t="s">
        <v>179</v>
      </c>
      <c r="I13" s="171">
        <f>IF(SUM('第１年度 （Ｊ500kl未満事業所小計）:第１年度 （事業所１）'!I13)=0,"",SUM('第１年度 （Ｊ500kl未満事業所小計）:第１年度 （事業所１）'!I13))</f>
      </c>
      <c r="J13" s="171">
        <f>IF(SUM('第１年度 （Ｊ500kl未満事業所小計）:第１年度 （事業所１）'!J13)=0,"",SUM('第１年度 （Ｊ500kl未満事業所小計）:第１年度 （事業所１）'!J13))</f>
      </c>
      <c r="K13" s="171">
        <f>IF(SUM('第１年度 （Ｊ500kl未満事業所小計）:第１年度 （事業所１）'!K13)=0,"",SUM('第１年度 （Ｊ500kl未満事業所小計）:第１年度 （事業所１）'!K13))</f>
      </c>
      <c r="O13" s="81" t="e">
        <f ca="1">RIGHT(CELL("filename",#REF!),LEN(CELL("filename",#REF!))-$Q$5)</f>
        <v>#REF!</v>
      </c>
      <c r="P13" s="81">
        <f ca="1" t="shared" si="10"/>
      </c>
      <c r="Q13" s="81">
        <f ca="1" t="shared" si="10"/>
      </c>
      <c r="R13" s="81">
        <f ca="1" t="shared" si="10"/>
      </c>
      <c r="S13" s="81">
        <f ca="1" t="shared" si="10"/>
      </c>
      <c r="T13" s="81">
        <f ca="1" t="shared" si="10"/>
      </c>
      <c r="U13" s="81">
        <f ca="1" t="shared" si="2"/>
      </c>
      <c r="V13" s="81">
        <f ca="1" t="shared" si="2"/>
      </c>
      <c r="W13" s="81">
        <f ca="1" t="shared" si="2"/>
      </c>
      <c r="X13" s="81">
        <f ca="1" t="shared" si="2"/>
      </c>
      <c r="Y13" s="81">
        <f ca="1" t="shared" si="2"/>
      </c>
      <c r="Z13" s="81">
        <f ca="1" t="shared" si="2"/>
      </c>
      <c r="AA13" s="81">
        <f ca="1" t="shared" si="2"/>
      </c>
      <c r="AB13" s="81">
        <f ca="1" t="shared" si="2"/>
      </c>
      <c r="AC13" s="81">
        <f ca="1" t="shared" si="2"/>
      </c>
      <c r="AD13" s="81">
        <f ca="1" t="shared" si="2"/>
      </c>
      <c r="AG13" s="81" t="e">
        <f t="shared" si="7"/>
        <v>#REF!</v>
      </c>
      <c r="AH13" s="81">
        <f ca="1" t="shared" si="8"/>
      </c>
      <c r="AI13" s="81">
        <f ca="1" t="shared" si="8"/>
      </c>
      <c r="AJ13" s="81">
        <f ca="1" t="shared" si="8"/>
      </c>
      <c r="AK13" s="81">
        <f ca="1" t="shared" si="8"/>
      </c>
      <c r="AL13" s="81">
        <f ca="1" t="shared" si="8"/>
      </c>
      <c r="AM13" s="81">
        <f ca="1" t="shared" si="4"/>
      </c>
      <c r="AN13" s="81">
        <f ca="1" t="shared" si="4"/>
      </c>
      <c r="AO13" s="81">
        <f ca="1" t="shared" si="4"/>
      </c>
      <c r="AP13" s="81">
        <f ca="1" t="shared" si="4"/>
      </c>
      <c r="AQ13" s="81">
        <f ca="1" t="shared" si="4"/>
      </c>
      <c r="AR13" s="81">
        <f ca="1" t="shared" si="4"/>
      </c>
      <c r="AS13" s="81">
        <f ca="1" t="shared" si="4"/>
      </c>
      <c r="AT13" s="81">
        <f ca="1" t="shared" si="4"/>
      </c>
      <c r="AU13" s="81">
        <f ca="1" t="shared" si="4"/>
      </c>
      <c r="AV13" s="81">
        <f ca="1" t="shared" si="4"/>
      </c>
      <c r="AY13" s="81" t="e">
        <f t="shared" si="5"/>
        <v>#REF!</v>
      </c>
      <c r="AZ13" s="81">
        <f ca="1" t="shared" si="9"/>
      </c>
      <c r="BA13" s="81">
        <f ca="1" t="shared" si="6"/>
      </c>
      <c r="BB13" s="81">
        <f ca="1" t="shared" si="6"/>
      </c>
      <c r="BC13" s="81">
        <f ca="1" t="shared" si="6"/>
      </c>
      <c r="BD13" s="81">
        <f ca="1" t="shared" si="6"/>
      </c>
      <c r="BE13" s="81">
        <f ca="1" t="shared" si="6"/>
      </c>
    </row>
    <row r="14" spans="3:57" ht="12.75" customHeight="1">
      <c r="C14" s="246"/>
      <c r="D14" s="274" t="s">
        <v>59</v>
      </c>
      <c r="E14" s="247"/>
      <c r="F14" s="247"/>
      <c r="G14" s="248"/>
      <c r="H14" s="163" t="s">
        <v>18</v>
      </c>
      <c r="I14" s="171">
        <f>IF(SUM('第１年度 （Ｊ500kl未満事業所小計）:第１年度 （事業所１）'!I14)=0,"",SUM('第１年度 （Ｊ500kl未満事業所小計）:第１年度 （事業所１）'!I14))</f>
      </c>
      <c r="J14" s="171">
        <f>IF(SUM('第１年度 （Ｊ500kl未満事業所小計）:第１年度 （事業所１）'!J14)=0,"",SUM('第１年度 （Ｊ500kl未満事業所小計）:第１年度 （事業所１）'!J14))</f>
      </c>
      <c r="K14" s="171">
        <f>IF(SUM('第１年度 （Ｊ500kl未満事業所小計）:第１年度 （事業所１）'!K14)=0,"",SUM('第１年度 （Ｊ500kl未満事業所小計）:第１年度 （事業所１）'!K14))</f>
      </c>
      <c r="O14" s="81" t="e">
        <f ca="1">RIGHT(CELL("filename",#REF!),LEN(CELL("filename",#REF!))-$Q$5)</f>
        <v>#REF!</v>
      </c>
      <c r="P14" s="81">
        <f ca="1" t="shared" si="10"/>
      </c>
      <c r="Q14" s="81">
        <f ca="1" t="shared" si="10"/>
      </c>
      <c r="R14" s="81">
        <f ca="1" t="shared" si="10"/>
      </c>
      <c r="S14" s="81">
        <f ca="1" t="shared" si="10"/>
      </c>
      <c r="T14" s="81">
        <f ca="1" t="shared" si="10"/>
      </c>
      <c r="U14" s="81">
        <f ca="1" t="shared" si="2"/>
      </c>
      <c r="V14" s="81">
        <f ca="1" t="shared" si="2"/>
      </c>
      <c r="W14" s="81">
        <f ca="1" t="shared" si="2"/>
      </c>
      <c r="X14" s="81">
        <f ca="1" t="shared" si="2"/>
      </c>
      <c r="Y14" s="81">
        <f ca="1" t="shared" si="2"/>
      </c>
      <c r="Z14" s="81">
        <f ca="1" t="shared" si="2"/>
      </c>
      <c r="AA14" s="81">
        <f ca="1" t="shared" si="2"/>
      </c>
      <c r="AB14" s="81">
        <f ca="1" t="shared" si="2"/>
      </c>
      <c r="AC14" s="81">
        <f ca="1" t="shared" si="2"/>
      </c>
      <c r="AD14" s="81">
        <f ca="1" t="shared" si="2"/>
      </c>
      <c r="AG14" s="81" t="e">
        <f t="shared" si="7"/>
        <v>#REF!</v>
      </c>
      <c r="AH14" s="81">
        <f ca="1" t="shared" si="8"/>
      </c>
      <c r="AI14" s="81">
        <f ca="1" t="shared" si="8"/>
      </c>
      <c r="AJ14" s="81">
        <f ca="1" t="shared" si="8"/>
      </c>
      <c r="AK14" s="81">
        <f ca="1" t="shared" si="8"/>
      </c>
      <c r="AL14" s="81">
        <f ca="1" t="shared" si="8"/>
      </c>
      <c r="AM14" s="81">
        <f ca="1" t="shared" si="4"/>
      </c>
      <c r="AN14" s="81">
        <f ca="1" t="shared" si="4"/>
      </c>
      <c r="AO14" s="81">
        <f ca="1" t="shared" si="4"/>
      </c>
      <c r="AP14" s="81">
        <f ca="1" t="shared" si="4"/>
      </c>
      <c r="AQ14" s="81">
        <f ca="1" t="shared" si="4"/>
      </c>
      <c r="AR14" s="81">
        <f ca="1" t="shared" si="4"/>
      </c>
      <c r="AS14" s="81">
        <f ca="1" t="shared" si="4"/>
      </c>
      <c r="AT14" s="81">
        <f ca="1" t="shared" si="4"/>
      </c>
      <c r="AU14" s="81">
        <f ca="1" t="shared" si="4"/>
      </c>
      <c r="AV14" s="81">
        <f ca="1" t="shared" si="4"/>
      </c>
      <c r="AY14" s="81" t="e">
        <f t="shared" si="5"/>
        <v>#REF!</v>
      </c>
      <c r="AZ14" s="81">
        <f ca="1" t="shared" si="9"/>
      </c>
      <c r="BA14" s="81">
        <f ca="1" t="shared" si="6"/>
      </c>
      <c r="BB14" s="81">
        <f ca="1" t="shared" si="6"/>
      </c>
      <c r="BC14" s="81">
        <f ca="1" t="shared" si="6"/>
      </c>
      <c r="BD14" s="81">
        <f ca="1" t="shared" si="6"/>
      </c>
      <c r="BE14" s="81">
        <f ca="1" t="shared" si="6"/>
      </c>
    </row>
    <row r="15" spans="3:57" ht="12.75" customHeight="1">
      <c r="C15" s="246"/>
      <c r="D15" s="232" t="s">
        <v>10</v>
      </c>
      <c r="E15" s="232"/>
      <c r="F15" s="232"/>
      <c r="G15" s="232"/>
      <c r="H15" s="163" t="s">
        <v>27</v>
      </c>
      <c r="I15" s="171">
        <f>IF(SUM('第１年度 （Ｊ500kl未満事業所小計）:第１年度 （事業所１）'!I15)=0,"",SUM('第１年度 （Ｊ500kl未満事業所小計）:第１年度 （事業所１）'!I15))</f>
      </c>
      <c r="J15" s="171">
        <f>IF(SUM('第１年度 （Ｊ500kl未満事業所小計）:第１年度 （事業所１）'!J15)=0,"",SUM('第１年度 （Ｊ500kl未満事業所小計）:第１年度 （事業所１）'!J15))</f>
      </c>
      <c r="K15" s="171">
        <f>IF(SUM('第１年度 （Ｊ500kl未満事業所小計）:第１年度 （事業所１）'!K15)=0,"",SUM('第１年度 （Ｊ500kl未満事業所小計）:第１年度 （事業所１）'!K15))</f>
      </c>
      <c r="O15" s="81" t="e">
        <f ca="1">RIGHT(CELL("filename",#REF!),LEN(CELL("filename",#REF!))-$Q$5)</f>
        <v>#REF!</v>
      </c>
      <c r="P15" s="81">
        <f ca="1" t="shared" si="10"/>
      </c>
      <c r="Q15" s="81">
        <f ca="1" t="shared" si="10"/>
      </c>
      <c r="R15" s="81">
        <f ca="1" t="shared" si="10"/>
      </c>
      <c r="S15" s="81">
        <f ca="1" t="shared" si="10"/>
      </c>
      <c r="T15" s="81">
        <f ca="1" t="shared" si="10"/>
      </c>
      <c r="U15" s="81">
        <f ca="1" t="shared" si="2"/>
      </c>
      <c r="V15" s="81">
        <f ca="1" t="shared" si="2"/>
      </c>
      <c r="W15" s="81">
        <f ca="1" t="shared" si="2"/>
      </c>
      <c r="X15" s="81">
        <f ca="1" t="shared" si="2"/>
      </c>
      <c r="Y15" s="81">
        <f ca="1" t="shared" si="2"/>
      </c>
      <c r="Z15" s="81">
        <f ca="1" t="shared" si="2"/>
      </c>
      <c r="AA15" s="81">
        <f ca="1" t="shared" si="2"/>
      </c>
      <c r="AB15" s="81">
        <f ca="1" t="shared" si="2"/>
      </c>
      <c r="AC15" s="81">
        <f ca="1" t="shared" si="2"/>
      </c>
      <c r="AD15" s="81">
        <f ca="1" t="shared" si="2"/>
      </c>
      <c r="AG15" s="81" t="e">
        <f t="shared" si="7"/>
        <v>#REF!</v>
      </c>
      <c r="AH15" s="81">
        <f ca="1" t="shared" si="8"/>
      </c>
      <c r="AI15" s="81">
        <f ca="1" t="shared" si="8"/>
      </c>
      <c r="AJ15" s="81">
        <f ca="1" t="shared" si="8"/>
      </c>
      <c r="AK15" s="81">
        <f ca="1" t="shared" si="8"/>
      </c>
      <c r="AL15" s="81">
        <f ca="1" t="shared" si="8"/>
      </c>
      <c r="AM15" s="81">
        <f ca="1" t="shared" si="4"/>
      </c>
      <c r="AN15" s="81">
        <f ca="1" t="shared" si="4"/>
      </c>
      <c r="AO15" s="81">
        <f ca="1" t="shared" si="4"/>
      </c>
      <c r="AP15" s="81">
        <f ca="1" t="shared" si="4"/>
      </c>
      <c r="AQ15" s="81">
        <f ca="1" t="shared" si="4"/>
      </c>
      <c r="AR15" s="81">
        <f ca="1" t="shared" si="4"/>
      </c>
      <c r="AS15" s="81">
        <f ca="1" t="shared" si="4"/>
      </c>
      <c r="AT15" s="81">
        <f ca="1" t="shared" si="4"/>
      </c>
      <c r="AU15" s="81">
        <f ca="1" t="shared" si="4"/>
      </c>
      <c r="AV15" s="81">
        <f ca="1" t="shared" si="4"/>
      </c>
      <c r="AY15" s="81" t="e">
        <f t="shared" si="5"/>
        <v>#REF!</v>
      </c>
      <c r="AZ15" s="81">
        <f ca="1" t="shared" si="9"/>
      </c>
      <c r="BA15" s="81">
        <f ca="1" t="shared" si="6"/>
      </c>
      <c r="BB15" s="81">
        <f ca="1" t="shared" si="6"/>
      </c>
      <c r="BC15" s="81">
        <f ca="1" t="shared" si="6"/>
      </c>
      <c r="BD15" s="81">
        <f ca="1" t="shared" si="6"/>
      </c>
      <c r="BE15" s="81">
        <f ca="1" t="shared" si="6"/>
      </c>
    </row>
    <row r="16" spans="3:57" ht="12.75" customHeight="1">
      <c r="C16" s="246"/>
      <c r="D16" s="271" t="s">
        <v>221</v>
      </c>
      <c r="E16" s="272"/>
      <c r="F16" s="272"/>
      <c r="G16" s="273"/>
      <c r="H16" s="166" t="s">
        <v>27</v>
      </c>
      <c r="I16" s="171">
        <f>IF(SUM('第１年度 （Ｊ500kl未満事業所小計）:第１年度 （事業所１）'!I16)=0,"",SUM('第１年度 （Ｊ500kl未満事業所小計）:第１年度 （事業所１）'!I16))</f>
        <v>400</v>
      </c>
      <c r="J16" s="171">
        <f>IF(SUM('第１年度 （Ｊ500kl未満事業所小計）:第１年度 （事業所１）'!J16)=0,"",SUM('第１年度 （Ｊ500kl未満事業所小計）:第１年度 （事業所１）'!J16))</f>
        <v>14.0352</v>
      </c>
      <c r="K16" s="171">
        <f>IF(SUM('第１年度 （Ｊ500kl未満事業所小計）:第１年度 （事業所１）'!K16)=0,"",SUM('第１年度 （Ｊ500kl未満事業所小計）:第１年度 （事業所１）'!K16))</f>
        <v>22.8</v>
      </c>
      <c r="O16" s="81" t="e">
        <f ca="1">RIGHT(CELL("filename",#REF!),LEN(CELL("filename",#REF!))-$Q$5)</f>
        <v>#REF!</v>
      </c>
      <c r="P16" s="81">
        <f ca="1" t="shared" si="10"/>
      </c>
      <c r="Q16" s="81">
        <f ca="1" t="shared" si="10"/>
      </c>
      <c r="R16" s="81">
        <f ca="1" t="shared" si="10"/>
      </c>
      <c r="S16" s="81">
        <f ca="1" t="shared" si="10"/>
      </c>
      <c r="T16" s="81">
        <f ca="1" t="shared" si="10"/>
      </c>
      <c r="U16" s="81">
        <f ca="1" t="shared" si="2"/>
      </c>
      <c r="V16" s="81">
        <f ca="1" t="shared" si="2"/>
      </c>
      <c r="W16" s="81">
        <f ca="1" t="shared" si="2"/>
      </c>
      <c r="X16" s="81">
        <f ca="1" t="shared" si="2"/>
      </c>
      <c r="Y16" s="81">
        <f ca="1" t="shared" si="2"/>
      </c>
      <c r="Z16" s="81">
        <f ca="1" t="shared" si="2"/>
      </c>
      <c r="AA16" s="81">
        <f ca="1" t="shared" si="2"/>
      </c>
      <c r="AB16" s="81">
        <f ca="1" t="shared" si="2"/>
      </c>
      <c r="AC16" s="81">
        <f ca="1" t="shared" si="2"/>
      </c>
      <c r="AD16" s="81">
        <f ca="1" t="shared" si="2"/>
      </c>
      <c r="AG16" s="81" t="e">
        <f t="shared" si="7"/>
        <v>#REF!</v>
      </c>
      <c r="AH16" s="81">
        <f ca="1" t="shared" si="8"/>
      </c>
      <c r="AI16" s="81">
        <f ca="1" t="shared" si="8"/>
      </c>
      <c r="AJ16" s="81">
        <f ca="1" t="shared" si="8"/>
      </c>
      <c r="AK16" s="81">
        <f ca="1" t="shared" si="8"/>
      </c>
      <c r="AL16" s="81">
        <f ca="1" t="shared" si="8"/>
      </c>
      <c r="AM16" s="81">
        <f ca="1" t="shared" si="4"/>
      </c>
      <c r="AN16" s="81">
        <f ca="1" t="shared" si="4"/>
      </c>
      <c r="AO16" s="81">
        <f ca="1" t="shared" si="4"/>
      </c>
      <c r="AP16" s="81">
        <f ca="1" t="shared" si="4"/>
      </c>
      <c r="AQ16" s="81">
        <f ca="1" t="shared" si="4"/>
      </c>
      <c r="AR16" s="81">
        <f ca="1" t="shared" si="4"/>
      </c>
      <c r="AS16" s="81">
        <f ca="1" t="shared" si="4"/>
      </c>
      <c r="AT16" s="81">
        <f ca="1" t="shared" si="4"/>
      </c>
      <c r="AU16" s="81">
        <f ca="1" t="shared" si="4"/>
      </c>
      <c r="AV16" s="81">
        <f ca="1" t="shared" si="4"/>
      </c>
      <c r="AY16" s="81" t="e">
        <f t="shared" si="5"/>
        <v>#REF!</v>
      </c>
      <c r="AZ16" s="81">
        <f ca="1" t="shared" si="9"/>
      </c>
      <c r="BA16" s="81">
        <f ca="1" t="shared" si="6"/>
      </c>
      <c r="BB16" s="81">
        <f ca="1" t="shared" si="6"/>
      </c>
      <c r="BC16" s="81">
        <f ca="1" t="shared" si="6"/>
      </c>
      <c r="BD16" s="81">
        <f ca="1" t="shared" si="6"/>
      </c>
      <c r="BE16" s="81">
        <f ca="1" t="shared" si="6"/>
      </c>
    </row>
    <row r="17" spans="3:57" ht="16.5" customHeight="1">
      <c r="C17" s="259"/>
      <c r="D17" s="257" t="s">
        <v>63</v>
      </c>
      <c r="E17" s="262" t="s">
        <v>222</v>
      </c>
      <c r="F17" s="257" t="s">
        <v>64</v>
      </c>
      <c r="G17" s="167" t="s">
        <v>191</v>
      </c>
      <c r="H17" s="245" t="s">
        <v>19</v>
      </c>
      <c r="I17" s="229">
        <f>IF(SUM('第１年度 （Ｊ500kl未満事業所小計）:第１年度 （事業所１）'!I17)=0,"",SUM('第１年度 （Ｊ500kl未満事業所小計）:第１年度 （事業所１）'!I17))</f>
        <v>4200</v>
      </c>
      <c r="J17" s="229">
        <f>IF(SUM('第１年度 （Ｊ500kl未満事業所小計）:第１年度 （事業所１）'!J17)=0,"",SUM('第１年度 （Ｊ500kl未満事業所小計）:第１年度 （事業所１）'!J17))</f>
        <v>1080.3492</v>
      </c>
      <c r="K17" s="229">
        <f>IF(SUM('第１年度 （Ｊ500kl未満事業所小計）:第１年度 （事業所１）'!K17)=0,"",SUM('第１年度 （Ｊ500kl未満事業所小計）:第１年度 （事業所１）'!K17))</f>
        <v>1529.3999999999999</v>
      </c>
      <c r="O17" s="81" t="e">
        <f ca="1">RIGHT(CELL("filename",#REF!),LEN(CELL("filename",#REF!))-$Q$5)</f>
        <v>#REF!</v>
      </c>
      <c r="P17" s="81">
        <f ca="1" t="shared" si="10"/>
      </c>
      <c r="Q17" s="81">
        <f ca="1" t="shared" si="10"/>
      </c>
      <c r="R17" s="81">
        <f ca="1" t="shared" si="10"/>
      </c>
      <c r="S17" s="81">
        <f ca="1" t="shared" si="10"/>
      </c>
      <c r="T17" s="81">
        <f ca="1" t="shared" si="10"/>
      </c>
      <c r="U17" s="81">
        <f ca="1" t="shared" si="2"/>
      </c>
      <c r="V17" s="81">
        <f ca="1" t="shared" si="2"/>
      </c>
      <c r="W17" s="81">
        <f ca="1" t="shared" si="2"/>
      </c>
      <c r="X17" s="81">
        <f ca="1" t="shared" si="2"/>
      </c>
      <c r="Y17" s="81">
        <f ca="1" t="shared" si="2"/>
      </c>
      <c r="Z17" s="81">
        <f ca="1" t="shared" si="2"/>
      </c>
      <c r="AA17" s="81">
        <f ca="1" t="shared" si="2"/>
      </c>
      <c r="AB17" s="81">
        <f ca="1" t="shared" si="2"/>
      </c>
      <c r="AC17" s="81">
        <f ca="1" t="shared" si="2"/>
      </c>
      <c r="AD17" s="81">
        <f ca="1" t="shared" si="2"/>
      </c>
      <c r="AG17" s="81" t="e">
        <f t="shared" si="7"/>
        <v>#REF!</v>
      </c>
      <c r="AH17" s="81">
        <f ca="1" t="shared" si="8"/>
      </c>
      <c r="AI17" s="81">
        <f ca="1" t="shared" si="8"/>
      </c>
      <c r="AJ17" s="81">
        <f ca="1" t="shared" si="8"/>
      </c>
      <c r="AK17" s="81">
        <f ca="1" t="shared" si="8"/>
      </c>
      <c r="AL17" s="81">
        <f ca="1" t="shared" si="8"/>
      </c>
      <c r="AM17" s="81">
        <f ca="1" t="shared" si="4"/>
      </c>
      <c r="AN17" s="81">
        <f ca="1" t="shared" si="4"/>
      </c>
      <c r="AO17" s="81">
        <f ca="1" t="shared" si="4"/>
      </c>
      <c r="AP17" s="81">
        <f ca="1" t="shared" si="4"/>
      </c>
      <c r="AQ17" s="81">
        <f ca="1" t="shared" si="4"/>
      </c>
      <c r="AR17" s="81">
        <f ca="1" t="shared" si="4"/>
      </c>
      <c r="AS17" s="81">
        <f ca="1" t="shared" si="4"/>
      </c>
      <c r="AT17" s="81">
        <f ca="1" t="shared" si="4"/>
      </c>
      <c r="AU17" s="81">
        <f ca="1" t="shared" si="4"/>
      </c>
      <c r="AV17" s="81">
        <f ca="1" t="shared" si="4"/>
      </c>
      <c r="AY17" s="81" t="e">
        <f t="shared" si="5"/>
        <v>#REF!</v>
      </c>
      <c r="AZ17" s="81">
        <f ca="1" t="shared" si="9"/>
      </c>
      <c r="BA17" s="81">
        <f ca="1" t="shared" si="6"/>
      </c>
      <c r="BB17" s="81">
        <f ca="1" t="shared" si="6"/>
      </c>
      <c r="BC17" s="81">
        <f ca="1" t="shared" si="6"/>
      </c>
      <c r="BD17" s="81">
        <f ca="1" t="shared" si="6"/>
      </c>
      <c r="BE17" s="81">
        <f ca="1" t="shared" si="6"/>
      </c>
    </row>
    <row r="18" spans="3:57" ht="16.5" customHeight="1">
      <c r="C18" s="259"/>
      <c r="D18" s="261"/>
      <c r="E18" s="263"/>
      <c r="F18" s="258"/>
      <c r="G18" s="173" t="str">
        <f>IF(P460="","（　　　 　　）",IF(P459&gt;=4,"（　複数事業者　）","(　"&amp;$P$460&amp;" "&amp;$P$461&amp;" "&amp;$P$462&amp;")"))</f>
        <v>(　関西電力(株) エネサーブ(株) (株)エネット)</v>
      </c>
      <c r="H18" s="251"/>
      <c r="I18" s="230">
        <f>IF(SUM('第１年度 （Ｊ500kl未満事業所小計）:第１年度 （事業所１）'!I18)=0,"",SUM('第１年度 （Ｊ500kl未満事業所小計）:第１年度 （事業所１）'!I18))</f>
      </c>
      <c r="J18" s="230">
        <f>IF(SUM('第１年度 （Ｊ500kl未満事業所小計）:第１年度 （事業所１）'!J18)=0,"",SUM('第１年度 （Ｊ500kl未満事業所小計）:第１年度 （事業所１）'!J18))</f>
      </c>
      <c r="K18" s="230">
        <f>IF(SUM('第１年度 （Ｊ500kl未満事業所小計）:第１年度 （事業所１）'!K18)=0,"",SUM('第１年度 （Ｊ500kl未満事業所小計）:第１年度 （事業所１）'!K18))</f>
      </c>
      <c r="O18" s="81" t="e">
        <f ca="1">RIGHT(CELL("filename",#REF!),LEN(CELL("filename",#REF!))-$Q$5)</f>
        <v>#REF!</v>
      </c>
      <c r="P18" s="81">
        <f ca="1" t="shared" si="10"/>
      </c>
      <c r="Q18" s="81">
        <f ca="1" t="shared" si="10"/>
      </c>
      <c r="R18" s="81">
        <f ca="1" t="shared" si="10"/>
      </c>
      <c r="S18" s="81">
        <f ca="1" t="shared" si="10"/>
      </c>
      <c r="T18" s="81">
        <f ca="1" t="shared" si="10"/>
      </c>
      <c r="U18" s="81">
        <f ca="1" t="shared" si="2"/>
      </c>
      <c r="V18" s="81">
        <f ca="1" t="shared" si="2"/>
      </c>
      <c r="W18" s="81">
        <f ca="1" t="shared" si="2"/>
      </c>
      <c r="X18" s="81">
        <f ca="1" t="shared" si="2"/>
      </c>
      <c r="Y18" s="81">
        <f ca="1" t="shared" si="2"/>
      </c>
      <c r="Z18" s="81">
        <f ca="1" t="shared" si="2"/>
      </c>
      <c r="AA18" s="81">
        <f ca="1" t="shared" si="2"/>
      </c>
      <c r="AB18" s="81">
        <f ca="1" t="shared" si="2"/>
      </c>
      <c r="AC18" s="81">
        <f ca="1" t="shared" si="2"/>
      </c>
      <c r="AD18" s="81">
        <f ca="1" t="shared" si="2"/>
      </c>
      <c r="AG18" s="81" t="e">
        <f t="shared" si="7"/>
        <v>#REF!</v>
      </c>
      <c r="AH18" s="81">
        <f ca="1" t="shared" si="8"/>
      </c>
      <c r="AI18" s="81">
        <f ca="1" t="shared" si="8"/>
      </c>
      <c r="AJ18" s="81">
        <f ca="1" t="shared" si="8"/>
      </c>
      <c r="AK18" s="81">
        <f ca="1" t="shared" si="8"/>
      </c>
      <c r="AL18" s="81">
        <f ca="1" t="shared" si="8"/>
      </c>
      <c r="AM18" s="81">
        <f ca="1" t="shared" si="4"/>
      </c>
      <c r="AN18" s="81">
        <f ca="1" t="shared" si="4"/>
      </c>
      <c r="AO18" s="81">
        <f ca="1" t="shared" si="4"/>
      </c>
      <c r="AP18" s="81">
        <f ca="1" t="shared" si="4"/>
      </c>
      <c r="AQ18" s="81">
        <f ca="1" t="shared" si="4"/>
      </c>
      <c r="AR18" s="81">
        <f ca="1" t="shared" si="4"/>
      </c>
      <c r="AS18" s="81">
        <f ca="1" t="shared" si="4"/>
      </c>
      <c r="AT18" s="81">
        <f ca="1" t="shared" si="4"/>
      </c>
      <c r="AU18" s="81">
        <f ca="1" t="shared" si="4"/>
      </c>
      <c r="AV18" s="81">
        <f ca="1" t="shared" si="4"/>
      </c>
      <c r="AY18" s="81" t="e">
        <f t="shared" si="5"/>
        <v>#REF!</v>
      </c>
      <c r="AZ18" s="81">
        <f ca="1" t="shared" si="9"/>
      </c>
      <c r="BA18" s="81">
        <f ca="1" t="shared" si="6"/>
      </c>
      <c r="BB18" s="81">
        <f ca="1" t="shared" si="6"/>
      </c>
      <c r="BC18" s="81">
        <f ca="1" t="shared" si="6"/>
      </c>
      <c r="BD18" s="81">
        <f ca="1" t="shared" si="6"/>
      </c>
      <c r="BE18" s="81">
        <f ca="1" t="shared" si="6"/>
      </c>
    </row>
    <row r="19" spans="3:57" ht="15.75" customHeight="1">
      <c r="C19" s="259"/>
      <c r="D19" s="261"/>
      <c r="E19" s="263"/>
      <c r="F19" s="257" t="s">
        <v>65</v>
      </c>
      <c r="G19" s="167" t="s">
        <v>191</v>
      </c>
      <c r="H19" s="245" t="s">
        <v>19</v>
      </c>
      <c r="I19" s="229">
        <f>IF(SUM('第１年度 （Ｊ500kl未満事業所小計）:第１年度 （事業所１）'!I19)=0,"",SUM('第１年度 （Ｊ500kl未満事業所小計）:第１年度 （事業所１）'!I19))</f>
      </c>
      <c r="J19" s="229">
        <f>IF(SUM('第１年度 （Ｊ500kl未満事業所小計）:第１年度 （事業所１）'!J19)=0,"",SUM('第１年度 （Ｊ500kl未満事業所小計）:第１年度 （事業所１）'!J19))</f>
      </c>
      <c r="K19" s="229">
        <f>IF(SUM('第１年度 （Ｊ500kl未満事業所小計）:第１年度 （事業所１）'!K19)=0,"",SUM('第１年度 （Ｊ500kl未満事業所小計）:第１年度 （事業所１）'!K19))</f>
      </c>
      <c r="O19" s="81" t="e">
        <f ca="1">RIGHT(CELL("filename",#REF!),LEN(CELL("filename",#REF!))-$Q$5)</f>
        <v>#REF!</v>
      </c>
      <c r="P19" s="81">
        <f ca="1" t="shared" si="10"/>
      </c>
      <c r="Q19" s="81">
        <f ca="1" t="shared" si="10"/>
      </c>
      <c r="R19" s="81">
        <f ca="1" t="shared" si="10"/>
      </c>
      <c r="S19" s="81">
        <f ca="1" t="shared" si="10"/>
      </c>
      <c r="T19" s="81">
        <f ca="1" t="shared" si="10"/>
      </c>
      <c r="U19" s="81">
        <f ca="1" t="shared" si="2"/>
      </c>
      <c r="V19" s="81">
        <f ca="1" t="shared" si="2"/>
      </c>
      <c r="W19" s="81">
        <f ca="1" t="shared" si="2"/>
      </c>
      <c r="X19" s="81">
        <f ca="1" t="shared" si="2"/>
      </c>
      <c r="Y19" s="81">
        <f ca="1" t="shared" si="2"/>
      </c>
      <c r="Z19" s="81">
        <f ca="1" t="shared" si="2"/>
      </c>
      <c r="AA19" s="81">
        <f ca="1" t="shared" si="2"/>
      </c>
      <c r="AB19" s="81">
        <f ca="1" t="shared" si="2"/>
      </c>
      <c r="AC19" s="81">
        <f ca="1" t="shared" si="2"/>
      </c>
      <c r="AD19" s="81">
        <f ca="1" t="shared" si="2"/>
      </c>
      <c r="AG19" s="81" t="e">
        <f t="shared" si="7"/>
        <v>#REF!</v>
      </c>
      <c r="AH19" s="81">
        <f ca="1" t="shared" si="8"/>
      </c>
      <c r="AI19" s="81">
        <f ca="1" t="shared" si="8"/>
      </c>
      <c r="AJ19" s="81">
        <f ca="1" t="shared" si="8"/>
      </c>
      <c r="AK19" s="81">
        <f ca="1" t="shared" si="8"/>
      </c>
      <c r="AL19" s="81">
        <f ca="1" t="shared" si="8"/>
      </c>
      <c r="AM19" s="81">
        <f ca="1" t="shared" si="4"/>
      </c>
      <c r="AN19" s="81">
        <f ca="1" t="shared" si="4"/>
      </c>
      <c r="AO19" s="81">
        <f ca="1" t="shared" si="4"/>
      </c>
      <c r="AP19" s="81">
        <f ca="1" t="shared" si="4"/>
      </c>
      <c r="AQ19" s="81">
        <f ca="1" t="shared" si="4"/>
      </c>
      <c r="AR19" s="81">
        <f ca="1" t="shared" si="4"/>
      </c>
      <c r="AS19" s="81">
        <f ca="1" t="shared" si="4"/>
      </c>
      <c r="AT19" s="81">
        <f ca="1" t="shared" si="4"/>
      </c>
      <c r="AU19" s="81">
        <f ca="1" t="shared" si="4"/>
      </c>
      <c r="AV19" s="81">
        <f ca="1" t="shared" si="4"/>
      </c>
      <c r="AY19" s="81" t="e">
        <f t="shared" si="5"/>
        <v>#REF!</v>
      </c>
      <c r="AZ19" s="81">
        <f ca="1" t="shared" si="9"/>
      </c>
      <c r="BA19" s="81">
        <f ca="1" t="shared" si="6"/>
      </c>
      <c r="BB19" s="81">
        <f ca="1" t="shared" si="6"/>
      </c>
      <c r="BC19" s="81">
        <f ca="1" t="shared" si="6"/>
      </c>
      <c r="BD19" s="81">
        <f ca="1" t="shared" si="6"/>
      </c>
      <c r="BE19" s="81">
        <f ca="1" t="shared" si="6"/>
      </c>
    </row>
    <row r="20" spans="3:57" ht="15.75" customHeight="1">
      <c r="C20" s="259"/>
      <c r="D20" s="261"/>
      <c r="E20" s="264"/>
      <c r="F20" s="258"/>
      <c r="G20" s="173" t="str">
        <f>IF(Q460="","（　　　 　　）",IF(Q459&gt;=4,"（　複数事業者　）","(　"&amp;$Q$460&amp;" "&amp;$Q$461&amp;" "&amp;$Q$462&amp;")"))</f>
        <v>（　　　 　　）</v>
      </c>
      <c r="H20" s="251"/>
      <c r="I20" s="230">
        <f>IF(SUM('第１年度 （Ｊ500kl未満事業所小計）:第１年度 （事業所１）'!I20)=0,"",SUM('第１年度 （Ｊ500kl未満事業所小計）:第１年度 （事業所１）'!I20))</f>
      </c>
      <c r="J20" s="230">
        <f>IF(SUM('第１年度 （Ｊ500kl未満事業所小計）:第１年度 （事業所１）'!J20)=0,"",SUM('第１年度 （Ｊ500kl未満事業所小計）:第１年度 （事業所１）'!J20))</f>
      </c>
      <c r="K20" s="230">
        <f>IF(SUM('第１年度 （Ｊ500kl未満事業所小計）:第１年度 （事業所１）'!K20)=0,"",SUM('第１年度 （Ｊ500kl未満事業所小計）:第１年度 （事業所１）'!K20))</f>
      </c>
      <c r="O20" s="81" t="e">
        <f ca="1">RIGHT(CELL("filename",#REF!),LEN(CELL("filename",#REF!))-$Q$5)</f>
        <v>#REF!</v>
      </c>
      <c r="P20" s="81">
        <f ca="1" t="shared" si="10"/>
      </c>
      <c r="Q20" s="81">
        <f ca="1" t="shared" si="10"/>
      </c>
      <c r="R20" s="81">
        <f ca="1" t="shared" si="10"/>
      </c>
      <c r="S20" s="81">
        <f ca="1" t="shared" si="10"/>
      </c>
      <c r="T20" s="81">
        <f ca="1" t="shared" si="10"/>
      </c>
      <c r="U20" s="81">
        <f ca="1" t="shared" si="2"/>
      </c>
      <c r="V20" s="81">
        <f ca="1" t="shared" si="2"/>
      </c>
      <c r="W20" s="81">
        <f ca="1" t="shared" si="2"/>
      </c>
      <c r="X20" s="81">
        <f ca="1" t="shared" si="2"/>
      </c>
      <c r="Y20" s="81">
        <f ca="1" t="shared" si="2"/>
      </c>
      <c r="Z20" s="81">
        <f ca="1" t="shared" si="2"/>
      </c>
      <c r="AA20" s="81">
        <f ca="1" t="shared" si="2"/>
      </c>
      <c r="AB20" s="81">
        <f ca="1" t="shared" si="2"/>
      </c>
      <c r="AC20" s="81">
        <f ca="1" t="shared" si="2"/>
      </c>
      <c r="AD20" s="81">
        <f ca="1" t="shared" si="2"/>
      </c>
      <c r="AG20" s="81" t="e">
        <f t="shared" si="7"/>
        <v>#REF!</v>
      </c>
      <c r="AH20" s="81">
        <f ca="1" t="shared" si="8"/>
      </c>
      <c r="AI20" s="81">
        <f ca="1" t="shared" si="8"/>
      </c>
      <c r="AJ20" s="81">
        <f ca="1" t="shared" si="8"/>
      </c>
      <c r="AK20" s="81">
        <f ca="1" t="shared" si="8"/>
      </c>
      <c r="AL20" s="81">
        <f ca="1" t="shared" si="8"/>
      </c>
      <c r="AM20" s="81">
        <f ca="1" t="shared" si="4"/>
      </c>
      <c r="AN20" s="81">
        <f ca="1" t="shared" si="4"/>
      </c>
      <c r="AO20" s="81">
        <f ca="1" t="shared" si="4"/>
      </c>
      <c r="AP20" s="81">
        <f ca="1" t="shared" si="4"/>
      </c>
      <c r="AQ20" s="81">
        <f ca="1" t="shared" si="4"/>
      </c>
      <c r="AR20" s="81">
        <f ca="1" t="shared" si="4"/>
      </c>
      <c r="AS20" s="81">
        <f ca="1" t="shared" si="4"/>
      </c>
      <c r="AT20" s="81">
        <f ca="1" t="shared" si="4"/>
      </c>
      <c r="AU20" s="81">
        <f ca="1" t="shared" si="4"/>
      </c>
      <c r="AV20" s="81">
        <f aca="true" ca="1" t="shared" si="11" ref="AS20:AV24">IF(ISERROR(INDIRECT("'"&amp;$O20&amp;"'!"&amp;AV$7,TRUE)),"",INDIRECT("'"&amp;$O20&amp;"'!"&amp;AV$7,TRUE))</f>
      </c>
      <c r="AY20" s="81" t="e">
        <f t="shared" si="5"/>
        <v>#REF!</v>
      </c>
      <c r="AZ20" s="81">
        <f ca="1" t="shared" si="9"/>
      </c>
      <c r="BA20" s="81">
        <f ca="1" t="shared" si="6"/>
      </c>
      <c r="BB20" s="81">
        <f ca="1" t="shared" si="6"/>
      </c>
      <c r="BC20" s="81">
        <f ca="1" t="shared" si="6"/>
      </c>
      <c r="BD20" s="81">
        <f ca="1" t="shared" si="6"/>
      </c>
      <c r="BE20" s="81">
        <f ca="1" t="shared" si="6"/>
      </c>
    </row>
    <row r="21" spans="3:57" ht="16.5" customHeight="1">
      <c r="C21" s="259"/>
      <c r="D21" s="261"/>
      <c r="E21" s="247" t="s">
        <v>0</v>
      </c>
      <c r="F21" s="248"/>
      <c r="G21" s="167" t="s">
        <v>191</v>
      </c>
      <c r="H21" s="245" t="s">
        <v>19</v>
      </c>
      <c r="I21" s="229">
        <f>IF(SUM('第１年度 （Ｊ500kl未満事業所小計）:第１年度 （事業所１）'!I21)=0,"",SUM('第１年度 （Ｊ500kl未満事業所小計）:第１年度 （事業所１）'!I21))</f>
      </c>
      <c r="J21" s="229">
        <f>IF(SUM('第１年度 （Ｊ500kl未満事業所小計）:第１年度 （事業所１）'!J21)=0,"",SUM('第１年度 （Ｊ500kl未満事業所小計）:第１年度 （事業所１）'!J21))</f>
      </c>
      <c r="K21" s="229">
        <f>IF(SUM('第１年度 （Ｊ500kl未満事業所小計）:第１年度 （事業所１）'!K21)=0,"",SUM('第１年度 （Ｊ500kl未満事業所小計）:第１年度 （事業所１）'!K21))</f>
      </c>
      <c r="L21" s="76"/>
      <c r="M21" s="76"/>
      <c r="O21" s="81" t="e">
        <f ca="1">RIGHT(CELL("filename",#REF!),LEN(CELL("filename",#REF!))-$Q$5)</f>
        <v>#REF!</v>
      </c>
      <c r="P21" s="81">
        <f ca="1" t="shared" si="10"/>
      </c>
      <c r="Q21" s="81">
        <f ca="1" t="shared" si="10"/>
      </c>
      <c r="R21" s="81">
        <f ca="1" t="shared" si="10"/>
      </c>
      <c r="S21" s="81">
        <f ca="1" t="shared" si="10"/>
      </c>
      <c r="T21" s="81">
        <f ca="1" t="shared" si="10"/>
      </c>
      <c r="U21" s="81">
        <f ca="1" t="shared" si="2"/>
      </c>
      <c r="V21" s="81">
        <f ca="1" t="shared" si="2"/>
      </c>
      <c r="W21" s="81">
        <f ca="1" t="shared" si="2"/>
      </c>
      <c r="X21" s="81">
        <f ca="1" t="shared" si="2"/>
      </c>
      <c r="Y21" s="81">
        <f ca="1" t="shared" si="2"/>
      </c>
      <c r="Z21" s="81">
        <f ca="1" t="shared" si="2"/>
      </c>
      <c r="AA21" s="81">
        <f ca="1" t="shared" si="2"/>
      </c>
      <c r="AB21" s="81">
        <f ca="1" t="shared" si="2"/>
      </c>
      <c r="AC21" s="81">
        <f ca="1" t="shared" si="2"/>
      </c>
      <c r="AD21" s="81">
        <f ca="1" t="shared" si="2"/>
      </c>
      <c r="AG21" s="81" t="e">
        <f t="shared" si="7"/>
        <v>#REF!</v>
      </c>
      <c r="AH21" s="81">
        <f ca="1" t="shared" si="8"/>
      </c>
      <c r="AI21" s="81">
        <f ca="1" t="shared" si="8"/>
      </c>
      <c r="AJ21" s="81">
        <f ca="1" t="shared" si="8"/>
      </c>
      <c r="AK21" s="81">
        <f ca="1" t="shared" si="8"/>
      </c>
      <c r="AL21" s="81">
        <f ca="1" t="shared" si="8"/>
      </c>
      <c r="AM21" s="81">
        <f ca="1" t="shared" si="4"/>
      </c>
      <c r="AN21" s="81">
        <f ca="1" t="shared" si="4"/>
      </c>
      <c r="AO21" s="81">
        <f ca="1" t="shared" si="4"/>
      </c>
      <c r="AP21" s="81">
        <f ca="1" t="shared" si="4"/>
      </c>
      <c r="AQ21" s="81">
        <f ca="1" t="shared" si="4"/>
      </c>
      <c r="AR21" s="81">
        <f ca="1" t="shared" si="4"/>
      </c>
      <c r="AS21" s="81">
        <f ca="1" t="shared" si="11"/>
      </c>
      <c r="AT21" s="81">
        <f ca="1" t="shared" si="11"/>
      </c>
      <c r="AU21" s="81">
        <f ca="1" t="shared" si="11"/>
      </c>
      <c r="AV21" s="81">
        <f ca="1" t="shared" si="11"/>
      </c>
      <c r="AY21" s="81" t="e">
        <f t="shared" si="5"/>
        <v>#REF!</v>
      </c>
      <c r="AZ21" s="81">
        <f ca="1" t="shared" si="9"/>
      </c>
      <c r="BA21" s="81">
        <f ca="1" t="shared" si="6"/>
      </c>
      <c r="BB21" s="81">
        <f ca="1" t="shared" si="6"/>
      </c>
      <c r="BC21" s="81">
        <f ca="1" t="shared" si="6"/>
      </c>
      <c r="BD21" s="81">
        <f ca="1" t="shared" si="6"/>
      </c>
      <c r="BE21" s="81">
        <f ca="1" t="shared" si="6"/>
      </c>
    </row>
    <row r="22" spans="3:57" ht="16.5" customHeight="1">
      <c r="C22" s="259"/>
      <c r="D22" s="258"/>
      <c r="E22" s="249"/>
      <c r="F22" s="250"/>
      <c r="G22" s="173" t="str">
        <f>IF(Z44="","（　　　 　　）","(　"&amp;Z44&amp;"　)")</f>
        <v>（　　　 　　）</v>
      </c>
      <c r="H22" s="251"/>
      <c r="I22" s="230">
        <f>IF(SUM('第１年度 （Ｊ500kl未満事業所小計）:第１年度 （事業所１）'!I22)=0,"",SUM('第１年度 （Ｊ500kl未満事業所小計）:第１年度 （事業所１）'!I22))</f>
      </c>
      <c r="J22" s="230">
        <f>IF(SUM('第１年度 （Ｊ500kl未満事業所小計）:第１年度 （事業所１）'!J22)=0,"",SUM('第１年度 （Ｊ500kl未満事業所小計）:第１年度 （事業所１）'!J22))</f>
      </c>
      <c r="K22" s="230">
        <f>IF(SUM('第１年度 （Ｊ500kl未満事業所小計）:第１年度 （事業所１）'!K22)=0,"",SUM('第１年度 （Ｊ500kl未満事業所小計）:第１年度 （事業所１）'!K22))</f>
      </c>
      <c r="L22" s="76"/>
      <c r="M22" s="76"/>
      <c r="O22" s="81" t="e">
        <f ca="1">RIGHT(CELL("filename",#REF!),LEN(CELL("filename",#REF!))-$Q$5)</f>
        <v>#REF!</v>
      </c>
      <c r="P22" s="81">
        <f ca="1" t="shared" si="10"/>
      </c>
      <c r="Q22" s="81">
        <f ca="1" t="shared" si="10"/>
      </c>
      <c r="R22" s="81">
        <f ca="1" t="shared" si="10"/>
      </c>
      <c r="S22" s="81">
        <f ca="1" t="shared" si="10"/>
      </c>
      <c r="T22" s="81">
        <f ca="1" t="shared" si="10"/>
      </c>
      <c r="U22" s="81">
        <f ca="1" t="shared" si="2"/>
      </c>
      <c r="V22" s="81">
        <f ca="1" t="shared" si="2"/>
      </c>
      <c r="W22" s="81">
        <f ca="1" t="shared" si="2"/>
      </c>
      <c r="X22" s="81">
        <f ca="1" t="shared" si="2"/>
      </c>
      <c r="Y22" s="81">
        <f ca="1" t="shared" si="2"/>
      </c>
      <c r="Z22" s="81">
        <f ca="1" t="shared" si="2"/>
      </c>
      <c r="AA22" s="81">
        <f ca="1" t="shared" si="2"/>
      </c>
      <c r="AB22" s="81">
        <f ca="1" t="shared" si="2"/>
      </c>
      <c r="AC22" s="81">
        <f ca="1" t="shared" si="2"/>
      </c>
      <c r="AD22" s="81">
        <f ca="1" t="shared" si="2"/>
      </c>
      <c r="AG22" s="81" t="e">
        <f t="shared" si="7"/>
        <v>#REF!</v>
      </c>
      <c r="AH22" s="81">
        <f ca="1" t="shared" si="8"/>
      </c>
      <c r="AI22" s="81">
        <f ca="1" t="shared" si="8"/>
      </c>
      <c r="AJ22" s="81">
        <f ca="1" t="shared" si="8"/>
      </c>
      <c r="AK22" s="81">
        <f ca="1" t="shared" si="8"/>
      </c>
      <c r="AL22" s="81">
        <f ca="1" t="shared" si="8"/>
      </c>
      <c r="AM22" s="81">
        <f ca="1" t="shared" si="4"/>
      </c>
      <c r="AN22" s="81">
        <f ca="1" t="shared" si="4"/>
      </c>
      <c r="AO22" s="81">
        <f ca="1" t="shared" si="4"/>
      </c>
      <c r="AP22" s="81">
        <f ca="1" t="shared" si="4"/>
      </c>
      <c r="AQ22" s="81">
        <f ca="1" t="shared" si="4"/>
      </c>
      <c r="AR22" s="81">
        <f ca="1" t="shared" si="4"/>
      </c>
      <c r="AS22" s="81">
        <f ca="1" t="shared" si="11"/>
      </c>
      <c r="AT22" s="81">
        <f ca="1" t="shared" si="11"/>
      </c>
      <c r="AU22" s="81">
        <f ca="1" t="shared" si="11"/>
      </c>
      <c r="AV22" s="81">
        <f ca="1" t="shared" si="11"/>
      </c>
      <c r="AY22" s="81" t="e">
        <f t="shared" si="5"/>
        <v>#REF!</v>
      </c>
      <c r="AZ22" s="81">
        <f ca="1" t="shared" si="9"/>
      </c>
      <c r="BA22" s="81">
        <f ca="1" t="shared" si="6"/>
      </c>
      <c r="BB22" s="81">
        <f ca="1" t="shared" si="6"/>
      </c>
      <c r="BC22" s="81">
        <f ca="1" t="shared" si="6"/>
      </c>
      <c r="BD22" s="81">
        <f ca="1" t="shared" si="6"/>
      </c>
      <c r="BE22" s="81">
        <f ca="1" t="shared" si="6"/>
      </c>
    </row>
    <row r="23" spans="3:57" ht="12.75" customHeight="1">
      <c r="C23" s="246"/>
      <c r="D23" s="265" t="s">
        <v>23</v>
      </c>
      <c r="E23" s="266"/>
      <c r="F23" s="267"/>
      <c r="G23" s="169" t="s">
        <v>38</v>
      </c>
      <c r="H23" s="169" t="s">
        <v>38</v>
      </c>
      <c r="I23" s="172">
        <f>IF(SUM('第１年度 （Ｊ500kl未満事業所小計）:第１年度 （事業所１）'!I23)=0,"",SUM('第１年度 （Ｊ500kl未満事業所小計）:第１年度 （事業所１）'!I23))</f>
      </c>
      <c r="J23" s="172">
        <f>IF(SUM('第１年度 （Ｊ500kl未満事業所小計）:第１年度 （事業所１）'!J23)=0,"",SUM('第１年度 （Ｊ500kl未満事業所小計）:第１年度 （事業所１）'!J23))</f>
      </c>
      <c r="K23" s="172">
        <f>IF(SUM('第１年度 （Ｊ500kl未満事業所小計）:第１年度 （事業所１）'!K23)=0,"",SUM('第１年度 （Ｊ500kl未満事業所小計）:第１年度 （事業所１）'!K23))</f>
      </c>
      <c r="O23" s="81" t="e">
        <f ca="1">RIGHT(CELL("filename",#REF!),LEN(CELL("filename",#REF!))-$Q$5)</f>
        <v>#REF!</v>
      </c>
      <c r="P23" s="81">
        <f ca="1" t="shared" si="10"/>
      </c>
      <c r="Q23" s="81">
        <f ca="1" t="shared" si="10"/>
      </c>
      <c r="R23" s="81">
        <f ca="1" t="shared" si="10"/>
      </c>
      <c r="S23" s="81">
        <f ca="1" t="shared" si="10"/>
      </c>
      <c r="T23" s="81">
        <f ca="1" t="shared" si="10"/>
      </c>
      <c r="U23" s="81">
        <f ca="1" t="shared" si="2"/>
      </c>
      <c r="V23" s="81">
        <f ca="1" t="shared" si="2"/>
      </c>
      <c r="W23" s="81">
        <f ca="1" t="shared" si="2"/>
      </c>
      <c r="X23" s="81">
        <f ca="1" t="shared" si="2"/>
      </c>
      <c r="Y23" s="81">
        <f ca="1" t="shared" si="2"/>
      </c>
      <c r="Z23" s="81">
        <f ca="1" t="shared" si="2"/>
      </c>
      <c r="AA23" s="81">
        <f ca="1" t="shared" si="2"/>
      </c>
      <c r="AB23" s="81">
        <f ca="1" t="shared" si="2"/>
      </c>
      <c r="AC23" s="81">
        <f ca="1" t="shared" si="2"/>
      </c>
      <c r="AD23" s="81">
        <f ca="1" t="shared" si="2"/>
      </c>
      <c r="AG23" s="81" t="e">
        <f t="shared" si="7"/>
        <v>#REF!</v>
      </c>
      <c r="AH23" s="81">
        <f ca="1" t="shared" si="8"/>
      </c>
      <c r="AI23" s="81">
        <f ca="1" t="shared" si="8"/>
      </c>
      <c r="AJ23" s="81">
        <f ca="1" t="shared" si="8"/>
      </c>
      <c r="AK23" s="81">
        <f ca="1" t="shared" si="8"/>
      </c>
      <c r="AL23" s="81">
        <f ca="1" t="shared" si="8"/>
      </c>
      <c r="AM23" s="81">
        <f ca="1" t="shared" si="4"/>
      </c>
      <c r="AN23" s="81">
        <f ca="1" t="shared" si="4"/>
      </c>
      <c r="AO23" s="81">
        <f ca="1" t="shared" si="4"/>
      </c>
      <c r="AP23" s="81">
        <f ca="1" t="shared" si="4"/>
      </c>
      <c r="AQ23" s="81">
        <f ca="1" t="shared" si="4"/>
      </c>
      <c r="AR23" s="81">
        <f ca="1" t="shared" si="4"/>
      </c>
      <c r="AS23" s="81">
        <f ca="1" t="shared" si="11"/>
      </c>
      <c r="AT23" s="81">
        <f ca="1" t="shared" si="11"/>
      </c>
      <c r="AU23" s="81">
        <f ca="1" t="shared" si="11"/>
      </c>
      <c r="AV23" s="81">
        <f ca="1" t="shared" si="11"/>
      </c>
      <c r="AY23" s="81" t="e">
        <f t="shared" si="5"/>
        <v>#REF!</v>
      </c>
      <c r="AZ23" s="81">
        <f ca="1" t="shared" si="9"/>
      </c>
      <c r="BA23" s="81">
        <f ca="1" t="shared" si="6"/>
      </c>
      <c r="BB23" s="81">
        <f ca="1" t="shared" si="6"/>
      </c>
      <c r="BC23" s="81">
        <f ca="1" t="shared" si="6"/>
      </c>
      <c r="BD23" s="81">
        <f ca="1" t="shared" si="6"/>
      </c>
      <c r="BE23" s="81">
        <f ca="1" t="shared" si="6"/>
      </c>
    </row>
    <row r="24" spans="3:57" ht="12.75" customHeight="1">
      <c r="C24" s="246"/>
      <c r="D24" s="265"/>
      <c r="E24" s="266"/>
      <c r="F24" s="267"/>
      <c r="G24" s="170" t="s">
        <v>38</v>
      </c>
      <c r="H24" s="170" t="s">
        <v>38</v>
      </c>
      <c r="I24" s="171">
        <f>IF(SUM('第１年度 （Ｊ500kl未満事業所小計）:第１年度 （事業所１）'!I24)=0,"",SUM('第１年度 （Ｊ500kl未満事業所小計）:第１年度 （事業所１）'!I24))</f>
      </c>
      <c r="J24" s="171">
        <f>IF(SUM('第１年度 （Ｊ500kl未満事業所小計）:第１年度 （事業所１）'!J24)=0,"",SUM('第１年度 （Ｊ500kl未満事業所小計）:第１年度 （事業所１）'!J24))</f>
      </c>
      <c r="K24" s="171">
        <f>IF(SUM('第１年度 （Ｊ500kl未満事業所小計）:第１年度 （事業所１）'!K24)=0,"",SUM('第１年度 （Ｊ500kl未満事業所小計）:第１年度 （事業所１）'!K24))</f>
      </c>
      <c r="O24" s="81" t="e">
        <f ca="1">RIGHT(CELL("filename",#REF!),LEN(CELL("filename",#REF!))-$Q$5)</f>
        <v>#REF!</v>
      </c>
      <c r="P24" s="81">
        <f ca="1" t="shared" si="10"/>
      </c>
      <c r="Q24" s="81">
        <f ca="1" t="shared" si="10"/>
      </c>
      <c r="R24" s="81">
        <f ca="1" t="shared" si="10"/>
      </c>
      <c r="S24" s="81">
        <f ca="1" t="shared" si="10"/>
      </c>
      <c r="T24" s="81">
        <f ca="1" t="shared" si="10"/>
      </c>
      <c r="U24" s="81">
        <f ca="1" t="shared" si="2"/>
      </c>
      <c r="V24" s="81">
        <f ca="1" t="shared" si="2"/>
      </c>
      <c r="W24" s="81">
        <f ca="1" t="shared" si="2"/>
      </c>
      <c r="X24" s="81">
        <f ca="1" t="shared" si="2"/>
      </c>
      <c r="Y24" s="81">
        <f ca="1" t="shared" si="2"/>
      </c>
      <c r="Z24" s="81">
        <f ca="1" t="shared" si="2"/>
      </c>
      <c r="AA24" s="81">
        <f ca="1" t="shared" si="2"/>
      </c>
      <c r="AB24" s="81">
        <f ca="1" t="shared" si="2"/>
      </c>
      <c r="AC24" s="81">
        <f ca="1" t="shared" si="2"/>
      </c>
      <c r="AD24" s="81">
        <f ca="1" t="shared" si="2"/>
      </c>
      <c r="AG24" s="81" t="e">
        <f t="shared" si="7"/>
        <v>#REF!</v>
      </c>
      <c r="AH24" s="81">
        <f ca="1" t="shared" si="8"/>
      </c>
      <c r="AI24" s="81">
        <f ca="1" t="shared" si="8"/>
      </c>
      <c r="AJ24" s="81">
        <f ca="1" t="shared" si="8"/>
      </c>
      <c r="AK24" s="81">
        <f ca="1" t="shared" si="8"/>
      </c>
      <c r="AL24" s="81">
        <f ca="1" t="shared" si="8"/>
      </c>
      <c r="AM24" s="81">
        <f ca="1" t="shared" si="4"/>
      </c>
      <c r="AN24" s="81">
        <f ca="1" t="shared" si="4"/>
      </c>
      <c r="AO24" s="81">
        <f ca="1" t="shared" si="4"/>
      </c>
      <c r="AP24" s="81">
        <f ca="1" t="shared" si="4"/>
      </c>
      <c r="AQ24" s="81">
        <f ca="1" t="shared" si="4"/>
      </c>
      <c r="AR24" s="81">
        <f ca="1" t="shared" si="4"/>
      </c>
      <c r="AS24" s="81">
        <f ca="1" t="shared" si="11"/>
      </c>
      <c r="AT24" s="81">
        <f ca="1" t="shared" si="11"/>
      </c>
      <c r="AU24" s="81">
        <f ca="1" t="shared" si="11"/>
      </c>
      <c r="AV24" s="81">
        <f ca="1" t="shared" si="11"/>
      </c>
      <c r="AY24" s="81" t="e">
        <f t="shared" si="5"/>
        <v>#REF!</v>
      </c>
      <c r="AZ24" s="81">
        <f ca="1" t="shared" si="9"/>
      </c>
      <c r="BA24" s="81">
        <f ca="1" t="shared" si="6"/>
      </c>
      <c r="BB24" s="81">
        <f ca="1" t="shared" si="6"/>
      </c>
      <c r="BC24" s="81">
        <f ca="1" t="shared" si="6"/>
      </c>
      <c r="BD24" s="81">
        <f ca="1" t="shared" si="6"/>
      </c>
      <c r="BE24" s="81">
        <f ca="1" t="shared" si="6"/>
      </c>
    </row>
    <row r="25" spans="3:53" ht="12.75" customHeight="1">
      <c r="C25" s="246"/>
      <c r="D25" s="268"/>
      <c r="E25" s="269"/>
      <c r="F25" s="270"/>
      <c r="G25" s="170" t="s">
        <v>38</v>
      </c>
      <c r="H25" s="170" t="s">
        <v>38</v>
      </c>
      <c r="I25" s="171">
        <f>IF(SUM('第１年度 （Ｊ500kl未満事業所小計）:第１年度 （事業所１）'!I25)=0,"",SUM('第１年度 （Ｊ500kl未満事業所小計）:第１年度 （事業所１）'!I25))</f>
      </c>
      <c r="J25" s="171">
        <f>IF(SUM('第１年度 （Ｊ500kl未満事業所小計）:第１年度 （事業所１）'!J25)=0,"",SUM('第１年度 （Ｊ500kl未満事業所小計）:第１年度 （事業所１）'!J25))</f>
      </c>
      <c r="K25" s="171">
        <f>IF(SUM('第１年度 （Ｊ500kl未満事業所小計）:第１年度 （事業所１）'!K25)=0,"",SUM('第１年度 （Ｊ500kl未満事業所小計）:第１年度 （事業所１）'!K25))</f>
      </c>
      <c r="P25" s="57" t="s">
        <v>192</v>
      </c>
      <c r="Q25" s="57" t="s">
        <v>210</v>
      </c>
      <c r="R25" s="57"/>
      <c r="S25" s="57"/>
      <c r="AB25" s="85"/>
      <c r="AC25" s="85"/>
      <c r="AH25" s="57" t="s">
        <v>192</v>
      </c>
      <c r="AI25" s="57" t="s">
        <v>210</v>
      </c>
      <c r="AJ25" s="57"/>
      <c r="AK25" s="57"/>
      <c r="AT25" s="85"/>
      <c r="AU25" s="85"/>
      <c r="AZ25" s="57"/>
      <c r="BA25" s="57"/>
    </row>
    <row r="26" spans="3:57" ht="12.75" customHeight="1">
      <c r="C26" s="246"/>
      <c r="D26" s="254" t="s">
        <v>24</v>
      </c>
      <c r="E26" s="255"/>
      <c r="F26" s="255"/>
      <c r="G26" s="255"/>
      <c r="H26" s="163" t="s">
        <v>14</v>
      </c>
      <c r="I26" s="163" t="s">
        <v>14</v>
      </c>
      <c r="J26" s="171">
        <f>IF(SUM(J8:J25)=0,"",SUM(J8:J25))</f>
        <v>2173.005</v>
      </c>
      <c r="K26" s="171">
        <f>IF(SUM(K8:K25)=0,"",SUM(K8:K25))</f>
        <v>4408.8769</v>
      </c>
      <c r="N26" s="2">
        <v>1</v>
      </c>
      <c r="O26" s="55" t="s">
        <v>286</v>
      </c>
      <c r="P26" s="58">
        <f>IF(COUNTIF($P$8:$T$24,O26)=0,"",N26)</f>
      </c>
      <c r="Q26" s="58">
        <f aca="true" t="shared" si="12" ref="Q26:Q32">IF(COUNTIF($U$8:$Y$24,O26)=0,"",N26)</f>
      </c>
      <c r="R26" s="75"/>
      <c r="S26" s="75"/>
      <c r="Z26" s="58">
        <f>IF(OR(Z8=0,Z8=""),"",IF(COUNTIF($Z$8:Z8,Z8)=1,Z8,""))</f>
      </c>
      <c r="AA26" s="58">
        <f>IF(OR(AA8=0,AA8=""),"",IF(COUNTIF($Z$8:AA8,AA8)=1,AA8,""))</f>
      </c>
      <c r="AB26" s="58">
        <f>IF(OR(AB8=0,AB8=""),"",IF(COUNTIF($Z$8:AB8,AB8)=1,AB8,""))</f>
      </c>
      <c r="AC26" s="58">
        <f>IF(OR(AC8=0,AC8=""),"",IF(COUNTIF($Z$8:AC8,AC8)=1,AC8,""))</f>
      </c>
      <c r="AD26" s="58">
        <f>IF(OR(AD8=0,AD8=""),"",IF(COUNTIF($Z$8:AD8,AD8)=1,AD8,""))</f>
      </c>
      <c r="AE26" s="58">
        <f>IF(Z26="","",Z26)&amp;IF(AA26="",""," "&amp;AA26)&amp;IF(AB26="",""," "&amp;AB26)&amp;IF(AC26="",""," "&amp;AC26)&amp;IF(AD26="",""," "&amp;AD26)</f>
      </c>
      <c r="AF26" s="2">
        <v>1</v>
      </c>
      <c r="AG26" s="55" t="s">
        <v>323</v>
      </c>
      <c r="AH26" s="58">
        <f aca="true" t="shared" si="13" ref="AH26:AH65">IF(COUNTIF($AH$8:$AL$24,AG26)=0,"",AF26)</f>
      </c>
      <c r="AI26" s="58">
        <f aca="true" t="shared" si="14" ref="AI26:AI65">IF(COUNTIF($AM$8:$AQ$24,AG26)=0,"",AF26)</f>
      </c>
      <c r="AJ26" s="75"/>
      <c r="AK26" s="75"/>
      <c r="AR26" s="58">
        <f>IF(OR(AR8=0,AR8=""),"",IF(COUNTIF($Z$8:AR8,AR8)=1,AR8,""))</f>
      </c>
      <c r="AS26" s="58">
        <f>IF(OR(AS8=0,AS8=""),"",IF(COUNTIF($Z$8:AS8,AS8)=1,AS8,""))</f>
      </c>
      <c r="AT26" s="58">
        <f>IF(OR(AT8=0,AT8=""),"",IF(COUNTIF($Z$8:AT8,AT8)=1,AT8,""))</f>
      </c>
      <c r="AU26" s="58">
        <f>IF(OR(AU8=0,AU8=""),"",IF(COUNTIF($Z$8:AU8,AU8)=1,AU8,""))</f>
      </c>
      <c r="AV26" s="58">
        <f>IF(OR(AV8=0,AV8=""),"",IF(COUNTIF($Z$8:AV8,AV8)=1,AV8,""))</f>
      </c>
      <c r="AW26" s="58">
        <f>IF(AR26="","",AR26)&amp;IF(AS26="",""," "&amp;AS26)&amp;IF(AT26="",""," "&amp;AT26)&amp;IF(AU26="",""," "&amp;AU26)&amp;IF(AV26="",""," "&amp;AV26)</f>
      </c>
      <c r="AY26" s="2">
        <v>1</v>
      </c>
      <c r="AZ26" s="55" t="s">
        <v>86</v>
      </c>
      <c r="BA26" s="58">
        <f>IF(COUNTIF($AZ$8:$BB$24,AZ26)=0,"",AY26)</f>
      </c>
      <c r="BC26" s="2">
        <v>1</v>
      </c>
      <c r="BD26" s="82" t="s">
        <v>262</v>
      </c>
      <c r="BE26" s="58">
        <f aca="true" t="shared" si="15" ref="BE26:BE44">IF(COUNTIF($BC$8:$BE$24,BD26)=0,"",BC26)</f>
      </c>
    </row>
    <row r="27" spans="3:57" ht="12.75" customHeight="1">
      <c r="C27" s="246"/>
      <c r="D27" s="232" t="s">
        <v>223</v>
      </c>
      <c r="E27" s="232"/>
      <c r="F27" s="232"/>
      <c r="G27" s="232"/>
      <c r="H27" s="256"/>
      <c r="I27" s="256"/>
      <c r="J27" s="256"/>
      <c r="K27" s="256"/>
      <c r="N27" s="2">
        <v>2</v>
      </c>
      <c r="O27" s="55" t="s">
        <v>287</v>
      </c>
      <c r="P27" s="58">
        <f aca="true" t="shared" si="16" ref="P27:P32">IF(COUNTIF($P$8:$T$24,O27)=0,"",N27)</f>
      </c>
      <c r="Q27" s="58">
        <f t="shared" si="12"/>
      </c>
      <c r="R27" s="75"/>
      <c r="S27" s="75"/>
      <c r="Z27" s="58">
        <f>IF(OR(Z9=0,Z9=""),"",IF(COUNTIF($Z$8:Z9,Z9)=1,Z9,""))</f>
      </c>
      <c r="AA27" s="58">
        <f>IF(OR(AA9=0,AA9=""),"",IF(COUNTIF($Z$8:AA9,AA9)=1,AA9,""))</f>
      </c>
      <c r="AB27" s="58">
        <f>IF(OR(AB9=0,AB9=""),"",IF(COUNTIF($Z$8:AB9,AB9)=1,AB9,""))</f>
      </c>
      <c r="AC27" s="58">
        <f>IF(OR(AC9=0,AC9=""),"",IF(COUNTIF($Z$8:AC9,AC9)=1,AC9,""))</f>
      </c>
      <c r="AD27" s="58">
        <f>IF(OR(AD9=0,AD9=""),"",IF(COUNTIF($Z$8:AD9,AD9)=1,AD9,""))</f>
      </c>
      <c r="AE27" s="58">
        <f aca="true" t="shared" si="17" ref="AE27:AE42">IF(Z27="","",Z27)&amp;IF(AA27="",""," "&amp;AA27)&amp;IF(AB27="",""," "&amp;AB27)&amp;IF(AC27="",""," "&amp;AC27)&amp;IF(AD27="",""," "&amp;AD27)</f>
      </c>
      <c r="AF27" s="2">
        <v>2</v>
      </c>
      <c r="AG27" s="55" t="s">
        <v>299</v>
      </c>
      <c r="AH27" s="58">
        <f t="shared" si="13"/>
      </c>
      <c r="AI27" s="58">
        <f t="shared" si="14"/>
      </c>
      <c r="AJ27" s="75"/>
      <c r="AK27" s="75"/>
      <c r="AR27" s="58">
        <f>IF(OR(AR9=0,AR9=""),"",IF(COUNTIF($Z$8:AR9,AR9)=1,AR9,""))</f>
      </c>
      <c r="AS27" s="58">
        <f>IF(OR(AS9=0,AS9=""),"",IF(COUNTIF($Z$8:AS9,AS9)=1,AS9,""))</f>
      </c>
      <c r="AT27" s="58">
        <f>IF(OR(AT9=0,AT9=""),"",IF(COUNTIF($Z$8:AT9,AT9)=1,AT9,""))</f>
      </c>
      <c r="AU27" s="58">
        <f>IF(OR(AU9=0,AU9=""),"",IF(COUNTIF($Z$8:AU9,AU9)=1,AU9,""))</f>
      </c>
      <c r="AV27" s="58">
        <f>IF(OR(AV9=0,AV9=""),"",IF(COUNTIF($Z$8:AV9,AV9)=1,AV9,""))</f>
      </c>
      <c r="AW27" s="58">
        <f aca="true" t="shared" si="18" ref="AW27:AW42">IF(AR27="","",AR27)&amp;IF(AS27="",""," "&amp;AS27)&amp;IF(AT27="",""," "&amp;AT27)&amp;IF(AU27="",""," "&amp;AU27)&amp;IF(AV27="",""," "&amp;AV27)</f>
      </c>
      <c r="AY27" s="2">
        <v>2</v>
      </c>
      <c r="AZ27" s="55" t="s">
        <v>87</v>
      </c>
      <c r="BA27" s="58">
        <f aca="true" t="shared" si="19" ref="BA27:BA34">IF(COUNTIF($AZ$8:$BB$24,AZ27)=0,"",AY27)</f>
      </c>
      <c r="BC27" s="2">
        <v>2</v>
      </c>
      <c r="BD27" s="82" t="s">
        <v>263</v>
      </c>
      <c r="BE27" s="58">
        <f t="shared" si="15"/>
      </c>
    </row>
    <row r="28" spans="3:57" ht="12.75" customHeight="1">
      <c r="C28" s="260"/>
      <c r="D28" s="245" t="s">
        <v>12</v>
      </c>
      <c r="E28" s="245"/>
      <c r="F28" s="245"/>
      <c r="G28" s="245"/>
      <c r="H28" s="163" t="s">
        <v>19</v>
      </c>
      <c r="I28" s="174">
        <f>IF(SUM('第１年度 （Ｊ500kl未満事業所小計）:第１年度 （事業所１）'!I28)=0,"",SUM('第１年度 （Ｊ500kl未満事業所小計）:第１年度 （事業所１）'!I28))</f>
      </c>
      <c r="J28" s="163" t="s">
        <v>14</v>
      </c>
      <c r="K28" s="163" t="s">
        <v>14</v>
      </c>
      <c r="N28" s="2">
        <v>3</v>
      </c>
      <c r="O28" s="55" t="s">
        <v>529</v>
      </c>
      <c r="P28" s="58">
        <f t="shared" si="16"/>
      </c>
      <c r="Q28" s="58">
        <f t="shared" si="12"/>
      </c>
      <c r="R28" s="75"/>
      <c r="S28" s="75"/>
      <c r="Z28" s="58">
        <f>IF(OR(Z10=0,Z10=""),"",IF(COUNTIF($Z$8:Z10,Z10)=1,Z10,""))</f>
      </c>
      <c r="AA28" s="58">
        <f>IF(OR(AA10=0,AA10=""),"",IF(COUNTIF($Z$8:AA10,AA10)=1,AA10,""))</f>
      </c>
      <c r="AB28" s="58">
        <f>IF(OR(AB10=0,AB10=""),"",IF(COUNTIF($Z$8:AB10,AB10)=1,AB10,""))</f>
      </c>
      <c r="AC28" s="58">
        <f>IF(OR(AC10=0,AC10=""),"",IF(COUNTIF($Z$8:AC10,AC10)=1,AC10,""))</f>
      </c>
      <c r="AD28" s="58">
        <f>IF(OR(AD10=0,AD10=""),"",IF(COUNTIF($Z$8:AD10,AD10)=1,AD10,""))</f>
      </c>
      <c r="AE28" s="58">
        <f t="shared" si="17"/>
      </c>
      <c r="AF28" s="2">
        <v>3</v>
      </c>
      <c r="AG28" s="55" t="s">
        <v>386</v>
      </c>
      <c r="AH28" s="58">
        <f t="shared" si="13"/>
      </c>
      <c r="AI28" s="58">
        <f t="shared" si="14"/>
      </c>
      <c r="AJ28" s="75"/>
      <c r="AK28" s="75"/>
      <c r="AR28" s="58">
        <f>IF(OR(AR10=0,AR10=""),"",IF(COUNTIF($Z$8:AR10,AR10)=1,AR10,""))</f>
      </c>
      <c r="AS28" s="58">
        <f>IF(OR(AS10=0,AS10=""),"",IF(COUNTIF($Z$8:AS10,AS10)=1,AS10,""))</f>
      </c>
      <c r="AT28" s="58">
        <f>IF(OR(AT10=0,AT10=""),"",IF(COUNTIF($Z$8:AT10,AT10)=1,AT10,""))</f>
      </c>
      <c r="AU28" s="58">
        <f>IF(OR(AU10=0,AU10=""),"",IF(COUNTIF($Z$8:AU10,AU10)=1,AU10,""))</f>
      </c>
      <c r="AV28" s="58">
        <f>IF(OR(AV10=0,AV10=""),"",IF(COUNTIF($Z$8:AV10,AV10)=1,AV10,""))</f>
      </c>
      <c r="AW28" s="58">
        <f t="shared" si="18"/>
      </c>
      <c r="AY28" s="2">
        <v>3</v>
      </c>
      <c r="AZ28" s="55" t="s">
        <v>88</v>
      </c>
      <c r="BA28" s="58">
        <f t="shared" si="19"/>
      </c>
      <c r="BC28" s="2">
        <v>3</v>
      </c>
      <c r="BD28" s="82" t="s">
        <v>264</v>
      </c>
      <c r="BE28" s="58">
        <f t="shared" si="15"/>
      </c>
    </row>
    <row r="29" spans="3:57" ht="27" customHeight="1">
      <c r="C29" s="246" t="s">
        <v>1</v>
      </c>
      <c r="D29" s="232" t="s">
        <v>16</v>
      </c>
      <c r="E29" s="232"/>
      <c r="F29" s="232"/>
      <c r="G29" s="232"/>
      <c r="H29" s="163" t="s">
        <v>6</v>
      </c>
      <c r="I29" s="163" t="s">
        <v>21</v>
      </c>
      <c r="J29" s="164" t="s">
        <v>36</v>
      </c>
      <c r="K29" s="164" t="s">
        <v>55</v>
      </c>
      <c r="N29" s="2">
        <v>4</v>
      </c>
      <c r="O29" s="55" t="s">
        <v>288</v>
      </c>
      <c r="P29" s="58">
        <f t="shared" si="16"/>
      </c>
      <c r="Q29" s="58">
        <f t="shared" si="12"/>
      </c>
      <c r="R29" s="75"/>
      <c r="S29" s="75"/>
      <c r="Z29" s="58">
        <f>IF(OR(Z11=0,Z11=""),"",IF(COUNTIF($Z$8:Z11,Z11)=1,Z11,""))</f>
      </c>
      <c r="AA29" s="58">
        <f>IF(OR(AA11=0,AA11=""),"",IF(COUNTIF($Z$8:AA11,AA11)=1,AA11,""))</f>
      </c>
      <c r="AB29" s="58">
        <f>IF(OR(AB11=0,AB11=""),"",IF(COUNTIF($Z$8:AB11,AB11)=1,AB11,""))</f>
      </c>
      <c r="AC29" s="58">
        <f>IF(OR(AC11=0,AC11=""),"",IF(COUNTIF($Z$8:AC11,AC11)=1,AC11,""))</f>
      </c>
      <c r="AD29" s="58">
        <f>IF(OR(AD11=0,AD11=""),"",IF(COUNTIF($Z$8:AD11,AD11)=1,AD11,""))</f>
      </c>
      <c r="AE29" s="58">
        <f t="shared" si="17"/>
      </c>
      <c r="AF29" s="2">
        <v>4</v>
      </c>
      <c r="AG29" s="55" t="s">
        <v>408</v>
      </c>
      <c r="AH29" s="58">
        <f t="shared" si="13"/>
      </c>
      <c r="AI29" s="58">
        <f t="shared" si="14"/>
      </c>
      <c r="AJ29" s="75"/>
      <c r="AK29" s="75"/>
      <c r="AR29" s="58">
        <f>IF(OR(AR11=0,AR11=""),"",IF(COUNTIF($Z$8:AR11,AR11)=1,AR11,""))</f>
      </c>
      <c r="AS29" s="58">
        <f>IF(OR(AS11=0,AS11=""),"",IF(COUNTIF($Z$8:AS11,AS11)=1,AS11,""))</f>
      </c>
      <c r="AT29" s="58">
        <f>IF(OR(AT11=0,AT11=""),"",IF(COUNTIF($Z$8:AT11,AT11)=1,AT11,""))</f>
      </c>
      <c r="AU29" s="58">
        <f>IF(OR(AU11=0,AU11=""),"",IF(COUNTIF($Z$8:AU11,AU11)=1,AU11,""))</f>
      </c>
      <c r="AV29" s="58">
        <f>IF(OR(AV11=0,AV11=""),"",IF(COUNTIF($Z$8:AV11,AV11)=1,AV11,""))</f>
      </c>
      <c r="AW29" s="58">
        <f t="shared" si="18"/>
      </c>
      <c r="AY29" s="2">
        <v>4</v>
      </c>
      <c r="AZ29" s="55" t="s">
        <v>400</v>
      </c>
      <c r="BA29" s="58">
        <f t="shared" si="19"/>
      </c>
      <c r="BC29" s="2">
        <v>4</v>
      </c>
      <c r="BD29" s="82" t="s">
        <v>265</v>
      </c>
      <c r="BE29" s="58">
        <f t="shared" si="15"/>
      </c>
    </row>
    <row r="30" spans="3:57" ht="12.75" customHeight="1">
      <c r="C30" s="246"/>
      <c r="D30" s="232" t="s">
        <v>54</v>
      </c>
      <c r="E30" s="232"/>
      <c r="F30" s="232"/>
      <c r="G30" s="232"/>
      <c r="H30" s="163" t="s">
        <v>26</v>
      </c>
      <c r="I30" s="172">
        <f>IF(SUM('第１年度 （Ｊ500kl未満事業所小計）:第１年度 （事業所１）'!I30)=0,"",SUM('第１年度 （Ｊ500kl未満事業所小計）:第１年度 （事業所１）'!I30))</f>
      </c>
      <c r="J30" s="171">
        <f>IF($I30="","",$I30*'係数'!$D$8*0.0258)</f>
      </c>
      <c r="K30" s="171">
        <f>IF($I30="","",$I30*'係数'!$D$8*'係数'!$F$8*44/12)</f>
      </c>
      <c r="N30" s="2">
        <v>5</v>
      </c>
      <c r="O30" s="55" t="s">
        <v>289</v>
      </c>
      <c r="P30" s="58">
        <f t="shared" si="16"/>
      </c>
      <c r="Q30" s="58">
        <f t="shared" si="12"/>
      </c>
      <c r="R30" s="75"/>
      <c r="S30" s="75"/>
      <c r="Z30" s="58">
        <f>IF(OR(Z12=0,Z12=""),"",IF(COUNTIF($Z$8:Z12,Z12)=1,Z12,""))</f>
      </c>
      <c r="AA30" s="58">
        <f>IF(OR(AA12=0,AA12=""),"",IF(COUNTIF($Z$8:AA12,AA12)=1,AA12,""))</f>
      </c>
      <c r="AB30" s="58">
        <f>IF(OR(AB12=0,AB12=""),"",IF(COUNTIF($Z$8:AB12,AB12)=1,AB12,""))</f>
      </c>
      <c r="AC30" s="58">
        <f>IF(OR(AC12=0,AC12=""),"",IF(COUNTIF($Z$8:AC12,AC12)=1,AC12,""))</f>
      </c>
      <c r="AD30" s="58">
        <f>IF(OR(AD12=0,AD12=""),"",IF(COUNTIF($Z$8:AD12,AD12)=1,AD12,""))</f>
      </c>
      <c r="AE30" s="58">
        <f t="shared" si="17"/>
      </c>
      <c r="AF30" s="2">
        <v>5</v>
      </c>
      <c r="AG30" s="55" t="s">
        <v>320</v>
      </c>
      <c r="AH30" s="58">
        <f t="shared" si="13"/>
      </c>
      <c r="AI30" s="58">
        <f t="shared" si="14"/>
      </c>
      <c r="AJ30" s="75"/>
      <c r="AK30" s="75"/>
      <c r="AR30" s="58">
        <f>IF(OR(AR12=0,AR12=""),"",IF(COUNTIF($Z$8:AR12,AR12)=1,AR12,""))</f>
      </c>
      <c r="AS30" s="58">
        <f>IF(OR(AS12=0,AS12=""),"",IF(COUNTIF($Z$8:AS12,AS12)=1,AS12,""))</f>
      </c>
      <c r="AT30" s="58">
        <f>IF(OR(AT12=0,AT12=""),"",IF(COUNTIF($Z$8:AT12,AT12)=1,AT12,""))</f>
      </c>
      <c r="AU30" s="58">
        <f>IF(OR(AU12=0,AU12=""),"",IF(COUNTIF($Z$8:AU12,AU12)=1,AU12,""))</f>
      </c>
      <c r="AV30" s="58">
        <f>IF(OR(AV12=0,AV12=""),"",IF(COUNTIF($Z$8:AV12,AV12)=1,AV12,""))</f>
      </c>
      <c r="AW30" s="58">
        <f t="shared" si="18"/>
      </c>
      <c r="AY30" s="2">
        <v>5</v>
      </c>
      <c r="AZ30" s="55" t="s">
        <v>89</v>
      </c>
      <c r="BA30" s="58">
        <f t="shared" si="19"/>
      </c>
      <c r="BC30" s="2">
        <v>5</v>
      </c>
      <c r="BD30" s="82" t="s">
        <v>266</v>
      </c>
      <c r="BE30" s="58">
        <f t="shared" si="15"/>
      </c>
    </row>
    <row r="31" spans="3:57" ht="12.75" customHeight="1">
      <c r="C31" s="246"/>
      <c r="D31" s="232" t="s">
        <v>28</v>
      </c>
      <c r="E31" s="232"/>
      <c r="F31" s="232"/>
      <c r="G31" s="232"/>
      <c r="H31" s="163" t="s">
        <v>26</v>
      </c>
      <c r="I31" s="172">
        <f>IF(SUM('第１年度 （Ｊ500kl未満事業所小計）:第１年度 （事業所１）'!I31)=0,"",SUM('第１年度 （Ｊ500kl未満事業所小計）:第１年度 （事業所１）'!I31))</f>
      </c>
      <c r="J31" s="171">
        <f>IF($I31="","",$I31*'係数'!$D$12*0.0258)</f>
      </c>
      <c r="K31" s="171">
        <f>IF($I31="","",$I31*'係数'!$D$12*'係数'!$F$12*44/12)</f>
      </c>
      <c r="N31" s="2">
        <v>6</v>
      </c>
      <c r="O31" s="55" t="s">
        <v>290</v>
      </c>
      <c r="P31" s="58">
        <f t="shared" si="16"/>
        <v>6</v>
      </c>
      <c r="Q31" s="58">
        <f t="shared" si="12"/>
      </c>
      <c r="R31" s="75"/>
      <c r="S31" s="75"/>
      <c r="Z31" s="58">
        <f>IF(OR(Z13=0,Z13=""),"",IF(COUNTIF($Z$8:Z13,Z13)=1,Z13,""))</f>
      </c>
      <c r="AA31" s="58">
        <f>IF(OR(AA13=0,AA13=""),"",IF(COUNTIF($Z$8:AA13,AA13)=1,AA13,""))</f>
      </c>
      <c r="AB31" s="58">
        <f>IF(OR(AB13=0,AB13=""),"",IF(COUNTIF($Z$8:AB13,AB13)=1,AB13,""))</f>
      </c>
      <c r="AC31" s="58">
        <f>IF(OR(AC13=0,AC13=""),"",IF(COUNTIF($Z$8:AC13,AC13)=1,AC13,""))</f>
      </c>
      <c r="AD31" s="58">
        <f>IF(OR(AD13=0,AD13=""),"",IF(COUNTIF($Z$8:AD13,AD13)=1,AD13,""))</f>
      </c>
      <c r="AE31" s="58">
        <f t="shared" si="17"/>
      </c>
      <c r="AF31" s="2">
        <v>6</v>
      </c>
      <c r="AG31" s="55" t="s">
        <v>316</v>
      </c>
      <c r="AH31" s="58">
        <f t="shared" si="13"/>
      </c>
      <c r="AI31" s="58">
        <f t="shared" si="14"/>
      </c>
      <c r="AJ31" s="75"/>
      <c r="AK31" s="75"/>
      <c r="AR31" s="58">
        <f>IF(OR(AR13=0,AR13=""),"",IF(COUNTIF($Z$8:AR13,AR13)=1,AR13,""))</f>
      </c>
      <c r="AS31" s="58">
        <f>IF(OR(AS13=0,AS13=""),"",IF(COUNTIF($Z$8:AS13,AS13)=1,AS13,""))</f>
      </c>
      <c r="AT31" s="58">
        <f>IF(OR(AT13=0,AT13=""),"",IF(COUNTIF($Z$8:AT13,AT13)=1,AT13,""))</f>
      </c>
      <c r="AU31" s="58">
        <f>IF(OR(AU13=0,AU13=""),"",IF(COUNTIF($Z$8:AU13,AU13)=1,AU13,""))</f>
      </c>
      <c r="AV31" s="58">
        <f>IF(OR(AV13=0,AV13=""),"",IF(COUNTIF($Z$8:AV13,AV13)=1,AV13,""))</f>
      </c>
      <c r="AW31" s="58">
        <f t="shared" si="18"/>
      </c>
      <c r="AY31" s="2">
        <v>6</v>
      </c>
      <c r="AZ31" s="55" t="s">
        <v>90</v>
      </c>
      <c r="BA31" s="58">
        <f t="shared" si="19"/>
      </c>
      <c r="BC31" s="2">
        <v>6</v>
      </c>
      <c r="BD31" s="82" t="s">
        <v>267</v>
      </c>
      <c r="BE31" s="58">
        <f t="shared" si="15"/>
      </c>
    </row>
    <row r="32" spans="3:57" ht="12.75" customHeight="1">
      <c r="C32" s="246"/>
      <c r="D32" s="232" t="s">
        <v>53</v>
      </c>
      <c r="E32" s="232"/>
      <c r="F32" s="232"/>
      <c r="G32" s="232"/>
      <c r="H32" s="165" t="s">
        <v>178</v>
      </c>
      <c r="I32" s="172">
        <f>IF(SUM('第１年度 （Ｊ500kl未満事業所小計）:第１年度 （事業所１）'!I32)=0,"",SUM('第１年度 （Ｊ500kl未満事業所小計）:第１年度 （事業所１）'!I32))</f>
      </c>
      <c r="J32" s="171">
        <f>IF($I32="","",$I32*'係数'!$D$18*0.0258)</f>
      </c>
      <c r="K32" s="171">
        <f>IF($I32="","",$I32*'係数'!$D$18*'係数'!$F$18*44/12)</f>
      </c>
      <c r="N32" s="2">
        <v>7</v>
      </c>
      <c r="O32" s="55" t="s">
        <v>291</v>
      </c>
      <c r="P32" s="58">
        <f t="shared" si="16"/>
      </c>
      <c r="Q32" s="58">
        <f t="shared" si="12"/>
      </c>
      <c r="R32" s="75"/>
      <c r="S32" s="75"/>
      <c r="Z32" s="58">
        <f>IF(OR(Z14=0,Z14=""),"",IF(COUNTIF($Z$8:Z14,Z14)=1,Z14,""))</f>
      </c>
      <c r="AA32" s="58">
        <f>IF(OR(AA14=0,AA14=""),"",IF(COUNTIF($Z$8:AA14,AA14)=1,AA14,""))</f>
      </c>
      <c r="AB32" s="58">
        <f>IF(OR(AB14=0,AB14=""),"",IF(COUNTIF($Z$8:AB14,AB14)=1,AB14,""))</f>
      </c>
      <c r="AC32" s="58">
        <f>IF(OR(AC14=0,AC14=""),"",IF(COUNTIF($Z$8:AC14,AC14)=1,AC14,""))</f>
      </c>
      <c r="AD32" s="58">
        <f>IF(OR(AD14=0,AD14=""),"",IF(COUNTIF($Z$8:AD14,AD14)=1,AD14,""))</f>
      </c>
      <c r="AE32" s="58">
        <f t="shared" si="17"/>
      </c>
      <c r="AF32" s="2">
        <v>7</v>
      </c>
      <c r="AG32" s="55" t="s">
        <v>322</v>
      </c>
      <c r="AH32" s="58">
        <f t="shared" si="13"/>
      </c>
      <c r="AI32" s="58">
        <f t="shared" si="14"/>
      </c>
      <c r="AJ32" s="75"/>
      <c r="AK32" s="75"/>
      <c r="AR32" s="58">
        <f>IF(OR(AR14=0,AR14=""),"",IF(COUNTIF($Z$8:AR14,AR14)=1,AR14,""))</f>
      </c>
      <c r="AS32" s="58">
        <f>IF(OR(AS14=0,AS14=""),"",IF(COUNTIF($Z$8:AS14,AS14)=1,AS14,""))</f>
      </c>
      <c r="AT32" s="58">
        <f>IF(OR(AT14=0,AT14=""),"",IF(COUNTIF($Z$8:AT14,AT14)=1,AT14,""))</f>
      </c>
      <c r="AU32" s="58">
        <f>IF(OR(AU14=0,AU14=""),"",IF(COUNTIF($Z$8:AU14,AU14)=1,AU14,""))</f>
      </c>
      <c r="AV32" s="58">
        <f>IF(OR(AV14=0,AV14=""),"",IF(COUNTIF($Z$8:AV14,AV14)=1,AV14,""))</f>
      </c>
      <c r="AW32" s="58">
        <f t="shared" si="18"/>
      </c>
      <c r="AY32" s="2">
        <v>7</v>
      </c>
      <c r="AZ32" s="55" t="s">
        <v>91</v>
      </c>
      <c r="BA32" s="58">
        <f t="shared" si="19"/>
      </c>
      <c r="BC32" s="2">
        <v>7</v>
      </c>
      <c r="BD32" s="82" t="s">
        <v>268</v>
      </c>
      <c r="BE32" s="58">
        <f t="shared" si="15"/>
      </c>
    </row>
    <row r="33" spans="3:57" ht="12.75" customHeight="1">
      <c r="C33" s="246"/>
      <c r="D33" s="232" t="s">
        <v>52</v>
      </c>
      <c r="E33" s="232"/>
      <c r="F33" s="232"/>
      <c r="G33" s="232"/>
      <c r="H33" s="165" t="s">
        <v>179</v>
      </c>
      <c r="I33" s="172">
        <f>IF(SUM('第１年度 （Ｊ500kl未満事業所小計）:第１年度 （事業所１）'!I33)=0,"",SUM('第１年度 （Ｊ500kl未満事業所小計）:第１年度 （事業所１）'!I33))</f>
      </c>
      <c r="J33" s="171">
        <f>IF($I33="","",$I33*'係数'!$D$20*0.0258)</f>
      </c>
      <c r="K33" s="171">
        <f>IF($I33="","",$I33*'係数'!$D$20*'係数'!$F$20*44/12)</f>
      </c>
      <c r="N33" s="2">
        <v>8</v>
      </c>
      <c r="O33" s="55" t="s">
        <v>292</v>
      </c>
      <c r="P33" s="58">
        <f aca="true" t="shared" si="20" ref="P33:P96">IF(COUNTIF($P$8:$T$24,O33)=0,"",N33)</f>
      </c>
      <c r="Q33" s="58">
        <f aca="true" t="shared" si="21" ref="Q33:Q96">IF(COUNTIF($U$8:$Y$24,O33)=0,"",N33)</f>
      </c>
      <c r="R33" s="75"/>
      <c r="S33" s="75"/>
      <c r="Z33" s="58">
        <f>IF(OR(Z15=0,Z15=""),"",IF(COUNTIF($Z$8:Z15,Z15)=1,Z15,""))</f>
      </c>
      <c r="AA33" s="58">
        <f>IF(OR(AA15=0,AA15=""),"",IF(COUNTIF($Z$8:AA15,AA15)=1,AA15,""))</f>
      </c>
      <c r="AB33" s="58">
        <f>IF(OR(AB15=0,AB15=""),"",IF(COUNTIF($Z$8:AB15,AB15)=1,AB15,""))</f>
      </c>
      <c r="AC33" s="58">
        <f>IF(OR(AC15=0,AC15=""),"",IF(COUNTIF($Z$8:AC15,AC15)=1,AC15,""))</f>
      </c>
      <c r="AD33" s="58">
        <f>IF(OR(AD15=0,AD15=""),"",IF(COUNTIF($Z$8:AD15,AD15)=1,AD15,""))</f>
      </c>
      <c r="AE33" s="58">
        <f t="shared" si="17"/>
      </c>
      <c r="AF33" s="2">
        <v>8</v>
      </c>
      <c r="AG33" s="55" t="s">
        <v>355</v>
      </c>
      <c r="AH33" s="58">
        <f t="shared" si="13"/>
      </c>
      <c r="AI33" s="58">
        <f t="shared" si="14"/>
      </c>
      <c r="AJ33" s="75"/>
      <c r="AK33" s="75"/>
      <c r="AR33" s="58">
        <f>IF(OR(AR15=0,AR15=""),"",IF(COUNTIF($Z$8:AR15,AR15)=1,AR15,""))</f>
      </c>
      <c r="AS33" s="58">
        <f>IF(OR(AS15=0,AS15=""),"",IF(COUNTIF($Z$8:AS15,AS15)=1,AS15,""))</f>
      </c>
      <c r="AT33" s="58">
        <f>IF(OR(AT15=0,AT15=""),"",IF(COUNTIF($Z$8:AT15,AT15)=1,AT15,""))</f>
      </c>
      <c r="AU33" s="58">
        <f>IF(OR(AU15=0,AU15=""),"",IF(COUNTIF($Z$8:AU15,AU15)=1,AU15,""))</f>
      </c>
      <c r="AV33" s="58">
        <f>IF(OR(AV15=0,AV15=""),"",IF(COUNTIF($Z$8:AV15,AV15)=1,AV15,""))</f>
      </c>
      <c r="AW33" s="58">
        <f t="shared" si="18"/>
      </c>
      <c r="AY33" s="2">
        <v>8</v>
      </c>
      <c r="AZ33" s="55" t="s">
        <v>92</v>
      </c>
      <c r="BA33" s="58">
        <f t="shared" si="19"/>
      </c>
      <c r="BC33" s="2">
        <v>8</v>
      </c>
      <c r="BD33" s="82" t="s">
        <v>269</v>
      </c>
      <c r="BE33" s="58">
        <f t="shared" si="15"/>
      </c>
    </row>
    <row r="34" spans="3:57" ht="12.75" customHeight="1">
      <c r="C34" s="246"/>
      <c r="D34" s="245" t="s">
        <v>51</v>
      </c>
      <c r="E34" s="245"/>
      <c r="F34" s="245"/>
      <c r="G34" s="245"/>
      <c r="H34" s="166" t="s">
        <v>18</v>
      </c>
      <c r="I34" s="172">
        <f>IF(SUM('第１年度 （Ｊ500kl未満事業所小計）:第１年度 （事業所１）'!I34)=0,"",SUM('第１年度 （Ｊ500kl未満事業所小計）:第１年度 （事業所１）'!I34))</f>
      </c>
      <c r="J34" s="175">
        <f>IF($I34="","",$I34*'係数'!$D$30*0.0258)</f>
      </c>
      <c r="K34" s="175">
        <f>IF($I34="","",$I34*'係数'!$D$30*'係数'!$F$30)</f>
      </c>
      <c r="N34" s="2">
        <v>9</v>
      </c>
      <c r="O34" s="55" t="s">
        <v>293</v>
      </c>
      <c r="P34" s="58">
        <f t="shared" si="20"/>
      </c>
      <c r="Q34" s="58">
        <f t="shared" si="21"/>
      </c>
      <c r="R34" s="75"/>
      <c r="S34" s="75"/>
      <c r="Z34" s="58">
        <f>IF(OR(Z16=0,Z16=""),"",IF(COUNTIF($Z$8:Z16,Z16)=1,Z16,""))</f>
      </c>
      <c r="AA34" s="58">
        <f>IF(OR(AA16=0,AA16=""),"",IF(COUNTIF($Z$8:AA16,AA16)=1,AA16,""))</f>
      </c>
      <c r="AB34" s="58">
        <f>IF(OR(AB16=0,AB16=""),"",IF(COUNTIF($Z$8:AB16,AB16)=1,AB16,""))</f>
      </c>
      <c r="AC34" s="58">
        <f>IF(OR(AC16=0,AC16=""),"",IF(COUNTIF($Z$8:AC16,AC16)=1,AC16,""))</f>
      </c>
      <c r="AD34" s="58">
        <f>IF(OR(AD16=0,AD16=""),"",IF(COUNTIF($Z$8:AD16,AD16)=1,AD16,""))</f>
      </c>
      <c r="AE34" s="58">
        <f t="shared" si="17"/>
      </c>
      <c r="AF34" s="2">
        <v>9</v>
      </c>
      <c r="AG34" s="55" t="s">
        <v>409</v>
      </c>
      <c r="AH34" s="58">
        <f t="shared" si="13"/>
      </c>
      <c r="AI34" s="58">
        <f t="shared" si="14"/>
      </c>
      <c r="AJ34" s="75"/>
      <c r="AK34" s="75"/>
      <c r="AR34" s="58">
        <f>IF(OR(AR16=0,AR16=""),"",IF(COUNTIF($Z$8:AR16,AR16)=1,AR16,""))</f>
      </c>
      <c r="AS34" s="58">
        <f>IF(OR(AS16=0,AS16=""),"",IF(COUNTIF($Z$8:AS16,AS16)=1,AS16,""))</f>
      </c>
      <c r="AT34" s="58">
        <f>IF(OR(AT16=0,AT16=""),"",IF(COUNTIF($Z$8:AT16,AT16)=1,AT16,""))</f>
      </c>
      <c r="AU34" s="58">
        <f>IF(OR(AU16=0,AU16=""),"",IF(COUNTIF($Z$8:AU16,AU16)=1,AU16,""))</f>
      </c>
      <c r="AV34" s="58">
        <f>IF(OR(AV16=0,AV16=""),"",IF(COUNTIF($Z$8:AV16,AV16)=1,AV16,""))</f>
      </c>
      <c r="AW34" s="58">
        <f t="shared" si="18"/>
      </c>
      <c r="AY34" s="2">
        <v>9</v>
      </c>
      <c r="AZ34" s="55" t="s">
        <v>93</v>
      </c>
      <c r="BA34" s="58">
        <f t="shared" si="19"/>
      </c>
      <c r="BC34" s="2">
        <v>9</v>
      </c>
      <c r="BD34" s="83" t="s">
        <v>392</v>
      </c>
      <c r="BE34" s="58">
        <f t="shared" si="15"/>
      </c>
    </row>
    <row r="35" spans="3:57" ht="16.5" customHeight="1">
      <c r="C35" s="259"/>
      <c r="D35" s="257" t="s">
        <v>63</v>
      </c>
      <c r="E35" s="262" t="s">
        <v>222</v>
      </c>
      <c r="F35" s="257" t="s">
        <v>64</v>
      </c>
      <c r="G35" s="167" t="s">
        <v>191</v>
      </c>
      <c r="H35" s="245" t="s">
        <v>19</v>
      </c>
      <c r="I35" s="229">
        <f>IF(SUM('第１年度 （Ｊ500kl未満事業所小計）:第１年度 （事業所１）'!I35)=0,"",SUM('第１年度 （Ｊ500kl未満事業所小計）:第１年度 （事業所１）'!I35))</f>
      </c>
      <c r="J35" s="229">
        <f>IF(SUM('第１年度 （Ｊ500kl未満事業所小計）:第１年度 （事業所１）'!J35)=0,"",SUM('第１年度 （Ｊ500kl未満事業所小計）:第１年度 （事業所１）'!J35))</f>
      </c>
      <c r="K35" s="229">
        <f>IF(SUM('第１年度 （Ｊ500kl未満事業所小計）:第１年度 （事業所１）'!K35)=0,"",SUM('第１年度 （Ｊ500kl未満事業所小計）:第１年度 （事業所１）'!K35))</f>
      </c>
      <c r="N35" s="2">
        <v>10</v>
      </c>
      <c r="O35" s="55" t="s">
        <v>294</v>
      </c>
      <c r="P35" s="58">
        <f t="shared" si="20"/>
      </c>
      <c r="Q35" s="58">
        <f t="shared" si="21"/>
      </c>
      <c r="R35" s="75"/>
      <c r="S35" s="75"/>
      <c r="Z35" s="58">
        <f>IF(OR(Z17=0,Z17=""),"",IF(COUNTIF($Z$8:Z17,Z17)=1,Z17,""))</f>
      </c>
      <c r="AA35" s="58">
        <f>IF(OR(AA17=0,AA17=""),"",IF(COUNTIF($Z$8:AA17,AA17)=1,AA17,""))</f>
      </c>
      <c r="AB35" s="58">
        <f>IF(OR(AB17=0,AB17=""),"",IF(COUNTIF($Z$8:AB17,AB17)=1,AB17,""))</f>
      </c>
      <c r="AC35" s="58">
        <f>IF(OR(AC17=0,AC17=""),"",IF(COUNTIF($Z$8:AC17,AC17)=1,AC17,""))</f>
      </c>
      <c r="AD35" s="58">
        <f>IF(OR(AD17=0,AD17=""),"",IF(COUNTIF($Z$8:AD17,AD17)=1,AD17,""))</f>
      </c>
      <c r="AE35" s="58">
        <f t="shared" si="17"/>
      </c>
      <c r="AF35" s="2">
        <v>10</v>
      </c>
      <c r="AG35" s="55" t="s">
        <v>410</v>
      </c>
      <c r="AH35" s="58">
        <f t="shared" si="13"/>
      </c>
      <c r="AI35" s="58">
        <f t="shared" si="14"/>
      </c>
      <c r="AJ35" s="75"/>
      <c r="AK35" s="75"/>
      <c r="AR35" s="58">
        <f>IF(OR(AR17=0,AR17=""),"",IF(COUNTIF($Z$8:AR17,AR17)=1,AR17,""))</f>
      </c>
      <c r="AS35" s="58">
        <f>IF(OR(AS17=0,AS17=""),"",IF(COUNTIF($Z$8:AS17,AS17)=1,AS17,""))</f>
      </c>
      <c r="AT35" s="58">
        <f>IF(OR(AT17=0,AT17=""),"",IF(COUNTIF($Z$8:AT17,AT17)=1,AT17,""))</f>
      </c>
      <c r="AU35" s="58">
        <f>IF(OR(AU17=0,AU17=""),"",IF(COUNTIF($Z$8:AU17,AU17)=1,AU17,""))</f>
      </c>
      <c r="AV35" s="58">
        <f>IF(OR(AV17=0,AV17=""),"",IF(COUNTIF($Z$8:AV17,AV17)=1,AV17,""))</f>
      </c>
      <c r="AW35" s="58">
        <f t="shared" si="18"/>
      </c>
      <c r="BA35" s="2">
        <f>COUNT(BA26:BA34)</f>
        <v>0</v>
      </c>
      <c r="BC35" s="2">
        <v>10</v>
      </c>
      <c r="BD35" s="83" t="s">
        <v>270</v>
      </c>
      <c r="BE35" s="58">
        <f t="shared" si="15"/>
      </c>
    </row>
    <row r="36" spans="3:57" ht="16.5" customHeight="1">
      <c r="C36" s="259"/>
      <c r="D36" s="261"/>
      <c r="E36" s="263"/>
      <c r="F36" s="258"/>
      <c r="G36" s="173" t="str">
        <f>IF(AH460="","（　　　 　　）",IF(AH459&gt;=4,"（　複数事業者　）","(　"&amp;$AH$460&amp;" "&amp;$AH$461&amp;" "&amp;$AH$462&amp;")"))</f>
        <v>（　　　 　　）</v>
      </c>
      <c r="H36" s="251"/>
      <c r="I36" s="230">
        <f>IF(SUM('第１年度 （Ｊ500kl未満事業所小計）:第１年度 （事業所１）'!I36)=0,"",SUM('第１年度 （Ｊ500kl未満事業所小計）:第１年度 （事業所１）'!I36))</f>
      </c>
      <c r="J36" s="230">
        <f>IF(SUM('第１年度 （Ｊ500kl未満事業所小計）:第１年度 （事業所１）'!J36)=0,"",SUM('第１年度 （Ｊ500kl未満事業所小計）:第１年度 （事業所１）'!J36))</f>
      </c>
      <c r="K36" s="230">
        <f>IF(SUM('第１年度 （Ｊ500kl未満事業所小計）:第１年度 （事業所１）'!K36)=0,"",SUM('第１年度 （Ｊ500kl未満事業所小計）:第１年度 （事業所１）'!K36))</f>
      </c>
      <c r="N36" s="2">
        <v>11</v>
      </c>
      <c r="O36" s="55" t="s">
        <v>630</v>
      </c>
      <c r="P36" s="58">
        <f t="shared" si="20"/>
      </c>
      <c r="Q36" s="58">
        <f t="shared" si="21"/>
      </c>
      <c r="R36" s="75"/>
      <c r="S36" s="75"/>
      <c r="Z36" s="58">
        <f>IF(OR(Z18=0,Z18=""),"",IF(COUNTIF($Z$8:Z18,Z18)=1,Z18,""))</f>
      </c>
      <c r="AA36" s="58">
        <f>IF(OR(AA18=0,AA18=""),"",IF(COUNTIF($Z$8:AA18,AA18)=1,AA18,""))</f>
      </c>
      <c r="AB36" s="58">
        <f>IF(OR(AB18=0,AB18=""),"",IF(COUNTIF($Z$8:AB18,AB18)=1,AB18,""))</f>
      </c>
      <c r="AC36" s="58">
        <f>IF(OR(AC18=0,AC18=""),"",IF(COUNTIF($Z$8:AC18,AC18)=1,AC18,""))</f>
      </c>
      <c r="AD36" s="58">
        <f>IF(OR(AD18=0,AD18=""),"",IF(COUNTIF($Z$8:AD18,AD18)=1,AD18,""))</f>
      </c>
      <c r="AE36" s="58">
        <f t="shared" si="17"/>
      </c>
      <c r="AF36" s="2">
        <v>11</v>
      </c>
      <c r="AG36" s="55" t="s">
        <v>307</v>
      </c>
      <c r="AH36" s="58">
        <f t="shared" si="13"/>
      </c>
      <c r="AI36" s="58">
        <f t="shared" si="14"/>
      </c>
      <c r="AJ36" s="75"/>
      <c r="AK36" s="75"/>
      <c r="AR36" s="58">
        <f>IF(OR(AR18=0,AR18=""),"",IF(COUNTIF($Z$8:AR18,AR18)=1,AR18,""))</f>
      </c>
      <c r="AS36" s="58">
        <f>IF(OR(AS18=0,AS18=""),"",IF(COUNTIF($Z$8:AS18,AS18)=1,AS18,""))</f>
      </c>
      <c r="AT36" s="58">
        <f>IF(OR(AT18=0,AT18=""),"",IF(COUNTIF($Z$8:AT18,AT18)=1,AT18,""))</f>
      </c>
      <c r="AU36" s="58">
        <f>IF(OR(AU18=0,AU18=""),"",IF(COUNTIF($Z$8:AU18,AU18)=1,AU18,""))</f>
      </c>
      <c r="AV36" s="58">
        <f>IF(OR(AV18=0,AV18=""),"",IF(COUNTIF($Z$8:AV18,AV18)=1,AV18,""))</f>
      </c>
      <c r="AW36" s="58">
        <f t="shared" si="18"/>
      </c>
      <c r="BA36" s="2">
        <f>IF(ISERROR(VLOOKUP(SMALL(BA26:BA34,1),$AY$26:$AZ$34,2)),"",VLOOKUP(SMALL(BA26:BA34,1),$AY$26:$AZ$34,2))</f>
      </c>
      <c r="BC36" s="2">
        <v>11</v>
      </c>
      <c r="BD36" s="83" t="s">
        <v>394</v>
      </c>
      <c r="BE36" s="58">
        <f t="shared" si="15"/>
      </c>
    </row>
    <row r="37" spans="3:57" ht="16.5" customHeight="1">
      <c r="C37" s="259"/>
      <c r="D37" s="261"/>
      <c r="E37" s="263"/>
      <c r="F37" s="257" t="s">
        <v>65</v>
      </c>
      <c r="G37" s="167" t="s">
        <v>191</v>
      </c>
      <c r="H37" s="245" t="s">
        <v>19</v>
      </c>
      <c r="I37" s="229">
        <f>IF(SUM('第１年度 （Ｊ500kl未満事業所小計）:第１年度 （事業所１）'!I37)=0,"",SUM('第１年度 （Ｊ500kl未満事業所小計）:第１年度 （事業所１）'!I37))</f>
      </c>
      <c r="J37" s="229">
        <f>IF(SUM('第１年度 （Ｊ500kl未満事業所小計）:第１年度 （事業所１）'!J37)=0,"",SUM('第１年度 （Ｊ500kl未満事業所小計）:第１年度 （事業所１）'!J37))</f>
      </c>
      <c r="K37" s="229">
        <f>IF(SUM('第１年度 （Ｊ500kl未満事業所小計）:第１年度 （事業所１）'!K37)=0,"",SUM('第１年度 （Ｊ500kl未満事業所小計）:第１年度 （事業所１）'!K37))</f>
      </c>
      <c r="N37" s="2">
        <v>12</v>
      </c>
      <c r="O37" s="55" t="s">
        <v>628</v>
      </c>
      <c r="P37" s="58">
        <f t="shared" si="20"/>
      </c>
      <c r="Q37" s="58">
        <f t="shared" si="21"/>
      </c>
      <c r="R37" s="75"/>
      <c r="S37" s="75"/>
      <c r="Z37" s="58">
        <f>IF(OR(Z19=0,Z19=""),"",IF(COUNTIF($Z$8:Z19,Z19)=1,Z19,""))</f>
      </c>
      <c r="AA37" s="58">
        <f>IF(OR(AA19=0,AA19=""),"",IF(COUNTIF($Z$8:AA19,AA19)=1,AA19,""))</f>
      </c>
      <c r="AB37" s="58">
        <f>IF(OR(AB19=0,AB19=""),"",IF(COUNTIF($Z$8:AB19,AB19)=1,AB19,""))</f>
      </c>
      <c r="AC37" s="58">
        <f>IF(OR(AC19=0,AC19=""),"",IF(COUNTIF($Z$8:AC19,AC19)=1,AC19,""))</f>
      </c>
      <c r="AD37" s="58">
        <f>IF(OR(AD19=0,AD19=""),"",IF(COUNTIF($Z$8:AD19,AD19)=1,AD19,""))</f>
      </c>
      <c r="AE37" s="58">
        <f t="shared" si="17"/>
      </c>
      <c r="AF37" s="2">
        <v>12</v>
      </c>
      <c r="AG37" s="55" t="s">
        <v>327</v>
      </c>
      <c r="AH37" s="58">
        <f t="shared" si="13"/>
      </c>
      <c r="AI37" s="58">
        <f t="shared" si="14"/>
      </c>
      <c r="AJ37" s="75"/>
      <c r="AK37" s="75"/>
      <c r="AR37" s="58">
        <f>IF(OR(AR19=0,AR19=""),"",IF(COUNTIF($Z$8:AR19,AR19)=1,AR19,""))</f>
      </c>
      <c r="AS37" s="58">
        <f>IF(OR(AS19=0,AS19=""),"",IF(COUNTIF($Z$8:AS19,AS19)=1,AS19,""))</f>
      </c>
      <c r="AT37" s="58">
        <f>IF(OR(AT19=0,AT19=""),"",IF(COUNTIF($Z$8:AT19,AT19)=1,AT19,""))</f>
      </c>
      <c r="AU37" s="58">
        <f>IF(OR(AU19=0,AU19=""),"",IF(COUNTIF($Z$8:AU19,AU19)=1,AU19,""))</f>
      </c>
      <c r="AV37" s="58">
        <f>IF(OR(AV19=0,AV19=""),"",IF(COUNTIF($Z$8:AV19,AV19)=1,AV19,""))</f>
      </c>
      <c r="AW37" s="58">
        <f t="shared" si="18"/>
      </c>
      <c r="BA37" s="2">
        <f>IF(ISERROR(VLOOKUP(SMALL(BA26:BA34,2),$AY$26:$AZ$34,2)),"",VLOOKUP(SMALL(BA26:BA34,2),$AY$26:$AZ$34,2))</f>
      </c>
      <c r="BC37" s="2">
        <v>12</v>
      </c>
      <c r="BD37" s="83" t="s">
        <v>271</v>
      </c>
      <c r="BE37" s="58">
        <f t="shared" si="15"/>
      </c>
    </row>
    <row r="38" spans="3:57" ht="16.5" customHeight="1">
      <c r="C38" s="259"/>
      <c r="D38" s="261"/>
      <c r="E38" s="264"/>
      <c r="F38" s="258"/>
      <c r="G38" s="173" t="str">
        <f>IF(AI460="","（　　　 　　）",IF(AI459&gt;=4,"（　複数事業者　）","(　"&amp;$AI$460&amp;" "&amp;$AI$461&amp;" "&amp;$AI$462&amp;")"))</f>
        <v>（　　　 　　）</v>
      </c>
      <c r="H38" s="251"/>
      <c r="I38" s="230">
        <f>IF(SUM('第１年度 （Ｊ500kl未満事業所小計）:第１年度 （事業所１）'!I38)=0,"",SUM('第１年度 （Ｊ500kl未満事業所小計）:第１年度 （事業所１）'!I38))</f>
      </c>
      <c r="J38" s="230">
        <f>IF(SUM('第１年度 （Ｊ500kl未満事業所小計）:第１年度 （事業所１）'!J38)=0,"",SUM('第１年度 （Ｊ500kl未満事業所小計）:第１年度 （事業所１）'!J38))</f>
      </c>
      <c r="K38" s="230">
        <f>IF(SUM('第１年度 （Ｊ500kl未満事業所小計）:第１年度 （事業所１）'!K38)=0,"",SUM('第１年度 （Ｊ500kl未満事業所小計）:第１年度 （事業所１）'!K38))</f>
      </c>
      <c r="N38" s="2">
        <v>13</v>
      </c>
      <c r="O38" s="55" t="s">
        <v>702</v>
      </c>
      <c r="P38" s="58">
        <f t="shared" si="20"/>
      </c>
      <c r="Q38" s="58">
        <f t="shared" si="21"/>
      </c>
      <c r="R38" s="75"/>
      <c r="S38" s="75"/>
      <c r="Z38" s="58">
        <f>IF(OR(Z20=0,Z20=""),"",IF(COUNTIF($Z$8:Z20,Z20)=1,Z20,""))</f>
      </c>
      <c r="AA38" s="58">
        <f>IF(OR(AA20=0,AA20=""),"",IF(COUNTIF($Z$8:AA20,AA20)=1,AA20,""))</f>
      </c>
      <c r="AB38" s="58">
        <f>IF(OR(AB20=0,AB20=""),"",IF(COUNTIF($Z$8:AB20,AB20)=1,AB20,""))</f>
      </c>
      <c r="AC38" s="58">
        <f>IF(OR(AC20=0,AC20=""),"",IF(COUNTIF($Z$8:AC20,AC20)=1,AC20,""))</f>
      </c>
      <c r="AD38" s="58">
        <f>IF(OR(AD20=0,AD20=""),"",IF(COUNTIF($Z$8:AD20,AD20)=1,AD20,""))</f>
      </c>
      <c r="AE38" s="58">
        <f t="shared" si="17"/>
      </c>
      <c r="AF38" s="2">
        <v>13</v>
      </c>
      <c r="AG38" s="55" t="s">
        <v>380</v>
      </c>
      <c r="AH38" s="58">
        <f t="shared" si="13"/>
      </c>
      <c r="AI38" s="58">
        <f t="shared" si="14"/>
      </c>
      <c r="AJ38" s="75"/>
      <c r="AK38" s="75"/>
      <c r="AR38" s="58">
        <f>IF(OR(AR20=0,AR20=""),"",IF(COUNTIF($Z$8:AR20,AR20)=1,AR20,""))</f>
      </c>
      <c r="AS38" s="58">
        <f>IF(OR(AS20=0,AS20=""),"",IF(COUNTIF($Z$8:AS20,AS20)=1,AS20,""))</f>
      </c>
      <c r="AT38" s="58">
        <f>IF(OR(AT20=0,AT20=""),"",IF(COUNTIF($Z$8:AT20,AT20)=1,AT20,""))</f>
      </c>
      <c r="AU38" s="58">
        <f>IF(OR(AU20=0,AU20=""),"",IF(COUNTIF($Z$8:AU20,AU20)=1,AU20,""))</f>
      </c>
      <c r="AV38" s="58">
        <f>IF(OR(AV20=0,AV20=""),"",IF(COUNTIF($Z$8:AV20,AV20)=1,AV20,""))</f>
      </c>
      <c r="AW38" s="58">
        <f t="shared" si="18"/>
      </c>
      <c r="BA38" s="2">
        <f>IF(ISERROR(VLOOKUP(SMALL(BA26:BA34,3),$AY$26:$AZ$34,2)),"",VLOOKUP(SMALL(BA26:BA34,3),$AY$26:$AZ$34,2))</f>
      </c>
      <c r="BC38" s="2">
        <v>13</v>
      </c>
      <c r="BD38" s="83" t="s">
        <v>403</v>
      </c>
      <c r="BE38" s="58">
        <f t="shared" si="15"/>
      </c>
    </row>
    <row r="39" spans="3:57" ht="16.5" customHeight="1">
      <c r="C39" s="259"/>
      <c r="D39" s="261"/>
      <c r="E39" s="247" t="s">
        <v>0</v>
      </c>
      <c r="F39" s="248"/>
      <c r="G39" s="167" t="s">
        <v>191</v>
      </c>
      <c r="H39" s="245" t="s">
        <v>19</v>
      </c>
      <c r="I39" s="229">
        <f>IF(SUM('第１年度 （Ｊ500kl未満事業所小計）:第１年度 （事業所１）'!I39)=0,"",SUM('第１年度 （Ｊ500kl未満事業所小計）:第１年度 （事業所１）'!I39))</f>
      </c>
      <c r="J39" s="229">
        <f>IF(SUM('第１年度 （Ｊ500kl未満事業所小計）:第１年度 （事業所１）'!J39)=0,"",SUM('第１年度 （Ｊ500kl未満事業所小計）:第１年度 （事業所１）'!J39))</f>
      </c>
      <c r="K39" s="229">
        <f>IF(SUM('第１年度 （Ｊ500kl未満事業所小計）:第１年度 （事業所１）'!K39)=0,"",SUM('第１年度 （Ｊ500kl未満事業所小計）:第１年度 （事業所１）'!K39))</f>
      </c>
      <c r="N39" s="2">
        <v>14</v>
      </c>
      <c r="O39" s="55" t="s">
        <v>588</v>
      </c>
      <c r="P39" s="58">
        <f t="shared" si="20"/>
      </c>
      <c r="Q39" s="58">
        <f t="shared" si="21"/>
      </c>
      <c r="R39" s="75"/>
      <c r="S39" s="75"/>
      <c r="Z39" s="58">
        <f>IF(OR(Z21=0,Z21=""),"",IF(COUNTIF($Z$8:Z21,Z21)=1,Z21,""))</f>
      </c>
      <c r="AA39" s="58">
        <f>IF(OR(AA21=0,AA21=""),"",IF(COUNTIF($Z$8:AA21,AA21)=1,AA21,""))</f>
      </c>
      <c r="AB39" s="58">
        <f>IF(OR(AB21=0,AB21=""),"",IF(COUNTIF($Z$8:AB21,AB21)=1,AB21,""))</f>
      </c>
      <c r="AC39" s="58">
        <f>IF(OR(AC21=0,AC21=""),"",IF(COUNTIF($Z$8:AC21,AC21)=1,AC21,""))</f>
      </c>
      <c r="AD39" s="58">
        <f>IF(OR(AD21=0,AD21=""),"",IF(COUNTIF($Z$8:AD21,AD21)=1,AD21,""))</f>
      </c>
      <c r="AE39" s="58">
        <f t="shared" si="17"/>
      </c>
      <c r="AF39" s="2">
        <v>14</v>
      </c>
      <c r="AG39" s="55" t="s">
        <v>411</v>
      </c>
      <c r="AH39" s="58">
        <f t="shared" si="13"/>
      </c>
      <c r="AI39" s="58">
        <f t="shared" si="14"/>
      </c>
      <c r="AJ39" s="75"/>
      <c r="AK39" s="75"/>
      <c r="AR39" s="58">
        <f>IF(OR(AR21=0,AR21=""),"",IF(COUNTIF($Z$8:AR21,AR21)=1,AR21,""))</f>
      </c>
      <c r="AS39" s="58">
        <f>IF(OR(AS21=0,AS21=""),"",IF(COUNTIF($Z$8:AS21,AS21)=1,AS21,""))</f>
      </c>
      <c r="AT39" s="58">
        <f>IF(OR(AT21=0,AT21=""),"",IF(COUNTIF($Z$8:AT21,AT21)=1,AT21,""))</f>
      </c>
      <c r="AU39" s="58">
        <f>IF(OR(AU21=0,AU21=""),"",IF(COUNTIF($Z$8:AU21,AU21)=1,AU21,""))</f>
      </c>
      <c r="AV39" s="58">
        <f>IF(OR(AV21=0,AV21=""),"",IF(COUNTIF($Z$8:AV21,AV21)=1,AV21,""))</f>
      </c>
      <c r="AW39" s="58">
        <f t="shared" si="18"/>
      </c>
      <c r="BC39" s="2">
        <v>14</v>
      </c>
      <c r="BD39" s="83" t="s">
        <v>396</v>
      </c>
      <c r="BE39" s="58">
        <f t="shared" si="15"/>
      </c>
    </row>
    <row r="40" spans="3:57" ht="16.5" customHeight="1">
      <c r="C40" s="259"/>
      <c r="D40" s="258"/>
      <c r="E40" s="249"/>
      <c r="F40" s="250"/>
      <c r="G40" s="173" t="str">
        <f>IF(AR44="","（　　　 　　）","(　"&amp;AR44&amp;"　)")</f>
        <v>（　　　 　　）</v>
      </c>
      <c r="H40" s="251"/>
      <c r="I40" s="230">
        <f>IF(SUM('第１年度 （Ｊ500kl未満事業所小計）:第１年度 （事業所１）'!I40)=0,"",SUM('第１年度 （Ｊ500kl未満事業所小計）:第１年度 （事業所１）'!I40))</f>
      </c>
      <c r="J40" s="230">
        <f>IF(SUM('第１年度 （Ｊ500kl未満事業所小計）:第１年度 （事業所１）'!J40)=0,"",SUM('第１年度 （Ｊ500kl未満事業所小計）:第１年度 （事業所１）'!J40))</f>
      </c>
      <c r="K40" s="230">
        <f>IF(SUM('第１年度 （Ｊ500kl未満事業所小計）:第１年度 （事業所１）'!K40)=0,"",SUM('第１年度 （Ｊ500kl未満事業所小計）:第１年度 （事業所１）'!K40))</f>
      </c>
      <c r="N40" s="2">
        <v>15</v>
      </c>
      <c r="O40" s="55" t="s">
        <v>669</v>
      </c>
      <c r="P40" s="58">
        <f t="shared" si="20"/>
      </c>
      <c r="Q40" s="58">
        <f t="shared" si="21"/>
      </c>
      <c r="R40" s="75"/>
      <c r="S40" s="75"/>
      <c r="Z40" s="58">
        <f>IF(OR(Z22=0,Z22=""),"",IF(COUNTIF($Z$8:Z22,Z22)=1,Z22,""))</f>
      </c>
      <c r="AA40" s="58">
        <f>IF(OR(AA22=0,AA22=""),"",IF(COUNTIF($Z$8:AA22,AA22)=1,AA22,""))</f>
      </c>
      <c r="AB40" s="58">
        <f>IF(OR(AB22=0,AB22=""),"",IF(COUNTIF($Z$8:AB22,AB22)=1,AB22,""))</f>
      </c>
      <c r="AC40" s="58">
        <f>IF(OR(AC22=0,AC22=""),"",IF(COUNTIF($Z$8:AC22,AC22)=1,AC22,""))</f>
      </c>
      <c r="AD40" s="58">
        <f>IF(OR(AD22=0,AD22=""),"",IF(COUNTIF($Z$8:AD22,AD22)=1,AD22,""))</f>
      </c>
      <c r="AE40" s="58">
        <f t="shared" si="17"/>
      </c>
      <c r="AF40" s="2">
        <v>15</v>
      </c>
      <c r="AG40" s="55" t="s">
        <v>412</v>
      </c>
      <c r="AH40" s="58">
        <f t="shared" si="13"/>
      </c>
      <c r="AI40" s="58">
        <f t="shared" si="14"/>
      </c>
      <c r="AJ40" s="75"/>
      <c r="AK40" s="75"/>
      <c r="AR40" s="58">
        <f>IF(OR(AR22=0,AR22=""),"",IF(COUNTIF($Z$8:AR22,AR22)=1,AR22,""))</f>
      </c>
      <c r="AS40" s="58">
        <f>IF(OR(AS22=0,AS22=""),"",IF(COUNTIF($Z$8:AS22,AS22)=1,AS22,""))</f>
      </c>
      <c r="AT40" s="58">
        <f>IF(OR(AT22=0,AT22=""),"",IF(COUNTIF($Z$8:AT22,AT22)=1,AT22,""))</f>
      </c>
      <c r="AU40" s="58">
        <f>IF(OR(AU22=0,AU22=""),"",IF(COUNTIF($Z$8:AU22,AU22)=1,AU22,""))</f>
      </c>
      <c r="AV40" s="58">
        <f>IF(OR(AV22=0,AV22=""),"",IF(COUNTIF($Z$8:AV22,AV22)=1,AV22,""))</f>
      </c>
      <c r="AW40" s="58">
        <f t="shared" si="18"/>
      </c>
      <c r="BC40" s="2">
        <v>15</v>
      </c>
      <c r="BD40" s="83" t="s">
        <v>397</v>
      </c>
      <c r="BE40" s="58">
        <f t="shared" si="15"/>
      </c>
    </row>
    <row r="41" spans="3:57" ht="12.75" customHeight="1">
      <c r="C41" s="246"/>
      <c r="D41" s="252" t="s">
        <v>24</v>
      </c>
      <c r="E41" s="253"/>
      <c r="F41" s="253"/>
      <c r="G41" s="253"/>
      <c r="H41" s="168" t="s">
        <v>14</v>
      </c>
      <c r="I41" s="168" t="s">
        <v>14</v>
      </c>
      <c r="J41" s="172">
        <f>IF(SUM(J30:J39)=0,"",SUM(J30:J39))</f>
      </c>
      <c r="K41" s="172">
        <f>IF(SUM(K30:K39)=0,"",SUM(K30:K39))</f>
      </c>
      <c r="N41" s="2">
        <v>16</v>
      </c>
      <c r="O41" s="55" t="s">
        <v>597</v>
      </c>
      <c r="P41" s="58">
        <f t="shared" si="20"/>
      </c>
      <c r="Q41" s="58">
        <f t="shared" si="21"/>
      </c>
      <c r="R41" s="75"/>
      <c r="S41" s="75"/>
      <c r="Z41" s="58">
        <f>IF(OR(Z23=0,Z23=""),"",IF(COUNTIF($Z$8:Z23,Z23)=1,Z23,""))</f>
      </c>
      <c r="AA41" s="58">
        <f>IF(OR(AA23=0,AA23=""),"",IF(COUNTIF($Z$8:AA23,AA23)=1,AA23,""))</f>
      </c>
      <c r="AB41" s="58">
        <f>IF(OR(AB23=0,AB23=""),"",IF(COUNTIF($Z$8:AB23,AB23)=1,AB23,""))</f>
      </c>
      <c r="AC41" s="58">
        <f>IF(OR(AC23=0,AC23=""),"",IF(COUNTIF($Z$8:AC23,AC23)=1,AC23,""))</f>
      </c>
      <c r="AD41" s="58">
        <f>IF(OR(AD23=0,AD23=""),"",IF(COUNTIF($Z$8:AD23,AD23)=1,AD23,""))</f>
      </c>
      <c r="AE41" s="58">
        <f t="shared" si="17"/>
      </c>
      <c r="AF41" s="2">
        <v>16</v>
      </c>
      <c r="AG41" s="55" t="s">
        <v>372</v>
      </c>
      <c r="AH41" s="58">
        <f t="shared" si="13"/>
      </c>
      <c r="AI41" s="58">
        <f t="shared" si="14"/>
      </c>
      <c r="AJ41" s="75"/>
      <c r="AK41" s="75"/>
      <c r="AR41" s="58">
        <f>IF(OR(AR23=0,AR23=""),"",IF(COUNTIF($Z$8:AR23,AR23)=1,AR23,""))</f>
      </c>
      <c r="AS41" s="58">
        <f>IF(OR(AS23=0,AS23=""),"",IF(COUNTIF($Z$8:AS23,AS23)=1,AS23,""))</f>
      </c>
      <c r="AT41" s="58">
        <f>IF(OR(AT23=0,AT23=""),"",IF(COUNTIF($Z$8:AT23,AT23)=1,AT23,""))</f>
      </c>
      <c r="AU41" s="58">
        <f>IF(OR(AU23=0,AU23=""),"",IF(COUNTIF($Z$8:AU23,AU23)=1,AU23,""))</f>
      </c>
      <c r="AV41" s="58">
        <f>IF(OR(AV23=0,AV23=""),"",IF(COUNTIF($Z$8:AV23,AV23)=1,AV23,""))</f>
      </c>
      <c r="AW41" s="58">
        <f t="shared" si="18"/>
      </c>
      <c r="BC41" s="2">
        <v>16</v>
      </c>
      <c r="BD41" s="83" t="s">
        <v>272</v>
      </c>
      <c r="BE41" s="58">
        <f t="shared" si="15"/>
      </c>
    </row>
    <row r="42" spans="3:57" ht="12.75" customHeight="1">
      <c r="C42" s="246"/>
      <c r="D42" s="232" t="s">
        <v>50</v>
      </c>
      <c r="E42" s="232"/>
      <c r="F42" s="232"/>
      <c r="G42" s="232"/>
      <c r="H42" s="163" t="s">
        <v>29</v>
      </c>
      <c r="I42" s="163" t="s">
        <v>30</v>
      </c>
      <c r="J42" s="163" t="s">
        <v>31</v>
      </c>
      <c r="K42" s="163" t="s">
        <v>11</v>
      </c>
      <c r="N42" s="2">
        <v>17</v>
      </c>
      <c r="O42" s="55" t="s">
        <v>707</v>
      </c>
      <c r="P42" s="58">
        <f t="shared" si="20"/>
      </c>
      <c r="Q42" s="58">
        <f t="shared" si="21"/>
      </c>
      <c r="R42" s="75"/>
      <c r="S42" s="75"/>
      <c r="Z42" s="58">
        <f>IF(OR(Z24=0,Z24=""),"",IF(COUNTIF($Z$8:Z24,Z24)=1,Z24,""))</f>
      </c>
      <c r="AA42" s="58">
        <f>IF(OR(AA24=0,AA24=""),"",IF(COUNTIF($Z$8:AA24,AA24)=1,AA24,""))</f>
      </c>
      <c r="AB42" s="58">
        <f>IF(OR(AB24=0,AB24=""),"",IF(COUNTIF($Z$8:AB24,AB24)=1,AB24,""))</f>
      </c>
      <c r="AC42" s="58">
        <f>IF(OR(AC24=0,AC24=""),"",IF(COUNTIF($Z$8:AC24,AC24)=1,AC24,""))</f>
      </c>
      <c r="AD42" s="58">
        <f>IF(OR(AD24=0,AD24=""),"",IF(COUNTIF($Z$8:AD24,AD24)=1,AD24,""))</f>
      </c>
      <c r="AE42" s="58">
        <f t="shared" si="17"/>
      </c>
      <c r="AF42" s="2">
        <v>17</v>
      </c>
      <c r="AG42" s="55" t="s">
        <v>365</v>
      </c>
      <c r="AH42" s="58">
        <f t="shared" si="13"/>
      </c>
      <c r="AI42" s="58">
        <f t="shared" si="14"/>
      </c>
      <c r="AJ42" s="75"/>
      <c r="AK42" s="75"/>
      <c r="AR42" s="58">
        <f>IF(OR(AR24=0,AR24=""),"",IF(COUNTIF($Z$8:AR24,AR24)=1,AR24,""))</f>
      </c>
      <c r="AS42" s="58">
        <f>IF(OR(AS24=0,AS24=""),"",IF(COUNTIF($Z$8:AS24,AS24)=1,AS24,""))</f>
      </c>
      <c r="AT42" s="58">
        <f>IF(OR(AT24=0,AT24=""),"",IF(COUNTIF($Z$8:AT24,AT24)=1,AT24,""))</f>
      </c>
      <c r="AU42" s="58">
        <f>IF(OR(AU24=0,AU24=""),"",IF(COUNTIF($Z$8:AU24,AU24)=1,AU24,""))</f>
      </c>
      <c r="AV42" s="58">
        <f>IF(OR(AV24=0,AV24=""),"",IF(COUNTIF($Z$8:AV24,AV24)=1,AV24,""))</f>
      </c>
      <c r="AW42" s="58">
        <f t="shared" si="18"/>
      </c>
      <c r="BC42" s="2">
        <v>17</v>
      </c>
      <c r="BD42" s="83" t="s">
        <v>398</v>
      </c>
      <c r="BE42" s="58">
        <f t="shared" si="15"/>
      </c>
    </row>
    <row r="43" spans="3:57" ht="12.75" customHeight="1">
      <c r="C43" s="246"/>
      <c r="D43" s="232"/>
      <c r="E43" s="232"/>
      <c r="F43" s="232"/>
      <c r="G43" s="232"/>
      <c r="H43" s="176">
        <f>IF(SUM('第１年度 （Ｊ500kl未満事業所小計）:第１年度 （事業所１）'!H43)=0,"",SUM('第１年度 （Ｊ500kl未満事業所小計）:第１年度 （事業所１）'!H43))</f>
      </c>
      <c r="I43" s="176">
        <f>IF(SUM('第１年度 （Ｊ500kl未満事業所小計）:第１年度 （事業所１）'!I43)=0,"",SUM('第１年度 （Ｊ500kl未満事業所小計）:第１年度 （事業所１）'!I43))</f>
      </c>
      <c r="J43" s="176">
        <f>IF(SUM('第１年度 （Ｊ500kl未満事業所小計）:第１年度 （事業所１）'!J43)=0,"",SUM('第１年度 （Ｊ500kl未満事業所小計）:第１年度 （事業所１）'!J43))</f>
      </c>
      <c r="K43" s="177">
        <f>IF(SUM('第１年度 （Ｊ500kl未満事業所小計）:第１年度 （事業所１）'!K43)=0,"",SUM('第１年度 （Ｊ500kl未満事業所小計）:第１年度 （事業所１）'!K43))</f>
      </c>
      <c r="N43" s="2">
        <v>18</v>
      </c>
      <c r="O43" s="55" t="s">
        <v>323</v>
      </c>
      <c r="P43" s="58">
        <f t="shared" si="20"/>
      </c>
      <c r="Q43" s="58">
        <f t="shared" si="21"/>
      </c>
      <c r="R43" s="75"/>
      <c r="S43" s="75"/>
      <c r="AF43" s="2">
        <v>18</v>
      </c>
      <c r="AG43" s="55" t="s">
        <v>342</v>
      </c>
      <c r="AH43" s="58">
        <f t="shared" si="13"/>
      </c>
      <c r="AI43" s="58">
        <f t="shared" si="14"/>
      </c>
      <c r="AJ43" s="75"/>
      <c r="AK43" s="75"/>
      <c r="BC43" s="2">
        <v>18</v>
      </c>
      <c r="BD43" s="83" t="s">
        <v>399</v>
      </c>
      <c r="BE43" s="58">
        <f t="shared" si="15"/>
      </c>
    </row>
    <row r="44" spans="3:57" ht="12.75" customHeight="1">
      <c r="C44" s="246"/>
      <c r="D44" s="234" t="s">
        <v>283</v>
      </c>
      <c r="E44" s="234"/>
      <c r="F44" s="234"/>
      <c r="G44" s="234"/>
      <c r="H44" s="232" t="s">
        <v>62</v>
      </c>
      <c r="I44" s="232"/>
      <c r="J44" s="232" t="s">
        <v>282</v>
      </c>
      <c r="K44" s="232"/>
      <c r="N44" s="2">
        <v>19</v>
      </c>
      <c r="O44" s="55" t="s">
        <v>584</v>
      </c>
      <c r="P44" s="58">
        <f t="shared" si="20"/>
      </c>
      <c r="Q44" s="58">
        <f t="shared" si="21"/>
      </c>
      <c r="R44" s="75"/>
      <c r="S44" s="75"/>
      <c r="Z44" s="143">
        <f>IF(COUNTIF(Z26:AD42,"=?*")&gt;=4,"複数事業者",IF(AE26="","",AE26)&amp;IF(AE27="",""," "&amp;AE27)&amp;IF(AE28="",""," "&amp;AE28)&amp;IF(AE29="",""," "&amp;AE29)&amp;IF(AE30="",""," "&amp;AE30)&amp;IF(AE31="",""," "&amp;AE31)&amp;IF(AE32="",""," "&amp;AE32)&amp;IF(AE33="",""," "&amp;AE33)&amp;IF(AE34="",""," "&amp;AE34)&amp;IF(AE35="",""," "&amp;AE35)&amp;IF(AE36="",""," "&amp;AE36)&amp;IF(AE37="",""," "&amp;AE37)&amp;IF(AE38="",""," "&amp;AE38)&amp;IF(AE39="",""," "&amp;AE39)&amp;IF(AE40="",""," "&amp;AE40)&amp;IF(AE41="",""," "&amp;AE41)&amp;IF(AE42="",""," "&amp;AE42))</f>
      </c>
      <c r="AA44" s="144"/>
      <c r="AB44" s="144"/>
      <c r="AC44" s="144"/>
      <c r="AD44" s="145"/>
      <c r="AF44" s="2">
        <v>19</v>
      </c>
      <c r="AG44" s="55" t="s">
        <v>335</v>
      </c>
      <c r="AH44" s="58">
        <f t="shared" si="13"/>
      </c>
      <c r="AI44" s="58">
        <f t="shared" si="14"/>
      </c>
      <c r="AJ44" s="75"/>
      <c r="AK44" s="75"/>
      <c r="AR44" s="143">
        <f>IF(COUNTIF(AR26:AV42,"=?*")&gt;=4,"複数事業者",IF(AW26="","",AW26)&amp;IF(AW27="",""," "&amp;AW27)&amp;IF(AW28="",""," "&amp;AW28)&amp;IF(AW29="",""," "&amp;AW29)&amp;IF(AW30="",""," "&amp;AW30)&amp;IF(AW31="",""," "&amp;AW31)&amp;IF(AW32="",""," "&amp;AW32)&amp;IF(AW33="",""," "&amp;AW33)&amp;IF(AW34="",""," "&amp;AW34)&amp;IF(AW35="",""," "&amp;AW35)&amp;IF(AW36="",""," "&amp;AW36)&amp;IF(AW37="",""," "&amp;AW37)&amp;IF(AW38="",""," "&amp;AW38)&amp;IF(AW39="",""," "&amp;AW39)&amp;IF(AW40="",""," "&amp;AW40)&amp;IF(AW41="",""," "&amp;AW41)&amp;IF(AW42="",""," "&amp;AW42))</f>
      </c>
      <c r="AS44" s="144"/>
      <c r="AT44" s="144"/>
      <c r="AU44" s="144"/>
      <c r="AV44" s="145"/>
      <c r="BC44" s="2">
        <v>19</v>
      </c>
      <c r="BD44" s="83" t="s">
        <v>273</v>
      </c>
      <c r="BE44" s="58">
        <f t="shared" si="15"/>
      </c>
    </row>
    <row r="45" spans="3:57" ht="12.75" customHeight="1">
      <c r="C45" s="246"/>
      <c r="D45" s="234"/>
      <c r="E45" s="234"/>
      <c r="F45" s="234"/>
      <c r="G45" s="234"/>
      <c r="H45" s="235">
        <f>IF(SUM('第１年度 （Ｊ500kl未満事業所小計）:第１年度 （事業所１）'!H45)=0,"",SUM('第１年度 （Ｊ500kl未満事業所小計）:第１年度 （事業所１）'!H45))</f>
      </c>
      <c r="I45" s="235">
        <f>IF(SUM('第１年度 （Ｊ500kl未満事業所小計）:第１年度 （事業所１）'!I45)=0,"",SUM('第１年度 （Ｊ500kl未満事業所小計）:第１年度 （事業所１）'!I45))</f>
      </c>
      <c r="J45" s="232">
        <f>IF(SUM('第１年度 （Ｊ500kl未満事業所小計）:第１年度 （事業所１）'!J45)=0,"",SUM('第１年度 （Ｊ500kl未満事業所小計）:第１年度 （事業所１）'!J45))</f>
      </c>
      <c r="K45" s="232">
        <f>IF(SUM('第１年度 （Ｊ500kl未満事業所小計）:第１年度 （事業所１）'!K45)=0,"",SUM('第１年度 （Ｊ500kl未満事業所小計）:第１年度 （事業所１）'!K45))</f>
      </c>
      <c r="N45" s="2">
        <v>20</v>
      </c>
      <c r="O45" s="55" t="s">
        <v>329</v>
      </c>
      <c r="P45" s="58">
        <f t="shared" si="20"/>
      </c>
      <c r="Q45" s="58">
        <f t="shared" si="21"/>
      </c>
      <c r="R45" s="75"/>
      <c r="S45" s="75"/>
      <c r="AF45" s="2">
        <v>20</v>
      </c>
      <c r="AG45" s="55" t="s">
        <v>413</v>
      </c>
      <c r="AH45" s="58">
        <f t="shared" si="13"/>
      </c>
      <c r="AI45" s="58">
        <f t="shared" si="14"/>
      </c>
      <c r="AJ45" s="75"/>
      <c r="AK45" s="75"/>
      <c r="BE45" s="2">
        <f>COUNT(BE26:BE44)</f>
        <v>0</v>
      </c>
    </row>
    <row r="46" spans="3:57" ht="12.75" customHeight="1">
      <c r="C46" s="260"/>
      <c r="D46" s="245" t="s">
        <v>12</v>
      </c>
      <c r="E46" s="245"/>
      <c r="F46" s="245"/>
      <c r="G46" s="245"/>
      <c r="H46" s="163" t="s">
        <v>19</v>
      </c>
      <c r="I46" s="174">
        <f>IF(SUM('第１年度 （Ｊ500kl未満事業所小計）:第１年度 （事業所１）'!I46)=0,"",SUM('第１年度 （Ｊ500kl未満事業所小計）:第１年度 （事業所１）'!I46))</f>
      </c>
      <c r="J46" s="163" t="s">
        <v>14</v>
      </c>
      <c r="K46" s="163" t="s">
        <v>14</v>
      </c>
      <c r="N46" s="2">
        <v>21</v>
      </c>
      <c r="O46" s="55" t="s">
        <v>304</v>
      </c>
      <c r="P46" s="58">
        <f t="shared" si="20"/>
      </c>
      <c r="Q46" s="58">
        <f t="shared" si="21"/>
      </c>
      <c r="R46" s="75"/>
      <c r="S46" s="75"/>
      <c r="AF46" s="2">
        <v>21</v>
      </c>
      <c r="AG46" s="55" t="s">
        <v>309</v>
      </c>
      <c r="AH46" s="58">
        <f t="shared" si="13"/>
      </c>
      <c r="AI46" s="58">
        <f t="shared" si="14"/>
      </c>
      <c r="AJ46" s="75"/>
      <c r="AK46" s="75"/>
      <c r="BE46" s="2">
        <f>IF(ISERROR(VLOOKUP(SMALL(BE26:BE44,1),$BC$26:$BD$44,2)),"",VLOOKUP(SMALL(BE26:BE44,1),$BC$26:$BD$44,2))</f>
      </c>
    </row>
    <row r="47" spans="3:57" ht="12.75" customHeight="1">
      <c r="C47" s="246" t="s">
        <v>32</v>
      </c>
      <c r="D47" s="232" t="s">
        <v>20</v>
      </c>
      <c r="E47" s="232"/>
      <c r="F47" s="232"/>
      <c r="G47" s="232"/>
      <c r="H47" s="163" t="s">
        <v>6</v>
      </c>
      <c r="I47" s="163" t="s">
        <v>21</v>
      </c>
      <c r="J47" s="244" t="s">
        <v>49</v>
      </c>
      <c r="K47" s="244"/>
      <c r="N47" s="2">
        <v>22</v>
      </c>
      <c r="O47" s="55" t="s">
        <v>501</v>
      </c>
      <c r="P47" s="58">
        <f t="shared" si="20"/>
      </c>
      <c r="Q47" s="58">
        <f t="shared" si="21"/>
      </c>
      <c r="R47" s="75"/>
      <c r="S47" s="75"/>
      <c r="AF47" s="2">
        <v>22</v>
      </c>
      <c r="AG47" s="55" t="s">
        <v>368</v>
      </c>
      <c r="AH47" s="58">
        <f t="shared" si="13"/>
      </c>
      <c r="AI47" s="58">
        <f t="shared" si="14"/>
      </c>
      <c r="AJ47" s="75"/>
      <c r="AK47" s="75"/>
      <c r="BE47" s="2">
        <f>IF(ISERROR(VLOOKUP(SMALL(BE26:BE44,2),$BC$26:$BD$44,2)),"",VLOOKUP(SMALL(BE26:BE44,2),$BC$26:$BD$44,2))</f>
      </c>
    </row>
    <row r="48" spans="3:57" ht="10.5" customHeight="1">
      <c r="C48" s="246"/>
      <c r="D48" s="232" t="s">
        <v>47</v>
      </c>
      <c r="E48" s="232"/>
      <c r="F48" s="232"/>
      <c r="G48" s="232"/>
      <c r="H48" s="163" t="s">
        <v>33</v>
      </c>
      <c r="I48" s="172">
        <f>IF(SUM('第１年度 （Ｊ500kl未満事業所小計）:第１年度 （事業所１）'!I48)=0,"",SUM('第１年度 （Ｊ500kl未満事業所小計）:第１年度 （事業所１）'!I48))</f>
      </c>
      <c r="J48" s="242">
        <f>IF(SUM('第１年度 （Ｊ500kl未満事業所小計）:第１年度 （事業所１）'!J48)=0,"",SUM('第１年度 （Ｊ500kl未満事業所小計）:第１年度 （事業所１）'!J48))</f>
      </c>
      <c r="K48" s="243"/>
      <c r="N48" s="2">
        <v>23</v>
      </c>
      <c r="O48" s="55" t="s">
        <v>480</v>
      </c>
      <c r="P48" s="58">
        <f t="shared" si="20"/>
      </c>
      <c r="Q48" s="58">
        <f t="shared" si="21"/>
      </c>
      <c r="R48" s="75"/>
      <c r="S48" s="75"/>
      <c r="AF48" s="2">
        <v>23</v>
      </c>
      <c r="AG48" s="55" t="s">
        <v>361</v>
      </c>
      <c r="AH48" s="58">
        <f t="shared" si="13"/>
      </c>
      <c r="AI48" s="58">
        <f t="shared" si="14"/>
      </c>
      <c r="AJ48" s="75"/>
      <c r="AK48" s="75"/>
      <c r="BE48" s="2">
        <f>IF(ISERROR(VLOOKUP(SMALL(BE26:BE44,3),$BC$26:$BD$44,2)),"",VLOOKUP(SMALL(BE26:BE44,3),$BC$26:$BD$44,2))</f>
      </c>
    </row>
    <row r="49" spans="3:37" ht="10.5" customHeight="1">
      <c r="C49" s="246"/>
      <c r="D49" s="232" t="s">
        <v>48</v>
      </c>
      <c r="E49" s="232"/>
      <c r="F49" s="232"/>
      <c r="G49" s="232"/>
      <c r="H49" s="163" t="s">
        <v>33</v>
      </c>
      <c r="I49" s="172">
        <f>IF(SUM('第１年度 （Ｊ500kl未満事業所小計）:第１年度 （事業所１）'!I49)=0,"",SUM('第１年度 （Ｊ500kl未満事業所小計）:第１年度 （事業所１）'!I49))</f>
      </c>
      <c r="J49" s="242">
        <f>IF(SUM('第１年度 （Ｊ500kl未満事業所小計）:第１年度 （事業所１）'!J49)=0,"",SUM('第１年度 （Ｊ500kl未満事業所小計）:第１年度 （事業所１）'!J49))</f>
      </c>
      <c r="K49" s="243"/>
      <c r="N49" s="2">
        <v>24</v>
      </c>
      <c r="O49" s="55" t="s">
        <v>665</v>
      </c>
      <c r="P49" s="58">
        <f t="shared" si="20"/>
      </c>
      <c r="Q49" s="58">
        <f t="shared" si="21"/>
      </c>
      <c r="R49" s="75"/>
      <c r="S49" s="75"/>
      <c r="AF49" s="2">
        <v>24</v>
      </c>
      <c r="AG49" s="55" t="s">
        <v>301</v>
      </c>
      <c r="AH49" s="58">
        <f t="shared" si="13"/>
      </c>
      <c r="AI49" s="58">
        <f t="shared" si="14"/>
      </c>
      <c r="AJ49" s="75"/>
      <c r="AK49" s="75"/>
    </row>
    <row r="50" spans="3:37" ht="12" customHeight="1">
      <c r="C50" s="246"/>
      <c r="D50" s="232" t="s">
        <v>46</v>
      </c>
      <c r="E50" s="232"/>
      <c r="F50" s="232"/>
      <c r="G50" s="232"/>
      <c r="H50" s="163" t="s">
        <v>33</v>
      </c>
      <c r="I50" s="172">
        <f>IF(SUM('第１年度 （Ｊ500kl未満事業所小計）:第１年度 （事業所１）'!I50)=0,"",SUM('第１年度 （Ｊ500kl未満事業所小計）:第１年度 （事業所１）'!I50))</f>
      </c>
      <c r="J50" s="242">
        <f>IF(SUM('第１年度 （Ｊ500kl未満事業所小計）:第１年度 （事業所１）'!J50)=0,"",SUM('第１年度 （Ｊ500kl未満事業所小計）:第１年度 （事業所１）'!J50))</f>
      </c>
      <c r="K50" s="243"/>
      <c r="N50" s="2">
        <v>25</v>
      </c>
      <c r="O50" s="55" t="s">
        <v>551</v>
      </c>
      <c r="P50" s="58">
        <f t="shared" si="20"/>
      </c>
      <c r="Q50" s="58">
        <f t="shared" si="21"/>
      </c>
      <c r="R50" s="75"/>
      <c r="S50" s="75"/>
      <c r="AF50" s="2">
        <v>25</v>
      </c>
      <c r="AG50" s="55" t="s">
        <v>330</v>
      </c>
      <c r="AH50" s="58">
        <f t="shared" si="13"/>
      </c>
      <c r="AI50" s="58">
        <f t="shared" si="14"/>
      </c>
      <c r="AJ50" s="75"/>
      <c r="AK50" s="75"/>
    </row>
    <row r="51" spans="3:37" ht="12" customHeight="1">
      <c r="C51" s="246"/>
      <c r="D51" s="244" t="s">
        <v>45</v>
      </c>
      <c r="E51" s="244"/>
      <c r="F51" s="244"/>
      <c r="G51" s="244"/>
      <c r="H51" s="163" t="s">
        <v>33</v>
      </c>
      <c r="I51" s="172">
        <f>IF(SUM('第１年度 （Ｊ500kl未満事業所小計）:第１年度 （事業所１）'!I51)=0,"",SUM('第１年度 （Ｊ500kl未満事業所小計）:第１年度 （事業所１）'!I51))</f>
      </c>
      <c r="J51" s="242">
        <f>IF(SUM('第１年度 （Ｊ500kl未満事業所小計）:第１年度 （事業所１）'!J51)=0,"",SUM('第１年度 （Ｊ500kl未満事業所小計）:第１年度 （事業所１）'!J51))</f>
      </c>
      <c r="K51" s="243"/>
      <c r="N51" s="2">
        <v>26</v>
      </c>
      <c r="O51" s="55" t="s">
        <v>634</v>
      </c>
      <c r="P51" s="58">
        <f t="shared" si="20"/>
      </c>
      <c r="Q51" s="58">
        <f t="shared" si="21"/>
      </c>
      <c r="R51" s="75"/>
      <c r="S51" s="75"/>
      <c r="AF51" s="2">
        <v>26</v>
      </c>
      <c r="AG51" s="55" t="s">
        <v>414</v>
      </c>
      <c r="AH51" s="58">
        <f t="shared" si="13"/>
      </c>
      <c r="AI51" s="58">
        <f t="shared" si="14"/>
      </c>
      <c r="AJ51" s="75"/>
      <c r="AK51" s="75"/>
    </row>
    <row r="52" spans="3:37" ht="10.5" customHeight="1">
      <c r="C52" s="246"/>
      <c r="D52" s="244" t="s">
        <v>189</v>
      </c>
      <c r="E52" s="244"/>
      <c r="F52" s="244"/>
      <c r="G52" s="244"/>
      <c r="H52" s="163" t="s">
        <v>33</v>
      </c>
      <c r="I52" s="172">
        <f>IF(SUM('第１年度 （Ｊ500kl未満事業所小計）:第１年度 （事業所１）'!I52)=0,"",SUM('第１年度 （Ｊ500kl未満事業所小計）:第１年度 （事業所１）'!I52))</f>
      </c>
      <c r="J52" s="242">
        <f>IF(SUM('第１年度 （Ｊ500kl未満事業所小計）:第１年度 （事業所１）'!J52)=0,"",SUM('第１年度 （Ｊ500kl未満事業所小計）:第１年度 （事業所１）'!J52))</f>
      </c>
      <c r="K52" s="243"/>
      <c r="N52" s="2">
        <v>27</v>
      </c>
      <c r="O52" s="55" t="s">
        <v>419</v>
      </c>
      <c r="P52" s="58">
        <f t="shared" si="20"/>
      </c>
      <c r="Q52" s="58">
        <f t="shared" si="21"/>
      </c>
      <c r="R52" s="75"/>
      <c r="S52" s="75"/>
      <c r="AF52" s="2">
        <v>27</v>
      </c>
      <c r="AG52" s="55" t="s">
        <v>371</v>
      </c>
      <c r="AH52" s="58">
        <f t="shared" si="13"/>
      </c>
      <c r="AI52" s="58">
        <f t="shared" si="14"/>
      </c>
      <c r="AJ52" s="75"/>
      <c r="AK52" s="75"/>
    </row>
    <row r="53" spans="3:37" ht="10.5" customHeight="1">
      <c r="C53" s="246"/>
      <c r="D53" s="232" t="s">
        <v>44</v>
      </c>
      <c r="E53" s="232"/>
      <c r="F53" s="232"/>
      <c r="G53" s="232"/>
      <c r="H53" s="163" t="s">
        <v>33</v>
      </c>
      <c r="I53" s="172">
        <f>IF(SUM('第１年度 （Ｊ500kl未満事業所小計）:第１年度 （事業所１）'!I53)=0,"",SUM('第１年度 （Ｊ500kl未満事業所小計）:第１年度 （事業所１）'!I53))</f>
      </c>
      <c r="J53" s="242">
        <f>IF(SUM('第１年度 （Ｊ500kl未満事業所小計）:第１年度 （事業所１）'!J53)=0,"",SUM('第１年度 （Ｊ500kl未満事業所小計）:第１年度 （事業所１）'!J53))</f>
      </c>
      <c r="K53" s="243"/>
      <c r="N53" s="2">
        <v>28</v>
      </c>
      <c r="O53" s="55" t="s">
        <v>731</v>
      </c>
      <c r="P53" s="58">
        <f t="shared" si="20"/>
      </c>
      <c r="Q53" s="58">
        <f t="shared" si="21"/>
      </c>
      <c r="R53" s="75"/>
      <c r="S53" s="75"/>
      <c r="AF53" s="2">
        <v>28</v>
      </c>
      <c r="AG53" s="55" t="s">
        <v>300</v>
      </c>
      <c r="AH53" s="58">
        <f t="shared" si="13"/>
      </c>
      <c r="AI53" s="58">
        <f t="shared" si="14"/>
      </c>
      <c r="AJ53" s="75"/>
      <c r="AK53" s="75"/>
    </row>
    <row r="54" spans="3:37" ht="10.5" customHeight="1">
      <c r="C54" s="246"/>
      <c r="D54" s="232" t="s">
        <v>61</v>
      </c>
      <c r="E54" s="232"/>
      <c r="F54" s="232"/>
      <c r="G54" s="232"/>
      <c r="H54" s="163" t="s">
        <v>33</v>
      </c>
      <c r="I54" s="172">
        <f>IF(SUM('第１年度 （Ｊ500kl未満事業所小計）:第１年度 （事業所１）'!I54)=0,"",SUM('第１年度 （Ｊ500kl未満事業所小計）:第１年度 （事業所１）'!I54))</f>
      </c>
      <c r="J54" s="242">
        <f>IF(SUM('第１年度 （Ｊ500kl未満事業所小計）:第１年度 （事業所１）'!J54)=0,"",SUM('第１年度 （Ｊ500kl未満事業所小計）:第１年度 （事業所１）'!J54))</f>
      </c>
      <c r="K54" s="243"/>
      <c r="N54" s="2">
        <v>29</v>
      </c>
      <c r="O54" s="55" t="s">
        <v>433</v>
      </c>
      <c r="P54" s="58">
        <f t="shared" si="20"/>
      </c>
      <c r="Q54" s="58">
        <f t="shared" si="21"/>
      </c>
      <c r="R54" s="75"/>
      <c r="S54" s="75"/>
      <c r="AF54" s="2">
        <v>29</v>
      </c>
      <c r="AG54" s="55" t="s">
        <v>358</v>
      </c>
      <c r="AH54" s="58">
        <f t="shared" si="13"/>
      </c>
      <c r="AI54" s="58">
        <f t="shared" si="14"/>
      </c>
      <c r="AJ54" s="75"/>
      <c r="AK54" s="75"/>
    </row>
    <row r="55" spans="3:37" ht="10.5" customHeight="1">
      <c r="C55" s="246"/>
      <c r="D55" s="232" t="s">
        <v>24</v>
      </c>
      <c r="E55" s="232"/>
      <c r="F55" s="232"/>
      <c r="G55" s="232"/>
      <c r="H55" s="163" t="s">
        <v>14</v>
      </c>
      <c r="I55" s="163" t="s">
        <v>14</v>
      </c>
      <c r="J55" s="233">
        <f>IF(SUM(J48:J54)=0,"",SUM(J48:J54))</f>
      </c>
      <c r="K55" s="233"/>
      <c r="N55" s="2">
        <v>30</v>
      </c>
      <c r="O55" s="55" t="s">
        <v>511</v>
      </c>
      <c r="P55" s="58">
        <f t="shared" si="20"/>
      </c>
      <c r="Q55" s="58">
        <f t="shared" si="21"/>
      </c>
      <c r="R55" s="75"/>
      <c r="S55" s="75"/>
      <c r="AF55" s="2">
        <v>30</v>
      </c>
      <c r="AG55" s="55" t="s">
        <v>415</v>
      </c>
      <c r="AH55" s="58">
        <f t="shared" si="13"/>
      </c>
      <c r="AI55" s="58">
        <f t="shared" si="14"/>
      </c>
      <c r="AJ55" s="75"/>
      <c r="AK55" s="75"/>
    </row>
    <row r="56" spans="3:37" ht="15.75" customHeight="1">
      <c r="C56" s="246"/>
      <c r="D56" s="232" t="s">
        <v>34</v>
      </c>
      <c r="E56" s="232"/>
      <c r="F56" s="232"/>
      <c r="G56" s="232"/>
      <c r="H56" s="236"/>
      <c r="I56" s="237"/>
      <c r="J56" s="237"/>
      <c r="K56" s="238"/>
      <c r="N56" s="2">
        <v>31</v>
      </c>
      <c r="O56" s="55" t="s">
        <v>722</v>
      </c>
      <c r="P56" s="58">
        <f t="shared" si="20"/>
      </c>
      <c r="Q56" s="58">
        <f t="shared" si="21"/>
      </c>
      <c r="R56" s="75"/>
      <c r="S56" s="75"/>
      <c r="AF56" s="2">
        <v>31</v>
      </c>
      <c r="AG56" s="55" t="s">
        <v>319</v>
      </c>
      <c r="AH56" s="58">
        <f t="shared" si="13"/>
      </c>
      <c r="AI56" s="58">
        <f t="shared" si="14"/>
      </c>
      <c r="AJ56" s="75"/>
      <c r="AK56" s="75"/>
    </row>
    <row r="57" spans="3:37" ht="15.75" customHeight="1">
      <c r="C57" s="246"/>
      <c r="D57" s="232"/>
      <c r="E57" s="232"/>
      <c r="F57" s="232"/>
      <c r="G57" s="232"/>
      <c r="H57" s="239">
        <f>IF(BA36="","","(PFCs):"&amp;$BA$36&amp;" "&amp;$BA$37&amp;" "&amp;$BA$38)</f>
      </c>
      <c r="I57" s="240"/>
      <c r="J57" s="240">
        <f>IF(BE46="","","(HFCs):"&amp;$BE$46&amp;" "&amp;$BE$47&amp;" "&amp;$BE$48)</f>
      </c>
      <c r="K57" s="241"/>
      <c r="N57" s="2">
        <v>32</v>
      </c>
      <c r="O57" s="55" t="s">
        <v>678</v>
      </c>
      <c r="P57" s="58">
        <f t="shared" si="20"/>
      </c>
      <c r="Q57" s="58">
        <f t="shared" si="21"/>
      </c>
      <c r="R57" s="75"/>
      <c r="S57" s="75"/>
      <c r="AF57" s="2">
        <v>32</v>
      </c>
      <c r="AG57" s="55" t="s">
        <v>378</v>
      </c>
      <c r="AH57" s="58">
        <f t="shared" si="13"/>
      </c>
      <c r="AI57" s="58">
        <f t="shared" si="14"/>
      </c>
      <c r="AJ57" s="75"/>
      <c r="AK57" s="75"/>
    </row>
    <row r="58" spans="14:37" ht="10.5" customHeight="1">
      <c r="N58" s="2">
        <v>33</v>
      </c>
      <c r="O58" s="55" t="s">
        <v>342</v>
      </c>
      <c r="P58" s="58">
        <f t="shared" si="20"/>
      </c>
      <c r="Q58" s="58">
        <f t="shared" si="21"/>
      </c>
      <c r="R58" s="75"/>
      <c r="S58" s="75"/>
      <c r="AF58" s="2">
        <v>33</v>
      </c>
      <c r="AG58" s="55" t="s">
        <v>416</v>
      </c>
      <c r="AH58" s="58">
        <f t="shared" si="13"/>
      </c>
      <c r="AI58" s="58">
        <f t="shared" si="14"/>
      </c>
      <c r="AJ58" s="75"/>
      <c r="AK58" s="75"/>
    </row>
    <row r="59" spans="3:37" ht="13.5" customHeight="1">
      <c r="C59" s="5" t="s">
        <v>13</v>
      </c>
      <c r="D59" s="228" t="s">
        <v>35</v>
      </c>
      <c r="E59" s="228"/>
      <c r="F59" s="228"/>
      <c r="G59" s="228"/>
      <c r="H59" s="228"/>
      <c r="I59" s="228"/>
      <c r="J59" s="228"/>
      <c r="K59" s="228"/>
      <c r="L59" s="6"/>
      <c r="M59" s="6"/>
      <c r="N59" s="2">
        <v>34</v>
      </c>
      <c r="O59" s="55" t="s">
        <v>457</v>
      </c>
      <c r="P59" s="58">
        <f t="shared" si="20"/>
      </c>
      <c r="Q59" s="58">
        <f t="shared" si="21"/>
      </c>
      <c r="R59" s="75"/>
      <c r="S59" s="75"/>
      <c r="AF59" s="2">
        <v>34</v>
      </c>
      <c r="AG59" s="55" t="s">
        <v>302</v>
      </c>
      <c r="AH59" s="58">
        <f t="shared" si="13"/>
      </c>
      <c r="AI59" s="58">
        <f t="shared" si="14"/>
      </c>
      <c r="AJ59" s="75"/>
      <c r="AK59" s="75"/>
    </row>
    <row r="60" spans="3:37" ht="23.25" customHeight="1">
      <c r="C60" s="7" t="s">
        <v>39</v>
      </c>
      <c r="D60" s="228" t="s">
        <v>224</v>
      </c>
      <c r="E60" s="228"/>
      <c r="F60" s="228"/>
      <c r="G60" s="228"/>
      <c r="H60" s="228"/>
      <c r="I60" s="228"/>
      <c r="J60" s="228"/>
      <c r="K60" s="228"/>
      <c r="L60" s="6"/>
      <c r="M60" s="6"/>
      <c r="N60" s="2">
        <v>35</v>
      </c>
      <c r="O60" s="55" t="s">
        <v>536</v>
      </c>
      <c r="P60" s="58">
        <f t="shared" si="20"/>
      </c>
      <c r="Q60" s="58">
        <f t="shared" si="21"/>
      </c>
      <c r="R60" s="75"/>
      <c r="S60" s="75"/>
      <c r="AF60" s="2">
        <v>35</v>
      </c>
      <c r="AG60" s="55" t="s">
        <v>338</v>
      </c>
      <c r="AH60" s="58">
        <f t="shared" si="13"/>
      </c>
      <c r="AI60" s="58">
        <f t="shared" si="14"/>
      </c>
      <c r="AJ60" s="75"/>
      <c r="AK60" s="75"/>
    </row>
    <row r="61" spans="3:37" ht="42.75" customHeight="1">
      <c r="C61" s="7" t="s">
        <v>40</v>
      </c>
      <c r="D61" s="228" t="s">
        <v>284</v>
      </c>
      <c r="E61" s="228"/>
      <c r="F61" s="228"/>
      <c r="G61" s="228"/>
      <c r="H61" s="228"/>
      <c r="I61" s="228"/>
      <c r="J61" s="228"/>
      <c r="K61" s="228"/>
      <c r="L61" s="6"/>
      <c r="M61" s="6"/>
      <c r="N61" s="2">
        <v>36</v>
      </c>
      <c r="O61" s="55" t="s">
        <v>549</v>
      </c>
      <c r="P61" s="58">
        <f t="shared" si="20"/>
      </c>
      <c r="Q61" s="58">
        <f t="shared" si="21"/>
      </c>
      <c r="R61" s="75"/>
      <c r="S61" s="75"/>
      <c r="AF61" s="2">
        <v>36</v>
      </c>
      <c r="AG61" s="55" t="s">
        <v>363</v>
      </c>
      <c r="AH61" s="58">
        <f t="shared" si="13"/>
      </c>
      <c r="AI61" s="58">
        <f t="shared" si="14"/>
      </c>
      <c r="AJ61" s="75"/>
      <c r="AK61" s="75"/>
    </row>
    <row r="62" spans="3:37" ht="10.5" customHeight="1">
      <c r="C62" s="7" t="s">
        <v>41</v>
      </c>
      <c r="D62" s="231" t="s">
        <v>225</v>
      </c>
      <c r="E62" s="231"/>
      <c r="F62" s="231"/>
      <c r="G62" s="231"/>
      <c r="H62" s="231"/>
      <c r="I62" s="231"/>
      <c r="J62" s="231"/>
      <c r="K62" s="231"/>
      <c r="L62" s="6"/>
      <c r="M62" s="6"/>
      <c r="N62" s="2">
        <v>37</v>
      </c>
      <c r="O62" s="55" t="s">
        <v>649</v>
      </c>
      <c r="P62" s="58">
        <f t="shared" si="20"/>
      </c>
      <c r="Q62" s="58">
        <f t="shared" si="21"/>
      </c>
      <c r="R62" s="75"/>
      <c r="S62" s="75"/>
      <c r="AF62" s="2">
        <v>37</v>
      </c>
      <c r="AG62" s="55" t="s">
        <v>417</v>
      </c>
      <c r="AH62" s="58">
        <f t="shared" si="13"/>
      </c>
      <c r="AI62" s="58">
        <f t="shared" si="14"/>
      </c>
      <c r="AJ62" s="75"/>
      <c r="AK62" s="75"/>
    </row>
    <row r="63" spans="3:37" ht="10.5" customHeight="1">
      <c r="C63" s="7" t="s">
        <v>42</v>
      </c>
      <c r="D63" s="228" t="s">
        <v>226</v>
      </c>
      <c r="E63" s="228"/>
      <c r="F63" s="228"/>
      <c r="G63" s="228"/>
      <c r="H63" s="228"/>
      <c r="I63" s="228"/>
      <c r="J63" s="228"/>
      <c r="K63" s="228"/>
      <c r="L63" s="8"/>
      <c r="M63" s="8"/>
      <c r="N63" s="2">
        <v>38</v>
      </c>
      <c r="O63" s="55" t="s">
        <v>502</v>
      </c>
      <c r="P63" s="58">
        <f t="shared" si="20"/>
      </c>
      <c r="Q63" s="58">
        <f t="shared" si="21"/>
      </c>
      <c r="R63" s="75"/>
      <c r="S63" s="75"/>
      <c r="AF63" s="2">
        <v>38</v>
      </c>
      <c r="AG63" s="55" t="s">
        <v>418</v>
      </c>
      <c r="AH63" s="58">
        <f t="shared" si="13"/>
      </c>
      <c r="AI63" s="58">
        <f t="shared" si="14"/>
      </c>
      <c r="AJ63" s="75"/>
      <c r="AK63" s="75"/>
    </row>
    <row r="64" spans="3:37" ht="10.5" customHeight="1">
      <c r="C64" s="7" t="s">
        <v>43</v>
      </c>
      <c r="D64" s="228" t="s">
        <v>227</v>
      </c>
      <c r="E64" s="228"/>
      <c r="F64" s="228"/>
      <c r="G64" s="228"/>
      <c r="H64" s="228"/>
      <c r="I64" s="228"/>
      <c r="J64" s="228"/>
      <c r="K64" s="228"/>
      <c r="L64" s="9"/>
      <c r="M64" s="9"/>
      <c r="N64" s="2">
        <v>39</v>
      </c>
      <c r="O64" s="55" t="s">
        <v>306</v>
      </c>
      <c r="P64" s="58">
        <f t="shared" si="20"/>
      </c>
      <c r="Q64" s="58">
        <f t="shared" si="21"/>
      </c>
      <c r="R64" s="75"/>
      <c r="S64" s="75"/>
      <c r="AF64" s="2">
        <v>39</v>
      </c>
      <c r="AG64" s="55" t="s">
        <v>419</v>
      </c>
      <c r="AH64" s="58">
        <f t="shared" si="13"/>
      </c>
      <c r="AI64" s="58">
        <f t="shared" si="14"/>
      </c>
      <c r="AJ64" s="75"/>
      <c r="AK64" s="75"/>
    </row>
    <row r="65" spans="3:37" ht="10.5" customHeight="1">
      <c r="C65" s="7" t="s">
        <v>279</v>
      </c>
      <c r="D65" s="228" t="s">
        <v>228</v>
      </c>
      <c r="E65" s="228"/>
      <c r="F65" s="228"/>
      <c r="G65" s="228"/>
      <c r="H65" s="228"/>
      <c r="I65" s="228"/>
      <c r="J65" s="228"/>
      <c r="K65" s="228"/>
      <c r="L65" s="9"/>
      <c r="M65" s="9"/>
      <c r="N65" s="2">
        <v>40</v>
      </c>
      <c r="O65" s="55" t="s">
        <v>515</v>
      </c>
      <c r="P65" s="58">
        <f t="shared" si="20"/>
      </c>
      <c r="Q65" s="58">
        <f t="shared" si="21"/>
      </c>
      <c r="R65" s="75"/>
      <c r="S65" s="75"/>
      <c r="AF65" s="2">
        <v>40</v>
      </c>
      <c r="AG65" s="55" t="s">
        <v>420</v>
      </c>
      <c r="AH65" s="58">
        <f t="shared" si="13"/>
      </c>
      <c r="AI65" s="58">
        <f t="shared" si="14"/>
      </c>
      <c r="AJ65" s="75"/>
      <c r="AK65" s="75"/>
    </row>
    <row r="66" spans="3:35" ht="21" customHeight="1">
      <c r="C66" s="7" t="s">
        <v>280</v>
      </c>
      <c r="D66" s="228" t="s">
        <v>229</v>
      </c>
      <c r="E66" s="228"/>
      <c r="F66" s="228"/>
      <c r="G66" s="228"/>
      <c r="H66" s="228"/>
      <c r="I66" s="228"/>
      <c r="J66" s="228"/>
      <c r="K66" s="228"/>
      <c r="L66" s="9"/>
      <c r="M66" s="9"/>
      <c r="N66" s="2">
        <v>41</v>
      </c>
      <c r="O66" s="55" t="s">
        <v>641</v>
      </c>
      <c r="P66" s="58">
        <f t="shared" si="20"/>
      </c>
      <c r="Q66" s="58">
        <f t="shared" si="21"/>
      </c>
      <c r="AF66" s="2">
        <v>41</v>
      </c>
      <c r="AG66" s="55" t="s">
        <v>379</v>
      </c>
      <c r="AH66" s="58">
        <f aca="true" t="shared" si="22" ref="AH66:AH129">IF(COUNTIF($AH$8:$AL$24,AG66)=0,"",AF66)</f>
      </c>
      <c r="AI66" s="58">
        <f aca="true" t="shared" si="23" ref="AI66:AI129">IF(COUNTIF($AM$8:$AQ$24,AG66)=0,"",AF66)</f>
      </c>
    </row>
    <row r="67" spans="3:35" ht="10.5" customHeight="1">
      <c r="C67" s="7" t="s">
        <v>281</v>
      </c>
      <c r="D67" s="228" t="s">
        <v>230</v>
      </c>
      <c r="E67" s="228"/>
      <c r="F67" s="228"/>
      <c r="G67" s="228"/>
      <c r="H67" s="228"/>
      <c r="I67" s="228"/>
      <c r="J67" s="228"/>
      <c r="K67" s="228"/>
      <c r="L67" s="9"/>
      <c r="M67" s="9"/>
      <c r="N67" s="2">
        <v>42</v>
      </c>
      <c r="O67" s="55" t="s">
        <v>570</v>
      </c>
      <c r="P67" s="58">
        <f t="shared" si="20"/>
      </c>
      <c r="Q67" s="58">
        <f t="shared" si="21"/>
      </c>
      <c r="AF67" s="2">
        <v>42</v>
      </c>
      <c r="AG67" s="55" t="s">
        <v>311</v>
      </c>
      <c r="AH67" s="58">
        <f t="shared" si="22"/>
      </c>
      <c r="AI67" s="58">
        <f t="shared" si="23"/>
      </c>
    </row>
    <row r="68" spans="14:35" ht="12.75">
      <c r="N68" s="2">
        <v>43</v>
      </c>
      <c r="O68" s="55" t="s">
        <v>305</v>
      </c>
      <c r="P68" s="58">
        <f t="shared" si="20"/>
      </c>
      <c r="Q68" s="58">
        <f t="shared" si="21"/>
      </c>
      <c r="AF68" s="2">
        <v>43</v>
      </c>
      <c r="AG68" s="55" t="s">
        <v>421</v>
      </c>
      <c r="AH68" s="58">
        <f t="shared" si="22"/>
      </c>
      <c r="AI68" s="58">
        <f t="shared" si="23"/>
      </c>
    </row>
    <row r="69" spans="14:35" ht="12.75">
      <c r="N69" s="2">
        <v>44</v>
      </c>
      <c r="O69" s="55" t="s">
        <v>320</v>
      </c>
      <c r="P69" s="58">
        <f t="shared" si="20"/>
      </c>
      <c r="Q69" s="58">
        <f t="shared" si="21"/>
      </c>
      <c r="AF69" s="2">
        <v>44</v>
      </c>
      <c r="AG69" s="55" t="s">
        <v>384</v>
      </c>
      <c r="AH69" s="58">
        <f t="shared" si="22"/>
      </c>
      <c r="AI69" s="58">
        <f t="shared" si="23"/>
      </c>
    </row>
    <row r="70" spans="14:35" ht="12.75">
      <c r="N70" s="2">
        <v>45</v>
      </c>
      <c r="O70" s="55" t="s">
        <v>411</v>
      </c>
      <c r="P70" s="58">
        <f t="shared" si="20"/>
      </c>
      <c r="Q70" s="58">
        <f t="shared" si="21"/>
      </c>
      <c r="AF70" s="2">
        <v>45</v>
      </c>
      <c r="AG70" s="55" t="s">
        <v>422</v>
      </c>
      <c r="AH70" s="58">
        <f t="shared" si="22"/>
      </c>
      <c r="AI70" s="58">
        <f t="shared" si="23"/>
      </c>
    </row>
    <row r="71" spans="14:35" ht="12.75">
      <c r="N71" s="2">
        <v>46</v>
      </c>
      <c r="O71" s="55" t="s">
        <v>632</v>
      </c>
      <c r="P71" s="58">
        <f t="shared" si="20"/>
      </c>
      <c r="Q71" s="58">
        <f t="shared" si="21"/>
      </c>
      <c r="AF71" s="2">
        <v>46</v>
      </c>
      <c r="AG71" s="55" t="s">
        <v>328</v>
      </c>
      <c r="AH71" s="58">
        <f t="shared" si="22"/>
      </c>
      <c r="AI71" s="58">
        <f t="shared" si="23"/>
      </c>
    </row>
    <row r="72" spans="14:35" ht="12.75">
      <c r="N72" s="2">
        <v>47</v>
      </c>
      <c r="O72" s="55" t="s">
        <v>499</v>
      </c>
      <c r="P72" s="58">
        <f t="shared" si="20"/>
      </c>
      <c r="Q72" s="58">
        <f t="shared" si="21"/>
      </c>
      <c r="AF72" s="2">
        <v>47</v>
      </c>
      <c r="AG72" s="55" t="s">
        <v>326</v>
      </c>
      <c r="AH72" s="58">
        <f t="shared" si="22"/>
      </c>
      <c r="AI72" s="58">
        <f t="shared" si="23"/>
      </c>
    </row>
    <row r="73" spans="14:35" ht="12.75">
      <c r="N73" s="2">
        <v>48</v>
      </c>
      <c r="O73" s="55" t="s">
        <v>673</v>
      </c>
      <c r="P73" s="58">
        <f t="shared" si="20"/>
      </c>
      <c r="Q73" s="58">
        <f t="shared" si="21"/>
      </c>
      <c r="AF73" s="2">
        <v>48</v>
      </c>
      <c r="AG73" s="55" t="s">
        <v>312</v>
      </c>
      <c r="AH73" s="58">
        <f t="shared" si="22"/>
      </c>
      <c r="AI73" s="58">
        <f t="shared" si="23"/>
      </c>
    </row>
    <row r="74" spans="14:35" ht="12.75">
      <c r="N74" s="2">
        <v>49</v>
      </c>
      <c r="O74" s="55" t="s">
        <v>495</v>
      </c>
      <c r="P74" s="58">
        <f t="shared" si="20"/>
      </c>
      <c r="Q74" s="58">
        <f t="shared" si="21"/>
      </c>
      <c r="AF74" s="2">
        <v>49</v>
      </c>
      <c r="AG74" s="55" t="s">
        <v>349</v>
      </c>
      <c r="AH74" s="58">
        <f t="shared" si="22"/>
      </c>
      <c r="AI74" s="58">
        <f t="shared" si="23"/>
      </c>
    </row>
    <row r="75" spans="14:35" ht="12.75">
      <c r="N75" s="2">
        <v>50</v>
      </c>
      <c r="O75" s="55" t="s">
        <v>494</v>
      </c>
      <c r="P75" s="58">
        <f t="shared" si="20"/>
      </c>
      <c r="Q75" s="58">
        <f t="shared" si="21"/>
      </c>
      <c r="AF75" s="2">
        <v>50</v>
      </c>
      <c r="AG75" s="55" t="s">
        <v>387</v>
      </c>
      <c r="AH75" s="58">
        <f t="shared" si="22"/>
      </c>
      <c r="AI75" s="58">
        <f t="shared" si="23"/>
      </c>
    </row>
    <row r="76" spans="14:35" ht="12.75">
      <c r="N76" s="2">
        <v>51</v>
      </c>
      <c r="O76" s="55" t="s">
        <v>338</v>
      </c>
      <c r="P76" s="58">
        <f t="shared" si="20"/>
      </c>
      <c r="Q76" s="58">
        <f t="shared" si="21"/>
      </c>
      <c r="AF76" s="2">
        <v>51</v>
      </c>
      <c r="AG76" s="55" t="s">
        <v>423</v>
      </c>
      <c r="AH76" s="58">
        <f t="shared" si="22"/>
      </c>
      <c r="AI76" s="58">
        <f t="shared" si="23"/>
      </c>
    </row>
    <row r="77" spans="14:35" ht="12.75">
      <c r="N77" s="2">
        <v>52</v>
      </c>
      <c r="O77" s="55" t="s">
        <v>534</v>
      </c>
      <c r="P77" s="58">
        <f t="shared" si="20"/>
      </c>
      <c r="Q77" s="58">
        <f t="shared" si="21"/>
      </c>
      <c r="AF77" s="2">
        <v>52</v>
      </c>
      <c r="AG77" s="55" t="s">
        <v>424</v>
      </c>
      <c r="AH77" s="58">
        <f t="shared" si="22"/>
      </c>
      <c r="AI77" s="58">
        <f t="shared" si="23"/>
      </c>
    </row>
    <row r="78" spans="14:35" ht="12.75">
      <c r="N78" s="2">
        <v>53</v>
      </c>
      <c r="O78" s="55" t="s">
        <v>295</v>
      </c>
      <c r="P78" s="58">
        <f t="shared" si="20"/>
      </c>
      <c r="Q78" s="58">
        <f t="shared" si="21"/>
      </c>
      <c r="AF78" s="2">
        <v>53</v>
      </c>
      <c r="AG78" s="55" t="s">
        <v>366</v>
      </c>
      <c r="AH78" s="58">
        <f t="shared" si="22"/>
      </c>
      <c r="AI78" s="58">
        <f t="shared" si="23"/>
      </c>
    </row>
    <row r="79" spans="14:35" ht="12.75">
      <c r="N79" s="2">
        <v>54</v>
      </c>
      <c r="O79" s="55" t="s">
        <v>312</v>
      </c>
      <c r="P79" s="58">
        <f t="shared" si="20"/>
      </c>
      <c r="Q79" s="58">
        <f t="shared" si="21"/>
      </c>
      <c r="AF79" s="2">
        <v>54</v>
      </c>
      <c r="AG79" s="55" t="s">
        <v>425</v>
      </c>
      <c r="AH79" s="58">
        <f t="shared" si="22"/>
      </c>
      <c r="AI79" s="58">
        <f t="shared" si="23"/>
      </c>
    </row>
    <row r="80" spans="14:35" ht="12.75">
      <c r="N80" s="2">
        <v>55</v>
      </c>
      <c r="O80" s="55" t="s">
        <v>576</v>
      </c>
      <c r="P80" s="58">
        <f t="shared" si="20"/>
      </c>
      <c r="Q80" s="58">
        <f t="shared" si="21"/>
      </c>
      <c r="AF80" s="2">
        <v>55</v>
      </c>
      <c r="AG80" s="55" t="s">
        <v>426</v>
      </c>
      <c r="AH80" s="58">
        <f t="shared" si="22"/>
      </c>
      <c r="AI80" s="58">
        <f t="shared" si="23"/>
      </c>
    </row>
    <row r="81" spans="14:35" ht="12.75">
      <c r="N81" s="2">
        <v>56</v>
      </c>
      <c r="O81" s="55" t="s">
        <v>296</v>
      </c>
      <c r="P81" s="58">
        <f t="shared" si="20"/>
      </c>
      <c r="Q81" s="58">
        <f t="shared" si="21"/>
      </c>
      <c r="AF81" s="2">
        <v>56</v>
      </c>
      <c r="AG81" s="55" t="s">
        <v>427</v>
      </c>
      <c r="AH81" s="58">
        <f t="shared" si="22"/>
      </c>
      <c r="AI81" s="58">
        <f t="shared" si="23"/>
      </c>
    </row>
    <row r="82" spans="14:35" ht="12.75">
      <c r="N82" s="2">
        <v>57</v>
      </c>
      <c r="O82" s="55" t="s">
        <v>612</v>
      </c>
      <c r="P82" s="58">
        <f t="shared" si="20"/>
      </c>
      <c r="Q82" s="58">
        <f t="shared" si="21"/>
      </c>
      <c r="AF82" s="2">
        <v>57</v>
      </c>
      <c r="AG82" s="55" t="s">
        <v>428</v>
      </c>
      <c r="AH82" s="58">
        <f t="shared" si="22"/>
      </c>
      <c r="AI82" s="58">
        <f t="shared" si="23"/>
      </c>
    </row>
    <row r="83" spans="14:35" ht="12.75">
      <c r="N83" s="2">
        <v>58</v>
      </c>
      <c r="O83" s="55" t="s">
        <v>653</v>
      </c>
      <c r="P83" s="58">
        <f t="shared" si="20"/>
      </c>
      <c r="Q83" s="58">
        <f t="shared" si="21"/>
      </c>
      <c r="AF83" s="2">
        <v>58</v>
      </c>
      <c r="AG83" s="55" t="s">
        <v>310</v>
      </c>
      <c r="AH83" s="58">
        <f t="shared" si="22"/>
      </c>
      <c r="AI83" s="58">
        <f t="shared" si="23"/>
      </c>
    </row>
    <row r="84" spans="14:35" ht="12.75">
      <c r="N84" s="2">
        <v>59</v>
      </c>
      <c r="O84" s="55" t="s">
        <v>726</v>
      </c>
      <c r="P84" s="58">
        <f t="shared" si="20"/>
      </c>
      <c r="Q84" s="58">
        <f t="shared" si="21"/>
      </c>
      <c r="AF84" s="2">
        <v>59</v>
      </c>
      <c r="AG84" s="55" t="s">
        <v>303</v>
      </c>
      <c r="AH84" s="58">
        <f t="shared" si="22"/>
      </c>
      <c r="AI84" s="58">
        <f t="shared" si="23"/>
      </c>
    </row>
    <row r="85" spans="14:35" ht="12.75">
      <c r="N85" s="2">
        <v>60</v>
      </c>
      <c r="O85" s="55" t="s">
        <v>535</v>
      </c>
      <c r="P85" s="58">
        <f t="shared" si="20"/>
      </c>
      <c r="Q85" s="58">
        <f t="shared" si="21"/>
      </c>
      <c r="AF85" s="2">
        <v>60</v>
      </c>
      <c r="AG85" s="55" t="s">
        <v>429</v>
      </c>
      <c r="AH85" s="58">
        <f t="shared" si="22"/>
      </c>
      <c r="AI85" s="58">
        <f t="shared" si="23"/>
      </c>
    </row>
    <row r="86" spans="14:35" ht="12.75">
      <c r="N86" s="2">
        <v>61</v>
      </c>
      <c r="O86" s="55" t="s">
        <v>313</v>
      </c>
      <c r="P86" s="58">
        <f t="shared" si="20"/>
      </c>
      <c r="Q86" s="58">
        <f t="shared" si="21"/>
      </c>
      <c r="AF86" s="2">
        <v>61</v>
      </c>
      <c r="AG86" s="55" t="s">
        <v>430</v>
      </c>
      <c r="AH86" s="58">
        <f t="shared" si="22"/>
      </c>
      <c r="AI86" s="58">
        <f t="shared" si="23"/>
      </c>
    </row>
    <row r="87" spans="14:35" ht="12.75">
      <c r="N87" s="2">
        <v>62</v>
      </c>
      <c r="O87" s="55" t="s">
        <v>507</v>
      </c>
      <c r="P87" s="58">
        <f t="shared" si="20"/>
      </c>
      <c r="Q87" s="58">
        <f t="shared" si="21"/>
      </c>
      <c r="AF87" s="2">
        <v>62</v>
      </c>
      <c r="AG87" s="55" t="s">
        <v>367</v>
      </c>
      <c r="AH87" s="58">
        <f t="shared" si="22"/>
      </c>
      <c r="AI87" s="58">
        <f t="shared" si="23"/>
      </c>
    </row>
    <row r="88" spans="14:35" ht="12.75">
      <c r="N88" s="2">
        <v>63</v>
      </c>
      <c r="O88" s="55" t="s">
        <v>297</v>
      </c>
      <c r="P88" s="58">
        <f t="shared" si="20"/>
      </c>
      <c r="Q88" s="58">
        <f t="shared" si="21"/>
      </c>
      <c r="AF88" s="2">
        <v>63</v>
      </c>
      <c r="AG88" s="55" t="s">
        <v>431</v>
      </c>
      <c r="AH88" s="58">
        <f t="shared" si="22"/>
      </c>
      <c r="AI88" s="58">
        <f t="shared" si="23"/>
      </c>
    </row>
    <row r="89" spans="14:35" ht="12.75">
      <c r="N89" s="2">
        <v>64</v>
      </c>
      <c r="O89" s="55" t="s">
        <v>708</v>
      </c>
      <c r="P89" s="58">
        <f t="shared" si="20"/>
      </c>
      <c r="Q89" s="58">
        <f t="shared" si="21"/>
      </c>
      <c r="AF89" s="2">
        <v>64</v>
      </c>
      <c r="AG89" s="55" t="s">
        <v>432</v>
      </c>
      <c r="AH89" s="58">
        <f t="shared" si="22"/>
      </c>
      <c r="AI89" s="58">
        <f t="shared" si="23"/>
      </c>
    </row>
    <row r="90" spans="14:35" ht="12.75">
      <c r="N90" s="2">
        <v>65</v>
      </c>
      <c r="O90" s="55" t="s">
        <v>314</v>
      </c>
      <c r="P90" s="58">
        <f t="shared" si="20"/>
      </c>
      <c r="Q90" s="58">
        <f t="shared" si="21"/>
      </c>
      <c r="AF90" s="2">
        <v>65</v>
      </c>
      <c r="AG90" s="55" t="s">
        <v>433</v>
      </c>
      <c r="AH90" s="58">
        <f t="shared" si="22"/>
      </c>
      <c r="AI90" s="58">
        <f t="shared" si="23"/>
      </c>
    </row>
    <row r="91" spans="14:35" ht="12.75">
      <c r="N91" s="2">
        <v>66</v>
      </c>
      <c r="O91" s="55" t="s">
        <v>540</v>
      </c>
      <c r="P91" s="58">
        <f t="shared" si="20"/>
      </c>
      <c r="Q91" s="58">
        <f t="shared" si="21"/>
      </c>
      <c r="AF91" s="2">
        <v>66</v>
      </c>
      <c r="AG91" s="55" t="s">
        <v>434</v>
      </c>
      <c r="AH91" s="58">
        <f t="shared" si="22"/>
      </c>
      <c r="AI91" s="58">
        <f t="shared" si="23"/>
      </c>
    </row>
    <row r="92" spans="14:35" ht="12.75">
      <c r="N92" s="2">
        <v>67</v>
      </c>
      <c r="O92" s="55" t="s">
        <v>706</v>
      </c>
      <c r="P92" s="58">
        <f t="shared" si="20"/>
      </c>
      <c r="Q92" s="58">
        <f t="shared" si="21"/>
      </c>
      <c r="AF92" s="2">
        <v>67</v>
      </c>
      <c r="AG92" s="55" t="s">
        <v>435</v>
      </c>
      <c r="AH92" s="58">
        <f t="shared" si="22"/>
      </c>
      <c r="AI92" s="58">
        <f t="shared" si="23"/>
      </c>
    </row>
    <row r="93" spans="14:35" ht="12.75">
      <c r="N93" s="2">
        <v>68</v>
      </c>
      <c r="O93" s="55" t="s">
        <v>682</v>
      </c>
      <c r="P93" s="58">
        <f t="shared" si="20"/>
      </c>
      <c r="Q93" s="58">
        <f t="shared" si="21"/>
      </c>
      <c r="AF93" s="2">
        <v>68</v>
      </c>
      <c r="AG93" s="55" t="s">
        <v>436</v>
      </c>
      <c r="AH93" s="58">
        <f t="shared" si="22"/>
      </c>
      <c r="AI93" s="58">
        <f t="shared" si="23"/>
      </c>
    </row>
    <row r="94" spans="14:35" ht="12.75">
      <c r="N94" s="2">
        <v>69</v>
      </c>
      <c r="O94" s="55" t="s">
        <v>631</v>
      </c>
      <c r="P94" s="58">
        <f t="shared" si="20"/>
      </c>
      <c r="Q94" s="58">
        <f t="shared" si="21"/>
      </c>
      <c r="AF94" s="2">
        <v>69</v>
      </c>
      <c r="AG94" s="55" t="s">
        <v>333</v>
      </c>
      <c r="AH94" s="58">
        <f t="shared" si="22"/>
      </c>
      <c r="AI94" s="58">
        <f t="shared" si="23"/>
      </c>
    </row>
    <row r="95" spans="14:35" ht="12.75">
      <c r="N95" s="2">
        <v>70</v>
      </c>
      <c r="O95" s="55" t="s">
        <v>298</v>
      </c>
      <c r="P95" s="58">
        <f t="shared" si="20"/>
      </c>
      <c r="Q95" s="58">
        <f t="shared" si="21"/>
      </c>
      <c r="AF95" s="2">
        <v>70</v>
      </c>
      <c r="AG95" s="55" t="s">
        <v>437</v>
      </c>
      <c r="AH95" s="58">
        <f t="shared" si="22"/>
      </c>
      <c r="AI95" s="58">
        <f t="shared" si="23"/>
      </c>
    </row>
    <row r="96" spans="14:35" ht="12.75">
      <c r="N96" s="2">
        <v>71</v>
      </c>
      <c r="O96" s="55" t="s">
        <v>315</v>
      </c>
      <c r="P96" s="58">
        <f t="shared" si="20"/>
      </c>
      <c r="Q96" s="58">
        <f t="shared" si="21"/>
      </c>
      <c r="AF96" s="2">
        <v>71</v>
      </c>
      <c r="AG96" s="55" t="s">
        <v>348</v>
      </c>
      <c r="AH96" s="58">
        <f t="shared" si="22"/>
      </c>
      <c r="AI96" s="58">
        <f t="shared" si="23"/>
      </c>
    </row>
    <row r="97" spans="14:35" ht="12.75">
      <c r="N97" s="2">
        <v>72</v>
      </c>
      <c r="O97" s="55" t="s">
        <v>316</v>
      </c>
      <c r="P97" s="58">
        <f aca="true" t="shared" si="24" ref="P97:P162">IF(COUNTIF($P$8:$T$24,O97)=0,"",N97)</f>
      </c>
      <c r="Q97" s="58">
        <f aca="true" t="shared" si="25" ref="Q97:Q160">IF(COUNTIF($U$8:$Y$24,O97)=0,"",N97)</f>
      </c>
      <c r="AF97" s="2">
        <v>72</v>
      </c>
      <c r="AG97" s="55" t="s">
        <v>438</v>
      </c>
      <c r="AH97" s="58">
        <f t="shared" si="22"/>
      </c>
      <c r="AI97" s="58">
        <f t="shared" si="23"/>
      </c>
    </row>
    <row r="98" spans="14:35" ht="12.75">
      <c r="N98" s="2">
        <v>73</v>
      </c>
      <c r="O98" s="55" t="s">
        <v>426</v>
      </c>
      <c r="P98" s="58">
        <f t="shared" si="24"/>
      </c>
      <c r="Q98" s="58">
        <f t="shared" si="25"/>
      </c>
      <c r="AF98" s="2">
        <v>73</v>
      </c>
      <c r="AG98" s="55" t="s">
        <v>351</v>
      </c>
      <c r="AH98" s="58">
        <f t="shared" si="22"/>
      </c>
      <c r="AI98" s="58">
        <f t="shared" si="23"/>
      </c>
    </row>
    <row r="99" spans="14:35" ht="12.75">
      <c r="N99" s="2">
        <v>74</v>
      </c>
      <c r="O99" s="55" t="s">
        <v>299</v>
      </c>
      <c r="P99" s="58">
        <f t="shared" si="24"/>
      </c>
      <c r="Q99" s="58">
        <f t="shared" si="25"/>
      </c>
      <c r="AF99" s="2">
        <v>74</v>
      </c>
      <c r="AG99" s="55" t="s">
        <v>439</v>
      </c>
      <c r="AH99" s="58">
        <f t="shared" si="22"/>
      </c>
      <c r="AI99" s="58">
        <f t="shared" si="23"/>
      </c>
    </row>
    <row r="100" spans="14:35" ht="12.75">
      <c r="N100" s="2">
        <v>75</v>
      </c>
      <c r="O100" s="55" t="s">
        <v>408</v>
      </c>
      <c r="P100" s="58">
        <f t="shared" si="24"/>
      </c>
      <c r="Q100" s="58">
        <f t="shared" si="25"/>
      </c>
      <c r="AF100" s="2">
        <v>75</v>
      </c>
      <c r="AG100" s="55" t="s">
        <v>343</v>
      </c>
      <c r="AH100" s="58">
        <f t="shared" si="22"/>
      </c>
      <c r="AI100" s="58">
        <f t="shared" si="23"/>
      </c>
    </row>
    <row r="101" spans="14:35" ht="12.75">
      <c r="N101" s="2">
        <v>76</v>
      </c>
      <c r="O101" s="55" t="s">
        <v>516</v>
      </c>
      <c r="P101" s="58">
        <f t="shared" si="24"/>
      </c>
      <c r="Q101" s="58">
        <f t="shared" si="25"/>
      </c>
      <c r="AF101" s="2">
        <v>76</v>
      </c>
      <c r="AG101" s="55" t="s">
        <v>359</v>
      </c>
      <c r="AH101" s="58">
        <f t="shared" si="22"/>
      </c>
      <c r="AI101" s="58">
        <f t="shared" si="23"/>
      </c>
    </row>
    <row r="102" spans="14:35" ht="12.75">
      <c r="N102" s="2">
        <v>77</v>
      </c>
      <c r="O102" s="55" t="s">
        <v>654</v>
      </c>
      <c r="P102" s="58">
        <f t="shared" si="24"/>
      </c>
      <c r="Q102" s="58">
        <f t="shared" si="25"/>
      </c>
      <c r="AF102" s="2">
        <v>77</v>
      </c>
      <c r="AG102" s="55" t="s">
        <v>341</v>
      </c>
      <c r="AH102" s="58">
        <f t="shared" si="22"/>
      </c>
      <c r="AI102" s="58">
        <f t="shared" si="23"/>
      </c>
    </row>
    <row r="103" spans="14:35" ht="12.75">
      <c r="N103" s="2">
        <v>78</v>
      </c>
      <c r="O103" s="55" t="s">
        <v>639</v>
      </c>
      <c r="P103" s="58">
        <f t="shared" si="24"/>
      </c>
      <c r="Q103" s="58">
        <f t="shared" si="25"/>
      </c>
      <c r="AF103" s="2">
        <v>78</v>
      </c>
      <c r="AG103" s="55" t="s">
        <v>440</v>
      </c>
      <c r="AH103" s="58">
        <f t="shared" si="22"/>
      </c>
      <c r="AI103" s="58">
        <f t="shared" si="23"/>
      </c>
    </row>
    <row r="104" spans="14:35" ht="12.75">
      <c r="N104" s="2">
        <v>79</v>
      </c>
      <c r="O104" s="55" t="s">
        <v>300</v>
      </c>
      <c r="P104" s="58">
        <f t="shared" si="24"/>
      </c>
      <c r="Q104" s="58">
        <f t="shared" si="25"/>
      </c>
      <c r="AF104" s="2">
        <v>79</v>
      </c>
      <c r="AG104" s="55" t="s">
        <v>441</v>
      </c>
      <c r="AH104" s="58">
        <f t="shared" si="22"/>
      </c>
      <c r="AI104" s="58">
        <f t="shared" si="23"/>
      </c>
    </row>
    <row r="105" spans="14:35" ht="12.75">
      <c r="N105" s="2">
        <v>80</v>
      </c>
      <c r="O105" s="55" t="s">
        <v>544</v>
      </c>
      <c r="P105" s="58">
        <f t="shared" si="24"/>
      </c>
      <c r="Q105" s="58">
        <f t="shared" si="25"/>
      </c>
      <c r="AF105" s="2">
        <v>80</v>
      </c>
      <c r="AG105" s="55" t="s">
        <v>374</v>
      </c>
      <c r="AH105" s="58">
        <f t="shared" si="22"/>
      </c>
      <c r="AI105" s="58">
        <f t="shared" si="23"/>
      </c>
    </row>
    <row r="106" spans="14:35" ht="12.75">
      <c r="N106" s="2">
        <v>81</v>
      </c>
      <c r="O106" s="55" t="s">
        <v>472</v>
      </c>
      <c r="P106" s="58">
        <f t="shared" si="24"/>
      </c>
      <c r="Q106" s="58">
        <f t="shared" si="25"/>
      </c>
      <c r="AF106" s="2">
        <v>81</v>
      </c>
      <c r="AG106" s="55" t="s">
        <v>317</v>
      </c>
      <c r="AH106" s="58">
        <f t="shared" si="22"/>
      </c>
      <c r="AI106" s="58">
        <f t="shared" si="23"/>
      </c>
    </row>
    <row r="107" spans="14:35" ht="12.75">
      <c r="N107" s="2">
        <v>82</v>
      </c>
      <c r="O107" s="55" t="s">
        <v>699</v>
      </c>
      <c r="P107" s="58">
        <f t="shared" si="24"/>
      </c>
      <c r="Q107" s="58">
        <f t="shared" si="25"/>
      </c>
      <c r="AF107" s="2">
        <v>82</v>
      </c>
      <c r="AG107" s="55" t="s">
        <v>442</v>
      </c>
      <c r="AH107" s="58">
        <f t="shared" si="22"/>
      </c>
      <c r="AI107" s="58">
        <f t="shared" si="23"/>
      </c>
    </row>
    <row r="108" spans="14:35" ht="12.75">
      <c r="N108" s="2">
        <v>83</v>
      </c>
      <c r="O108" s="55" t="s">
        <v>579</v>
      </c>
      <c r="P108" s="58">
        <f t="shared" si="24"/>
      </c>
      <c r="Q108" s="58">
        <f t="shared" si="25"/>
      </c>
      <c r="AF108" s="2">
        <v>83</v>
      </c>
      <c r="AG108" s="55" t="s">
        <v>443</v>
      </c>
      <c r="AH108" s="58">
        <f t="shared" si="22"/>
      </c>
      <c r="AI108" s="58">
        <f t="shared" si="23"/>
      </c>
    </row>
    <row r="109" spans="14:35" ht="12.75">
      <c r="N109" s="2">
        <v>84</v>
      </c>
      <c r="O109" s="55" t="s">
        <v>317</v>
      </c>
      <c r="P109" s="58">
        <f t="shared" si="24"/>
      </c>
      <c r="Q109" s="58">
        <f t="shared" si="25"/>
      </c>
      <c r="AF109" s="2">
        <v>84</v>
      </c>
      <c r="AG109" s="55" t="s">
        <v>444</v>
      </c>
      <c r="AH109" s="58">
        <f t="shared" si="22"/>
      </c>
      <c r="AI109" s="58">
        <f t="shared" si="23"/>
      </c>
    </row>
    <row r="110" spans="14:35" ht="12.75">
      <c r="N110" s="2">
        <v>85</v>
      </c>
      <c r="O110" s="55" t="s">
        <v>301</v>
      </c>
      <c r="P110" s="58">
        <f t="shared" si="24"/>
      </c>
      <c r="Q110" s="58">
        <f t="shared" si="25"/>
      </c>
      <c r="AF110" s="2">
        <v>85</v>
      </c>
      <c r="AG110" s="55" t="s">
        <v>445</v>
      </c>
      <c r="AH110" s="58">
        <f t="shared" si="22"/>
      </c>
      <c r="AI110" s="58">
        <f t="shared" si="23"/>
      </c>
    </row>
    <row r="111" spans="14:35" ht="12.75">
      <c r="N111" s="2">
        <v>86</v>
      </c>
      <c r="O111" s="55" t="s">
        <v>409</v>
      </c>
      <c r="P111" s="58">
        <f t="shared" si="24"/>
      </c>
      <c r="Q111" s="58">
        <f t="shared" si="25"/>
      </c>
      <c r="AF111" s="2">
        <v>86</v>
      </c>
      <c r="AG111" s="55" t="s">
        <v>446</v>
      </c>
      <c r="AH111" s="58">
        <f t="shared" si="22"/>
      </c>
      <c r="AI111" s="58">
        <f t="shared" si="23"/>
      </c>
    </row>
    <row r="112" spans="14:35" ht="12.75">
      <c r="N112" s="2">
        <v>87</v>
      </c>
      <c r="O112" s="55" t="s">
        <v>302</v>
      </c>
      <c r="P112" s="58">
        <f t="shared" si="24"/>
      </c>
      <c r="Q112" s="58">
        <f t="shared" si="25"/>
      </c>
      <c r="AF112" s="2">
        <v>87</v>
      </c>
      <c r="AG112" s="55" t="s">
        <v>447</v>
      </c>
      <c r="AH112" s="58">
        <f t="shared" si="22"/>
      </c>
      <c r="AI112" s="58">
        <f t="shared" si="23"/>
      </c>
    </row>
    <row r="113" spans="14:35" ht="12.75">
      <c r="N113" s="2">
        <v>88</v>
      </c>
      <c r="O113" s="55" t="s">
        <v>503</v>
      </c>
      <c r="P113" s="58">
        <f t="shared" si="24"/>
      </c>
      <c r="Q113" s="58">
        <f t="shared" si="25"/>
      </c>
      <c r="AF113" s="2">
        <v>88</v>
      </c>
      <c r="AG113" s="55" t="s">
        <v>448</v>
      </c>
      <c r="AH113" s="58">
        <f t="shared" si="22"/>
      </c>
      <c r="AI113" s="58">
        <f t="shared" si="23"/>
      </c>
    </row>
    <row r="114" spans="14:35" ht="12.75">
      <c r="N114" s="2">
        <v>89</v>
      </c>
      <c r="O114" s="55" t="s">
        <v>303</v>
      </c>
      <c r="P114" s="58">
        <f t="shared" si="24"/>
      </c>
      <c r="Q114" s="58">
        <f t="shared" si="25"/>
      </c>
      <c r="AF114" s="2">
        <v>89</v>
      </c>
      <c r="AG114" s="55" t="s">
        <v>449</v>
      </c>
      <c r="AH114" s="58">
        <f t="shared" si="22"/>
      </c>
      <c r="AI114" s="58">
        <f t="shared" si="23"/>
      </c>
    </row>
    <row r="115" spans="14:35" ht="12.75">
      <c r="N115" s="2">
        <v>90</v>
      </c>
      <c r="O115" s="55" t="s">
        <v>560</v>
      </c>
      <c r="P115" s="58">
        <f t="shared" si="24"/>
      </c>
      <c r="Q115" s="58">
        <f t="shared" si="25"/>
      </c>
      <c r="AF115" s="2">
        <v>90</v>
      </c>
      <c r="AG115" s="55" t="s">
        <v>450</v>
      </c>
      <c r="AH115" s="58">
        <f t="shared" si="22"/>
      </c>
      <c r="AI115" s="58">
        <f t="shared" si="23"/>
      </c>
    </row>
    <row r="116" spans="14:35" ht="12.75">
      <c r="N116" s="2">
        <v>91</v>
      </c>
      <c r="O116" s="55" t="s">
        <v>718</v>
      </c>
      <c r="P116" s="58">
        <f t="shared" si="24"/>
      </c>
      <c r="Q116" s="58">
        <f t="shared" si="25"/>
      </c>
      <c r="AF116" s="2">
        <v>91</v>
      </c>
      <c r="AG116" s="55" t="s">
        <v>362</v>
      </c>
      <c r="AH116" s="58">
        <f t="shared" si="22"/>
      </c>
      <c r="AI116" s="58">
        <f t="shared" si="23"/>
      </c>
    </row>
    <row r="117" spans="14:35" ht="12.75">
      <c r="N117" s="2">
        <v>92</v>
      </c>
      <c r="O117" s="55" t="s">
        <v>430</v>
      </c>
      <c r="P117" s="58">
        <f t="shared" si="24"/>
      </c>
      <c r="Q117" s="58">
        <f t="shared" si="25"/>
      </c>
      <c r="AF117" s="2">
        <v>92</v>
      </c>
      <c r="AG117" s="55" t="s">
        <v>295</v>
      </c>
      <c r="AH117" s="58">
        <f t="shared" si="22"/>
      </c>
      <c r="AI117" s="58">
        <f t="shared" si="23"/>
      </c>
    </row>
    <row r="118" spans="14:35" ht="12.75">
      <c r="N118" s="2">
        <v>93</v>
      </c>
      <c r="O118" s="55" t="s">
        <v>434</v>
      </c>
      <c r="P118" s="58">
        <f t="shared" si="24"/>
      </c>
      <c r="Q118" s="58">
        <f t="shared" si="25"/>
      </c>
      <c r="AF118" s="2">
        <v>93</v>
      </c>
      <c r="AG118" s="55" t="s">
        <v>451</v>
      </c>
      <c r="AH118" s="58">
        <f t="shared" si="22"/>
      </c>
      <c r="AI118" s="58">
        <f t="shared" si="23"/>
      </c>
    </row>
    <row r="119" spans="14:35" ht="12.75">
      <c r="N119" s="2">
        <v>94</v>
      </c>
      <c r="O119" s="55" t="s">
        <v>435</v>
      </c>
      <c r="P119" s="58">
        <f t="shared" si="24"/>
      </c>
      <c r="Q119" s="58">
        <f t="shared" si="25"/>
      </c>
      <c r="AF119" s="2">
        <v>94</v>
      </c>
      <c r="AG119" s="55" t="s">
        <v>346</v>
      </c>
      <c r="AH119" s="58">
        <f t="shared" si="22"/>
      </c>
      <c r="AI119" s="58">
        <f t="shared" si="23"/>
      </c>
    </row>
    <row r="120" spans="14:35" ht="12.75">
      <c r="N120" s="2">
        <v>95</v>
      </c>
      <c r="O120" s="55" t="s">
        <v>724</v>
      </c>
      <c r="P120" s="58">
        <f t="shared" si="24"/>
      </c>
      <c r="Q120" s="58">
        <f t="shared" si="25"/>
      </c>
      <c r="AF120" s="2">
        <v>95</v>
      </c>
      <c r="AG120" s="55" t="s">
        <v>452</v>
      </c>
      <c r="AH120" s="58">
        <f t="shared" si="22"/>
      </c>
      <c r="AI120" s="58">
        <f t="shared" si="23"/>
      </c>
    </row>
    <row r="121" spans="14:35" ht="12.75">
      <c r="N121" s="2">
        <v>96</v>
      </c>
      <c r="O121" s="55" t="s">
        <v>734</v>
      </c>
      <c r="P121" s="58">
        <f t="shared" si="24"/>
      </c>
      <c r="Q121" s="58">
        <f t="shared" si="25"/>
      </c>
      <c r="AF121" s="2">
        <v>96</v>
      </c>
      <c r="AG121" s="55" t="s">
        <v>332</v>
      </c>
      <c r="AH121" s="58">
        <f t="shared" si="22"/>
      </c>
      <c r="AI121" s="58">
        <f t="shared" si="23"/>
      </c>
    </row>
    <row r="122" spans="14:35" ht="12.75">
      <c r="N122" s="2">
        <v>97</v>
      </c>
      <c r="O122" s="55" t="s">
        <v>710</v>
      </c>
      <c r="P122" s="58">
        <f t="shared" si="24"/>
      </c>
      <c r="Q122" s="58">
        <f t="shared" si="25"/>
      </c>
      <c r="AF122" s="2">
        <v>97</v>
      </c>
      <c r="AG122" s="55" t="s">
        <v>453</v>
      </c>
      <c r="AH122" s="58">
        <f t="shared" si="22"/>
      </c>
      <c r="AI122" s="58">
        <f t="shared" si="23"/>
      </c>
    </row>
    <row r="123" spans="14:35" ht="12.75">
      <c r="N123" s="2">
        <v>98</v>
      </c>
      <c r="O123" s="55" t="s">
        <v>318</v>
      </c>
      <c r="P123" s="58">
        <f t="shared" si="24"/>
      </c>
      <c r="Q123" s="58">
        <f t="shared" si="25"/>
      </c>
      <c r="AF123" s="2">
        <v>98</v>
      </c>
      <c r="AG123" s="55" t="s">
        <v>381</v>
      </c>
      <c r="AH123" s="58">
        <f t="shared" si="22"/>
      </c>
      <c r="AI123" s="58">
        <f t="shared" si="23"/>
      </c>
    </row>
    <row r="124" spans="14:35" ht="12.75">
      <c r="N124" s="2">
        <v>99</v>
      </c>
      <c r="O124" s="55" t="s">
        <v>664</v>
      </c>
      <c r="P124" s="58">
        <f t="shared" si="24"/>
      </c>
      <c r="Q124" s="58">
        <f t="shared" si="25"/>
      </c>
      <c r="AF124" s="2">
        <v>99</v>
      </c>
      <c r="AG124" s="55" t="s">
        <v>454</v>
      </c>
      <c r="AH124" s="58">
        <f t="shared" si="22"/>
      </c>
      <c r="AI124" s="58">
        <f t="shared" si="23"/>
      </c>
    </row>
    <row r="125" spans="14:35" ht="12.75">
      <c r="N125" s="2">
        <v>100</v>
      </c>
      <c r="O125" s="55" t="s">
        <v>705</v>
      </c>
      <c r="P125" s="58">
        <f t="shared" si="24"/>
      </c>
      <c r="Q125" s="58">
        <f t="shared" si="25"/>
      </c>
      <c r="AF125" s="2">
        <v>100</v>
      </c>
      <c r="AG125" s="55" t="s">
        <v>455</v>
      </c>
      <c r="AH125" s="58">
        <f t="shared" si="22"/>
      </c>
      <c r="AI125" s="58">
        <f t="shared" si="23"/>
      </c>
    </row>
    <row r="126" spans="14:35" ht="12.75">
      <c r="N126" s="2">
        <v>101</v>
      </c>
      <c r="O126" s="55" t="s">
        <v>319</v>
      </c>
      <c r="P126" s="58">
        <f t="shared" si="24"/>
      </c>
      <c r="Q126" s="58">
        <f t="shared" si="25"/>
      </c>
      <c r="AF126" s="2">
        <v>101</v>
      </c>
      <c r="AG126" s="55" t="s">
        <v>377</v>
      </c>
      <c r="AH126" s="58">
        <f t="shared" si="22"/>
      </c>
      <c r="AI126" s="58">
        <f t="shared" si="23"/>
      </c>
    </row>
    <row r="127" spans="14:35" ht="12.75">
      <c r="N127" s="2">
        <v>102</v>
      </c>
      <c r="O127" s="55" t="s">
        <v>658</v>
      </c>
      <c r="P127" s="58">
        <f t="shared" si="24"/>
      </c>
      <c r="Q127" s="58">
        <f t="shared" si="25"/>
      </c>
      <c r="AF127" s="2">
        <v>102</v>
      </c>
      <c r="AG127" s="55" t="s">
        <v>456</v>
      </c>
      <c r="AH127" s="58">
        <f t="shared" si="22"/>
      </c>
      <c r="AI127" s="58">
        <f t="shared" si="23"/>
      </c>
    </row>
    <row r="128" spans="14:35" ht="12.75">
      <c r="N128" s="2">
        <v>103</v>
      </c>
      <c r="O128" s="55" t="s">
        <v>620</v>
      </c>
      <c r="P128" s="58">
        <f t="shared" si="24"/>
      </c>
      <c r="Q128" s="58">
        <f t="shared" si="25"/>
      </c>
      <c r="AF128" s="2">
        <v>103</v>
      </c>
      <c r="AG128" s="55" t="s">
        <v>375</v>
      </c>
      <c r="AH128" s="58">
        <f t="shared" si="22"/>
      </c>
      <c r="AI128" s="58">
        <f t="shared" si="23"/>
      </c>
    </row>
    <row r="129" spans="14:35" ht="12.75">
      <c r="N129" s="2">
        <v>104</v>
      </c>
      <c r="O129" s="55" t="s">
        <v>525</v>
      </c>
      <c r="P129" s="58">
        <f t="shared" si="24"/>
      </c>
      <c r="Q129" s="58">
        <f t="shared" si="25"/>
      </c>
      <c r="AF129" s="2">
        <v>104</v>
      </c>
      <c r="AG129" s="55" t="s">
        <v>297</v>
      </c>
      <c r="AH129" s="58">
        <f t="shared" si="22"/>
      </c>
      <c r="AI129" s="58">
        <f t="shared" si="23"/>
      </c>
    </row>
    <row r="130" spans="14:35" ht="12.75">
      <c r="N130" s="2">
        <v>105</v>
      </c>
      <c r="O130" s="55" t="s">
        <v>519</v>
      </c>
      <c r="P130" s="58">
        <f t="shared" si="24"/>
      </c>
      <c r="Q130" s="58">
        <f t="shared" si="25"/>
      </c>
      <c r="AF130" s="2">
        <v>105</v>
      </c>
      <c r="AG130" s="55" t="s">
        <v>324</v>
      </c>
      <c r="AH130" s="58">
        <f aca="true" t="shared" si="26" ref="AH130:AH458">IF(COUNTIF($AH$8:$AL$24,AG130)=0,"",AF130)</f>
      </c>
      <c r="AI130" s="58">
        <f aca="true" t="shared" si="27" ref="AI130:AI458">IF(COUNTIF($AM$8:$AQ$24,AG130)=0,"",AF130)</f>
      </c>
    </row>
    <row r="131" spans="14:35" ht="12.75">
      <c r="N131" s="2">
        <v>106</v>
      </c>
      <c r="O131" s="55" t="s">
        <v>578</v>
      </c>
      <c r="P131" s="58">
        <f t="shared" si="24"/>
      </c>
      <c r="Q131" s="58">
        <f t="shared" si="25"/>
      </c>
      <c r="AF131" s="2">
        <v>106</v>
      </c>
      <c r="AG131" s="55" t="s">
        <v>457</v>
      </c>
      <c r="AH131" s="58">
        <f t="shared" si="26"/>
      </c>
      <c r="AI131" s="58">
        <f t="shared" si="27"/>
      </c>
    </row>
    <row r="132" spans="14:35" ht="12.75">
      <c r="N132" s="2">
        <v>107</v>
      </c>
      <c r="O132" s="55" t="s">
        <v>437</v>
      </c>
      <c r="P132" s="58">
        <f t="shared" si="24"/>
      </c>
      <c r="Q132" s="58">
        <f t="shared" si="25"/>
      </c>
      <c r="AF132" s="2">
        <v>107</v>
      </c>
      <c r="AG132" s="55" t="s">
        <v>458</v>
      </c>
      <c r="AH132" s="58">
        <f t="shared" si="26"/>
      </c>
      <c r="AI132" s="58">
        <f t="shared" si="27"/>
      </c>
    </row>
    <row r="133" spans="14:35" ht="12.75">
      <c r="N133" s="2">
        <v>108</v>
      </c>
      <c r="O133" s="55" t="s">
        <v>429</v>
      </c>
      <c r="P133" s="58">
        <f t="shared" si="24"/>
      </c>
      <c r="Q133" s="58">
        <f t="shared" si="25"/>
      </c>
      <c r="AF133" s="2">
        <v>108</v>
      </c>
      <c r="AG133" s="55" t="s">
        <v>459</v>
      </c>
      <c r="AH133" s="58">
        <f t="shared" si="26"/>
      </c>
      <c r="AI133" s="58">
        <f t="shared" si="27"/>
      </c>
    </row>
    <row r="134" spans="14:35" ht="12.75">
      <c r="N134" s="2">
        <v>109</v>
      </c>
      <c r="O134" s="55" t="s">
        <v>626</v>
      </c>
      <c r="P134" s="58">
        <f t="shared" si="24"/>
      </c>
      <c r="Q134" s="58">
        <f t="shared" si="25"/>
      </c>
      <c r="AF134" s="2">
        <v>109</v>
      </c>
      <c r="AG134" s="55" t="s">
        <v>460</v>
      </c>
      <c r="AH134" s="58">
        <f t="shared" si="26"/>
      </c>
      <c r="AI134" s="58">
        <f t="shared" si="27"/>
      </c>
    </row>
    <row r="135" spans="14:35" ht="12.75">
      <c r="N135" s="2">
        <v>110</v>
      </c>
      <c r="O135" s="55" t="s">
        <v>321</v>
      </c>
      <c r="P135" s="58">
        <f t="shared" si="24"/>
      </c>
      <c r="Q135" s="58">
        <f t="shared" si="25"/>
      </c>
      <c r="AF135" s="2">
        <v>110</v>
      </c>
      <c r="AG135" s="55" t="s">
        <v>461</v>
      </c>
      <c r="AH135" s="58">
        <f t="shared" si="26"/>
      </c>
      <c r="AI135" s="58">
        <f t="shared" si="27"/>
      </c>
    </row>
    <row r="136" spans="14:35" ht="12.75">
      <c r="N136" s="2">
        <v>111</v>
      </c>
      <c r="O136" s="55" t="s">
        <v>467</v>
      </c>
      <c r="P136" s="58">
        <f t="shared" si="24"/>
      </c>
      <c r="Q136" s="58">
        <f t="shared" si="25"/>
      </c>
      <c r="AF136" s="2">
        <v>111</v>
      </c>
      <c r="AG136" s="55" t="s">
        <v>462</v>
      </c>
      <c r="AH136" s="58">
        <f t="shared" si="26"/>
      </c>
      <c r="AI136" s="58">
        <f t="shared" si="27"/>
      </c>
    </row>
    <row r="137" spans="14:35" ht="12.75">
      <c r="N137" s="2">
        <v>112</v>
      </c>
      <c r="O137" s="55" t="s">
        <v>709</v>
      </c>
      <c r="P137" s="58">
        <f t="shared" si="24"/>
      </c>
      <c r="Q137" s="58">
        <f t="shared" si="25"/>
      </c>
      <c r="AF137" s="2">
        <v>112</v>
      </c>
      <c r="AG137" s="55" t="s">
        <v>463</v>
      </c>
      <c r="AH137" s="58">
        <f t="shared" si="26"/>
      </c>
      <c r="AI137" s="58">
        <f t="shared" si="27"/>
      </c>
    </row>
    <row r="138" spans="14:35" ht="12.75">
      <c r="N138" s="2">
        <v>113</v>
      </c>
      <c r="O138" s="55" t="s">
        <v>514</v>
      </c>
      <c r="P138" s="58">
        <f t="shared" si="24"/>
      </c>
      <c r="Q138" s="58">
        <f t="shared" si="25"/>
      </c>
      <c r="AF138" s="2">
        <v>113</v>
      </c>
      <c r="AG138" s="55" t="s">
        <v>464</v>
      </c>
      <c r="AH138" s="58">
        <f t="shared" si="26"/>
      </c>
      <c r="AI138" s="58">
        <f t="shared" si="27"/>
      </c>
    </row>
    <row r="139" spans="14:35" ht="12.75">
      <c r="N139" s="2">
        <v>114</v>
      </c>
      <c r="O139" s="55" t="s">
        <v>427</v>
      </c>
      <c r="P139" s="58">
        <f t="shared" si="24"/>
      </c>
      <c r="Q139" s="58">
        <f t="shared" si="25"/>
      </c>
      <c r="AF139" s="2">
        <v>114</v>
      </c>
      <c r="AG139" s="55" t="s">
        <v>325</v>
      </c>
      <c r="AH139" s="58">
        <f t="shared" si="26"/>
      </c>
      <c r="AI139" s="58">
        <f t="shared" si="27"/>
      </c>
    </row>
    <row r="140" spans="14:35" ht="12.75">
      <c r="N140" s="2">
        <v>115</v>
      </c>
      <c r="O140" s="55" t="s">
        <v>600</v>
      </c>
      <c r="P140" s="58">
        <f t="shared" si="24"/>
      </c>
      <c r="Q140" s="58">
        <f t="shared" si="25"/>
      </c>
      <c r="AF140" s="2">
        <v>115</v>
      </c>
      <c r="AG140" s="55" t="s">
        <v>465</v>
      </c>
      <c r="AH140" s="58">
        <f t="shared" si="26"/>
      </c>
      <c r="AI140" s="58">
        <f t="shared" si="27"/>
      </c>
    </row>
    <row r="141" spans="14:35" ht="12.75">
      <c r="N141" s="2">
        <v>116</v>
      </c>
      <c r="O141" s="55" t="s">
        <v>307</v>
      </c>
      <c r="P141" s="58">
        <f t="shared" si="24"/>
        <v>116</v>
      </c>
      <c r="Q141" s="58">
        <f t="shared" si="25"/>
      </c>
      <c r="AF141" s="2">
        <v>116</v>
      </c>
      <c r="AG141" s="55" t="s">
        <v>466</v>
      </c>
      <c r="AH141" s="58">
        <f t="shared" si="26"/>
      </c>
      <c r="AI141" s="58">
        <f t="shared" si="27"/>
      </c>
    </row>
    <row r="142" spans="14:35" ht="12.75">
      <c r="N142" s="2">
        <v>117</v>
      </c>
      <c r="O142" s="55" t="s">
        <v>421</v>
      </c>
      <c r="P142" s="58">
        <f t="shared" si="24"/>
      </c>
      <c r="Q142" s="58">
        <f t="shared" si="25"/>
      </c>
      <c r="AF142" s="2">
        <v>117</v>
      </c>
      <c r="AG142" s="55" t="s">
        <v>467</v>
      </c>
      <c r="AH142" s="58">
        <f t="shared" si="26"/>
      </c>
      <c r="AI142" s="58">
        <f t="shared" si="27"/>
      </c>
    </row>
    <row r="143" spans="14:35" ht="12.75">
      <c r="N143" s="2">
        <v>118</v>
      </c>
      <c r="O143" s="55" t="s">
        <v>308</v>
      </c>
      <c r="P143" s="58">
        <f t="shared" si="24"/>
      </c>
      <c r="Q143" s="58">
        <f t="shared" si="25"/>
      </c>
      <c r="AF143" s="2">
        <v>118</v>
      </c>
      <c r="AG143" s="55" t="s">
        <v>468</v>
      </c>
      <c r="AH143" s="58">
        <f t="shared" si="26"/>
      </c>
      <c r="AI143" s="58">
        <f t="shared" si="27"/>
      </c>
    </row>
    <row r="144" spans="14:35" ht="12.75">
      <c r="N144" s="2">
        <v>119</v>
      </c>
      <c r="O144" s="55" t="s">
        <v>322</v>
      </c>
      <c r="P144" s="58">
        <f t="shared" si="24"/>
        <v>119</v>
      </c>
      <c r="Q144" s="58">
        <f t="shared" si="25"/>
      </c>
      <c r="AF144" s="2">
        <v>119</v>
      </c>
      <c r="AG144" s="55" t="s">
        <v>383</v>
      </c>
      <c r="AH144" s="58">
        <f t="shared" si="26"/>
      </c>
      <c r="AI144" s="58">
        <f t="shared" si="27"/>
      </c>
    </row>
    <row r="145" spans="14:35" ht="12.75">
      <c r="N145" s="2">
        <v>120</v>
      </c>
      <c r="O145" s="55" t="s">
        <v>648</v>
      </c>
      <c r="P145" s="58">
        <f t="shared" si="24"/>
      </c>
      <c r="Q145" s="58">
        <f t="shared" si="25"/>
      </c>
      <c r="AF145" s="2">
        <v>120</v>
      </c>
      <c r="AG145" s="55" t="s">
        <v>469</v>
      </c>
      <c r="AH145" s="58">
        <f t="shared" si="26"/>
      </c>
      <c r="AI145" s="58">
        <f t="shared" si="27"/>
      </c>
    </row>
    <row r="146" spans="14:35" ht="12.75">
      <c r="N146" s="2">
        <v>121</v>
      </c>
      <c r="O146" s="55" t="s">
        <v>727</v>
      </c>
      <c r="P146" s="58">
        <f t="shared" si="24"/>
      </c>
      <c r="Q146" s="58">
        <f t="shared" si="25"/>
      </c>
      <c r="AF146" s="2">
        <v>121</v>
      </c>
      <c r="AG146" s="55" t="s">
        <v>331</v>
      </c>
      <c r="AH146" s="58">
        <f t="shared" si="26"/>
      </c>
      <c r="AI146" s="58">
        <f t="shared" si="27"/>
      </c>
    </row>
    <row r="147" spans="14:35" ht="12.75">
      <c r="N147" s="2">
        <v>122</v>
      </c>
      <c r="O147" s="55" t="s">
        <v>642</v>
      </c>
      <c r="P147" s="58">
        <f t="shared" si="24"/>
      </c>
      <c r="Q147" s="58">
        <f t="shared" si="25"/>
      </c>
      <c r="AF147" s="2">
        <v>122</v>
      </c>
      <c r="AG147" s="55" t="s">
        <v>357</v>
      </c>
      <c r="AH147" s="58">
        <f t="shared" si="26"/>
      </c>
      <c r="AI147" s="58">
        <f t="shared" si="27"/>
      </c>
    </row>
    <row r="148" spans="14:35" ht="12.75">
      <c r="N148" s="2">
        <v>123</v>
      </c>
      <c r="O148" s="55" t="s">
        <v>423</v>
      </c>
      <c r="P148" s="58">
        <f t="shared" si="24"/>
      </c>
      <c r="Q148" s="58">
        <f t="shared" si="25"/>
      </c>
      <c r="AF148" s="2">
        <v>123</v>
      </c>
      <c r="AG148" s="55" t="s">
        <v>470</v>
      </c>
      <c r="AH148" s="58">
        <f t="shared" si="26"/>
      </c>
      <c r="AI148" s="58">
        <f t="shared" si="27"/>
      </c>
    </row>
    <row r="149" spans="14:35" ht="12.75">
      <c r="N149" s="2">
        <v>124</v>
      </c>
      <c r="O149" s="55" t="s">
        <v>309</v>
      </c>
      <c r="P149" s="58">
        <f t="shared" si="24"/>
      </c>
      <c r="Q149" s="58">
        <f t="shared" si="25"/>
      </c>
      <c r="AF149" s="2">
        <v>124</v>
      </c>
      <c r="AG149" s="55" t="s">
        <v>471</v>
      </c>
      <c r="AH149" s="58">
        <f t="shared" si="26"/>
      </c>
      <c r="AI149" s="58">
        <f t="shared" si="27"/>
      </c>
    </row>
    <row r="150" spans="14:35" ht="12.75">
      <c r="N150" s="2">
        <v>125</v>
      </c>
      <c r="O150" s="55" t="s">
        <v>469</v>
      </c>
      <c r="P150" s="58">
        <f t="shared" si="24"/>
      </c>
      <c r="Q150" s="58">
        <f t="shared" si="25"/>
      </c>
      <c r="AF150" s="2">
        <v>125</v>
      </c>
      <c r="AG150" s="55" t="s">
        <v>345</v>
      </c>
      <c r="AH150" s="58">
        <f t="shared" si="26"/>
      </c>
      <c r="AI150" s="58">
        <f t="shared" si="27"/>
      </c>
    </row>
    <row r="151" spans="14:35" ht="12.75">
      <c r="N151" s="2">
        <v>126</v>
      </c>
      <c r="O151" s="55" t="s">
        <v>586</v>
      </c>
      <c r="P151" s="58">
        <f t="shared" si="24"/>
      </c>
      <c r="Q151" s="58">
        <f t="shared" si="25"/>
      </c>
      <c r="AF151" s="2">
        <v>126</v>
      </c>
      <c r="AG151" s="55" t="s">
        <v>369</v>
      </c>
      <c r="AH151" s="58">
        <f t="shared" si="26"/>
      </c>
      <c r="AI151" s="58">
        <f t="shared" si="27"/>
      </c>
    </row>
    <row r="152" spans="14:35" ht="12.75">
      <c r="N152" s="2">
        <v>127</v>
      </c>
      <c r="O152" s="55" t="s">
        <v>418</v>
      </c>
      <c r="P152" s="58">
        <f t="shared" si="24"/>
      </c>
      <c r="Q152" s="58">
        <f t="shared" si="25"/>
      </c>
      <c r="AF152" s="2">
        <v>127</v>
      </c>
      <c r="AG152" s="55" t="s">
        <v>472</v>
      </c>
      <c r="AH152" s="58">
        <f t="shared" si="26"/>
      </c>
      <c r="AI152" s="58">
        <f t="shared" si="27"/>
      </c>
    </row>
    <row r="153" spans="14:35" ht="12.75">
      <c r="N153" s="2">
        <v>128</v>
      </c>
      <c r="O153" s="55" t="s">
        <v>538</v>
      </c>
      <c r="P153" s="58">
        <f t="shared" si="24"/>
      </c>
      <c r="Q153" s="58">
        <f t="shared" si="25"/>
      </c>
      <c r="AF153" s="2">
        <v>128</v>
      </c>
      <c r="AG153" s="55" t="s">
        <v>473</v>
      </c>
      <c r="AH153" s="58">
        <f t="shared" si="26"/>
      </c>
      <c r="AI153" s="58">
        <f t="shared" si="27"/>
      </c>
    </row>
    <row r="154" spans="14:35" ht="12.75">
      <c r="N154" s="2">
        <v>129</v>
      </c>
      <c r="O154" s="55" t="s">
        <v>425</v>
      </c>
      <c r="P154" s="58">
        <f t="shared" si="24"/>
      </c>
      <c r="Q154" s="58">
        <f t="shared" si="25"/>
      </c>
      <c r="AF154" s="2">
        <v>129</v>
      </c>
      <c r="AG154" s="55" t="s">
        <v>474</v>
      </c>
      <c r="AH154" s="58">
        <f t="shared" si="26"/>
      </c>
      <c r="AI154" s="58">
        <f t="shared" si="27"/>
      </c>
    </row>
    <row r="155" spans="14:35" ht="12.75">
      <c r="N155" s="2">
        <v>130</v>
      </c>
      <c r="O155" s="55" t="s">
        <v>633</v>
      </c>
      <c r="P155" s="58">
        <f t="shared" si="24"/>
      </c>
      <c r="Q155" s="58">
        <f t="shared" si="25"/>
      </c>
      <c r="AF155" s="2">
        <v>130</v>
      </c>
      <c r="AG155" s="55" t="s">
        <v>315</v>
      </c>
      <c r="AH155" s="58">
        <f t="shared" si="26"/>
      </c>
      <c r="AI155" s="58">
        <f t="shared" si="27"/>
      </c>
    </row>
    <row r="156" spans="14:35" ht="12.75">
      <c r="N156" s="2">
        <v>131</v>
      </c>
      <c r="O156" s="55" t="s">
        <v>461</v>
      </c>
      <c r="P156" s="58">
        <f t="shared" si="24"/>
      </c>
      <c r="Q156" s="58">
        <f t="shared" si="25"/>
      </c>
      <c r="AF156" s="2">
        <v>131</v>
      </c>
      <c r="AG156" s="55" t="s">
        <v>475</v>
      </c>
      <c r="AH156" s="58">
        <f t="shared" si="26"/>
      </c>
      <c r="AI156" s="58">
        <f t="shared" si="27"/>
      </c>
    </row>
    <row r="157" spans="14:35" ht="12.75">
      <c r="N157" s="2">
        <v>132</v>
      </c>
      <c r="O157" s="55" t="s">
        <v>440</v>
      </c>
      <c r="P157" s="58">
        <f t="shared" si="24"/>
      </c>
      <c r="Q157" s="58">
        <f t="shared" si="25"/>
      </c>
      <c r="AF157" s="2">
        <v>132</v>
      </c>
      <c r="AG157" s="55" t="s">
        <v>476</v>
      </c>
      <c r="AH157" s="58">
        <f t="shared" si="26"/>
      </c>
      <c r="AI157" s="58">
        <f t="shared" si="27"/>
      </c>
    </row>
    <row r="158" spans="14:35" ht="12.75">
      <c r="N158" s="2">
        <v>133</v>
      </c>
      <c r="O158" s="55" t="s">
        <v>417</v>
      </c>
      <c r="P158" s="58">
        <f t="shared" si="24"/>
      </c>
      <c r="Q158" s="58">
        <f t="shared" si="25"/>
      </c>
      <c r="AF158" s="2">
        <v>133</v>
      </c>
      <c r="AG158" s="55" t="s">
        <v>385</v>
      </c>
      <c r="AH158" s="58">
        <f t="shared" si="26"/>
      </c>
      <c r="AI158" s="58">
        <f t="shared" si="27"/>
      </c>
    </row>
    <row r="159" spans="14:35" ht="12.75">
      <c r="N159" s="2">
        <v>134</v>
      </c>
      <c r="O159" s="55" t="s">
        <v>310</v>
      </c>
      <c r="P159" s="58">
        <f t="shared" si="24"/>
      </c>
      <c r="Q159" s="58">
        <f t="shared" si="25"/>
      </c>
      <c r="AF159" s="2">
        <v>134</v>
      </c>
      <c r="AG159" s="55" t="s">
        <v>364</v>
      </c>
      <c r="AH159" s="58">
        <f t="shared" si="26"/>
      </c>
      <c r="AI159" s="58">
        <f t="shared" si="27"/>
      </c>
    </row>
    <row r="160" spans="14:35" ht="12.75">
      <c r="N160" s="2">
        <v>135</v>
      </c>
      <c r="O160" s="55" t="s">
        <v>683</v>
      </c>
      <c r="P160" s="58">
        <f t="shared" si="24"/>
      </c>
      <c r="Q160" s="58">
        <f t="shared" si="25"/>
      </c>
      <c r="AF160" s="2">
        <v>135</v>
      </c>
      <c r="AG160" s="55" t="s">
        <v>477</v>
      </c>
      <c r="AH160" s="58">
        <f t="shared" si="26"/>
      </c>
      <c r="AI160" s="58">
        <f t="shared" si="27"/>
      </c>
    </row>
    <row r="161" spans="14:35" ht="12.75">
      <c r="N161" s="2">
        <v>136</v>
      </c>
      <c r="O161" s="55" t="s">
        <v>712</v>
      </c>
      <c r="P161" s="58">
        <f>IF(COUNTIF($P$8:$T$24,O161)=0,"",N161)</f>
      </c>
      <c r="Q161" s="58">
        <f>IF(COUNTIF($U$8:$Y$24,O161)=0,"",N161)</f>
      </c>
      <c r="AF161" s="2">
        <v>136</v>
      </c>
      <c r="AG161" s="55" t="s">
        <v>304</v>
      </c>
      <c r="AH161" s="58">
        <f t="shared" si="26"/>
      </c>
      <c r="AI161" s="58">
        <f t="shared" si="27"/>
      </c>
    </row>
    <row r="162" spans="14:35" ht="12.75">
      <c r="N162" s="2">
        <v>137</v>
      </c>
      <c r="O162" s="55" t="s">
        <v>559</v>
      </c>
      <c r="P162" s="58">
        <f t="shared" si="24"/>
      </c>
      <c r="Q162" s="58">
        <f>IF(COUNTIF($U$8:$Y$24,O162)=0,"",N162)</f>
      </c>
      <c r="AF162" s="2">
        <v>137</v>
      </c>
      <c r="AG162" s="55" t="s">
        <v>313</v>
      </c>
      <c r="AH162" s="58">
        <f t="shared" si="26"/>
      </c>
      <c r="AI162" s="58">
        <f t="shared" si="27"/>
      </c>
    </row>
    <row r="163" spans="14:35" ht="12.75">
      <c r="N163" s="2">
        <v>138</v>
      </c>
      <c r="O163" s="55" t="s">
        <v>543</v>
      </c>
      <c r="P163" s="58">
        <f>IF(COUNTIF($P$8:$T$24,O163)=0,"",N163)</f>
      </c>
      <c r="Q163" s="58">
        <f>IF(COUNTIF($U$8:$Y$24,O163)=0,"",N163)</f>
      </c>
      <c r="AF163" s="2">
        <v>138</v>
      </c>
      <c r="AG163" s="55" t="s">
        <v>478</v>
      </c>
      <c r="AH163" s="58">
        <f t="shared" si="26"/>
      </c>
      <c r="AI163" s="58">
        <f t="shared" si="27"/>
      </c>
    </row>
    <row r="164" spans="14:35" ht="12.75">
      <c r="N164" s="2">
        <v>139</v>
      </c>
      <c r="O164" s="55" t="s">
        <v>561</v>
      </c>
      <c r="P164" s="58">
        <f>IF(COUNTIF($P$8:$T$24,O164)=0,"",N164)</f>
      </c>
      <c r="Q164" s="58">
        <f>IF(COUNTIF($U$8:$Y$24,O164)=0,"",N164)</f>
      </c>
      <c r="AF164" s="2">
        <v>139</v>
      </c>
      <c r="AG164" s="55" t="s">
        <v>340</v>
      </c>
      <c r="AH164" s="58">
        <f t="shared" si="26"/>
      </c>
      <c r="AI164" s="58">
        <f t="shared" si="27"/>
      </c>
    </row>
    <row r="165" spans="14:35" ht="12.75">
      <c r="N165" s="2">
        <v>140</v>
      </c>
      <c r="O165" s="55" t="s">
        <v>616</v>
      </c>
      <c r="P165" s="58">
        <f aca="true" t="shared" si="28" ref="P165:P228">IF(COUNTIF($P$8:$T$24,O165)=0,"",N165)</f>
      </c>
      <c r="Q165" s="58">
        <f aca="true" t="shared" si="29" ref="Q165:Q228">IF(COUNTIF($U$8:$Y$24,O165)=0,"",N165)</f>
      </c>
      <c r="AF165" s="2">
        <v>140</v>
      </c>
      <c r="AG165" s="55" t="s">
        <v>479</v>
      </c>
      <c r="AH165" s="58">
        <f t="shared" si="26"/>
      </c>
      <c r="AI165" s="58">
        <f t="shared" si="27"/>
      </c>
    </row>
    <row r="166" spans="14:35" ht="12.75">
      <c r="N166" s="2">
        <v>141</v>
      </c>
      <c r="O166" s="55" t="s">
        <v>574</v>
      </c>
      <c r="P166" s="58">
        <f t="shared" si="28"/>
      </c>
      <c r="Q166" s="58">
        <f t="shared" si="29"/>
      </c>
      <c r="AF166" s="2">
        <v>141</v>
      </c>
      <c r="AG166" s="55" t="s">
        <v>353</v>
      </c>
      <c r="AH166" s="58">
        <f t="shared" si="26"/>
      </c>
      <c r="AI166" s="58">
        <f t="shared" si="27"/>
      </c>
    </row>
    <row r="167" spans="14:35" ht="12.75">
      <c r="N167" s="2">
        <v>142</v>
      </c>
      <c r="O167" s="55" t="s">
        <v>684</v>
      </c>
      <c r="P167" s="58">
        <f t="shared" si="28"/>
      </c>
      <c r="Q167" s="58">
        <f t="shared" si="29"/>
      </c>
      <c r="AF167" s="2">
        <v>142</v>
      </c>
      <c r="AG167" s="55" t="s">
        <v>360</v>
      </c>
      <c r="AH167" s="58">
        <f t="shared" si="26"/>
      </c>
      <c r="AI167" s="58">
        <f t="shared" si="27"/>
      </c>
    </row>
    <row r="168" spans="14:35" ht="12.75">
      <c r="N168" s="2">
        <v>143</v>
      </c>
      <c r="O168" s="55" t="s">
        <v>590</v>
      </c>
      <c r="P168" s="58">
        <f t="shared" si="28"/>
      </c>
      <c r="Q168" s="58">
        <f t="shared" si="29"/>
      </c>
      <c r="AF168" s="2">
        <v>143</v>
      </c>
      <c r="AG168" s="55" t="s">
        <v>298</v>
      </c>
      <c r="AH168" s="58">
        <f t="shared" si="26"/>
      </c>
      <c r="AI168" s="58">
        <f t="shared" si="27"/>
      </c>
    </row>
    <row r="169" spans="14:35" ht="12.75">
      <c r="N169" s="2">
        <v>144</v>
      </c>
      <c r="O169" s="55" t="s">
        <v>517</v>
      </c>
      <c r="P169" s="58">
        <f t="shared" si="28"/>
      </c>
      <c r="Q169" s="58">
        <f t="shared" si="29"/>
      </c>
      <c r="AF169" s="2">
        <v>144</v>
      </c>
      <c r="AG169" s="55" t="s">
        <v>480</v>
      </c>
      <c r="AH169" s="58">
        <f t="shared" si="26"/>
      </c>
      <c r="AI169" s="58">
        <f t="shared" si="27"/>
      </c>
    </row>
    <row r="170" spans="14:35" ht="12.75">
      <c r="N170" s="2">
        <v>145</v>
      </c>
      <c r="O170" s="55" t="s">
        <v>609</v>
      </c>
      <c r="P170" s="58">
        <f t="shared" si="28"/>
      </c>
      <c r="Q170" s="58">
        <f t="shared" si="29"/>
      </c>
      <c r="AF170" s="2">
        <v>145</v>
      </c>
      <c r="AG170" s="55" t="s">
        <v>356</v>
      </c>
      <c r="AH170" s="58">
        <f t="shared" si="26"/>
      </c>
      <c r="AI170" s="58">
        <f t="shared" si="27"/>
      </c>
    </row>
    <row r="171" spans="14:35" ht="12.75">
      <c r="N171" s="2">
        <v>146</v>
      </c>
      <c r="O171" s="55" t="s">
        <v>410</v>
      </c>
      <c r="P171" s="58">
        <f t="shared" si="28"/>
      </c>
      <c r="Q171" s="58">
        <f t="shared" si="29"/>
      </c>
      <c r="AF171" s="2">
        <v>146</v>
      </c>
      <c r="AG171" s="55" t="s">
        <v>337</v>
      </c>
      <c r="AH171" s="58">
        <f t="shared" si="26"/>
      </c>
      <c r="AI171" s="58">
        <f t="shared" si="27"/>
      </c>
    </row>
    <row r="172" spans="14:35" ht="12.75">
      <c r="N172" s="2">
        <v>147</v>
      </c>
      <c r="O172" s="55" t="s">
        <v>663</v>
      </c>
      <c r="P172" s="58">
        <f t="shared" si="28"/>
      </c>
      <c r="Q172" s="58">
        <f t="shared" si="29"/>
      </c>
      <c r="AF172" s="2">
        <v>147</v>
      </c>
      <c r="AG172" s="55" t="s">
        <v>389</v>
      </c>
      <c r="AH172" s="58">
        <f t="shared" si="26"/>
      </c>
      <c r="AI172" s="58">
        <f t="shared" si="27"/>
      </c>
    </row>
    <row r="173" spans="14:35" ht="12.75">
      <c r="N173" s="2">
        <v>148</v>
      </c>
      <c r="O173" s="55" t="s">
        <v>656</v>
      </c>
      <c r="P173" s="58">
        <f t="shared" si="28"/>
      </c>
      <c r="Q173" s="58">
        <f t="shared" si="29"/>
      </c>
      <c r="AF173" s="2">
        <v>148</v>
      </c>
      <c r="AG173" s="55" t="s">
        <v>481</v>
      </c>
      <c r="AH173" s="58">
        <f t="shared" si="26"/>
      </c>
      <c r="AI173" s="58">
        <f t="shared" si="27"/>
      </c>
    </row>
    <row r="174" spans="14:35" ht="12.75">
      <c r="N174" s="2">
        <v>149</v>
      </c>
      <c r="O174" s="55" t="s">
        <v>311</v>
      </c>
      <c r="P174" s="58">
        <f t="shared" si="28"/>
      </c>
      <c r="Q174" s="58">
        <f t="shared" si="29"/>
      </c>
      <c r="AF174" s="2">
        <v>149</v>
      </c>
      <c r="AG174" s="55" t="s">
        <v>305</v>
      </c>
      <c r="AH174" s="58">
        <f t="shared" si="26"/>
      </c>
      <c r="AI174" s="58">
        <f t="shared" si="27"/>
      </c>
    </row>
    <row r="175" spans="14:35" ht="12.75">
      <c r="N175" s="2">
        <v>150</v>
      </c>
      <c r="O175" s="55" t="s">
        <v>720</v>
      </c>
      <c r="P175" s="58">
        <f t="shared" si="28"/>
      </c>
      <c r="Q175" s="58">
        <f t="shared" si="29"/>
      </c>
      <c r="AF175" s="2">
        <v>150</v>
      </c>
      <c r="AG175" s="55" t="s">
        <v>306</v>
      </c>
      <c r="AH175" s="58">
        <f t="shared" si="26"/>
      </c>
      <c r="AI175" s="58">
        <f t="shared" si="27"/>
      </c>
    </row>
    <row r="176" spans="14:35" ht="12.75">
      <c r="N176" s="2">
        <v>151</v>
      </c>
      <c r="O176" s="55" t="s">
        <v>568</v>
      </c>
      <c r="P176" s="58">
        <f t="shared" si="28"/>
      </c>
      <c r="Q176" s="58">
        <f t="shared" si="29"/>
      </c>
      <c r="AF176" s="2">
        <v>151</v>
      </c>
      <c r="AG176" s="55" t="s">
        <v>482</v>
      </c>
      <c r="AH176" s="58">
        <f t="shared" si="26"/>
      </c>
      <c r="AI176" s="58">
        <f t="shared" si="27"/>
      </c>
    </row>
    <row r="177" spans="14:35" ht="12.75">
      <c r="N177" s="2">
        <v>152</v>
      </c>
      <c r="O177" s="55" t="s">
        <v>471</v>
      </c>
      <c r="P177" s="58">
        <f t="shared" si="28"/>
      </c>
      <c r="Q177" s="58">
        <f t="shared" si="29"/>
      </c>
      <c r="AF177" s="2">
        <v>152</v>
      </c>
      <c r="AG177" s="55" t="s">
        <v>388</v>
      </c>
      <c r="AH177" s="58">
        <f t="shared" si="26"/>
      </c>
      <c r="AI177" s="58">
        <f t="shared" si="27"/>
      </c>
    </row>
    <row r="178" spans="14:35" ht="12.75">
      <c r="N178" s="2">
        <v>153</v>
      </c>
      <c r="O178" s="55" t="s">
        <v>624</v>
      </c>
      <c r="P178" s="58">
        <f t="shared" si="28"/>
      </c>
      <c r="Q178" s="58">
        <f t="shared" si="29"/>
      </c>
      <c r="AF178" s="2">
        <v>153</v>
      </c>
      <c r="AG178" s="55" t="s">
        <v>321</v>
      </c>
      <c r="AH178" s="58">
        <f t="shared" si="26"/>
      </c>
      <c r="AI178" s="58">
        <f t="shared" si="27"/>
      </c>
    </row>
    <row r="179" spans="14:35" ht="12.75">
      <c r="N179" s="2">
        <v>154</v>
      </c>
      <c r="O179" s="55" t="s">
        <v>450</v>
      </c>
      <c r="P179" s="58">
        <f t="shared" si="28"/>
      </c>
      <c r="Q179" s="58">
        <f t="shared" si="29"/>
      </c>
      <c r="AF179" s="2">
        <v>154</v>
      </c>
      <c r="AG179" s="55" t="s">
        <v>483</v>
      </c>
      <c r="AH179" s="58">
        <f t="shared" si="26"/>
      </c>
      <c r="AI179" s="58">
        <f t="shared" si="27"/>
      </c>
    </row>
    <row r="180" spans="14:35" ht="12.75">
      <c r="N180" s="2">
        <v>155</v>
      </c>
      <c r="O180" s="55" t="s">
        <v>468</v>
      </c>
      <c r="P180" s="58">
        <f t="shared" si="28"/>
      </c>
      <c r="Q180" s="58">
        <f t="shared" si="29"/>
      </c>
      <c r="AF180" s="2">
        <v>155</v>
      </c>
      <c r="AG180" s="55" t="s">
        <v>484</v>
      </c>
      <c r="AH180" s="58">
        <f t="shared" si="26"/>
      </c>
      <c r="AI180" s="58">
        <f t="shared" si="27"/>
      </c>
    </row>
    <row r="181" spans="14:35" ht="12.75">
      <c r="N181" s="2">
        <v>156</v>
      </c>
      <c r="O181" s="55" t="s">
        <v>732</v>
      </c>
      <c r="P181" s="58">
        <f t="shared" si="28"/>
      </c>
      <c r="Q181" s="58">
        <f t="shared" si="29"/>
      </c>
      <c r="AF181" s="2">
        <v>156</v>
      </c>
      <c r="AG181" s="55" t="s">
        <v>485</v>
      </c>
      <c r="AH181" s="58">
        <f t="shared" si="26"/>
      </c>
      <c r="AI181" s="58">
        <f t="shared" si="27"/>
      </c>
    </row>
    <row r="182" spans="14:35" ht="12.75">
      <c r="N182" s="2">
        <v>157</v>
      </c>
      <c r="O182" s="55" t="s">
        <v>719</v>
      </c>
      <c r="P182" s="58">
        <f t="shared" si="28"/>
      </c>
      <c r="Q182" s="58">
        <f t="shared" si="29"/>
      </c>
      <c r="AF182" s="2">
        <v>157</v>
      </c>
      <c r="AG182" s="55" t="s">
        <v>339</v>
      </c>
      <c r="AH182" s="58">
        <f t="shared" si="26"/>
      </c>
      <c r="AI182" s="58">
        <f t="shared" si="27"/>
      </c>
    </row>
    <row r="183" spans="14:35" ht="12.75">
      <c r="N183" s="2">
        <v>158</v>
      </c>
      <c r="O183" s="55" t="s">
        <v>343</v>
      </c>
      <c r="P183" s="58">
        <f t="shared" si="28"/>
      </c>
      <c r="Q183" s="58">
        <f t="shared" si="29"/>
      </c>
      <c r="AF183" s="2">
        <v>158</v>
      </c>
      <c r="AG183" s="55" t="s">
        <v>486</v>
      </c>
      <c r="AH183" s="58">
        <f t="shared" si="26"/>
      </c>
      <c r="AI183" s="58">
        <f t="shared" si="27"/>
      </c>
    </row>
    <row r="184" spans="14:35" ht="12.75">
      <c r="N184" s="2">
        <v>159</v>
      </c>
      <c r="O184" s="55" t="s">
        <v>604</v>
      </c>
      <c r="P184" s="58">
        <f t="shared" si="28"/>
      </c>
      <c r="Q184" s="58">
        <f t="shared" si="29"/>
      </c>
      <c r="AF184" s="2">
        <v>159</v>
      </c>
      <c r="AG184" s="55" t="s">
        <v>314</v>
      </c>
      <c r="AH184" s="58">
        <f t="shared" si="26"/>
      </c>
      <c r="AI184" s="58">
        <f t="shared" si="27"/>
      </c>
    </row>
    <row r="185" spans="14:35" ht="12.75">
      <c r="N185" s="2">
        <v>160</v>
      </c>
      <c r="O185" s="55" t="s">
        <v>589</v>
      </c>
      <c r="P185" s="58">
        <f t="shared" si="28"/>
      </c>
      <c r="Q185" s="58">
        <f t="shared" si="29"/>
      </c>
      <c r="AF185" s="2">
        <v>160</v>
      </c>
      <c r="AG185" s="55" t="s">
        <v>487</v>
      </c>
      <c r="AH185" s="58">
        <f t="shared" si="26"/>
      </c>
      <c r="AI185" s="58">
        <f t="shared" si="27"/>
      </c>
    </row>
    <row r="186" spans="14:35" ht="12.75">
      <c r="N186" s="2">
        <v>161</v>
      </c>
      <c r="O186" s="55" t="s">
        <v>324</v>
      </c>
      <c r="P186" s="58">
        <f t="shared" si="28"/>
      </c>
      <c r="Q186" s="58">
        <f t="shared" si="29"/>
      </c>
      <c r="AF186" s="2">
        <v>161</v>
      </c>
      <c r="AG186" s="55" t="s">
        <v>308</v>
      </c>
      <c r="AH186" s="58">
        <f t="shared" si="26"/>
      </c>
      <c r="AI186" s="58">
        <f t="shared" si="27"/>
      </c>
    </row>
    <row r="187" spans="14:35" ht="12.75">
      <c r="N187" s="2">
        <v>162</v>
      </c>
      <c r="O187" s="55" t="s">
        <v>458</v>
      </c>
      <c r="P187" s="58">
        <f t="shared" si="28"/>
      </c>
      <c r="Q187" s="58">
        <f t="shared" si="29"/>
      </c>
      <c r="AF187" s="2">
        <v>162</v>
      </c>
      <c r="AG187" s="55" t="s">
        <v>329</v>
      </c>
      <c r="AH187" s="58">
        <f t="shared" si="26"/>
      </c>
      <c r="AI187" s="58">
        <f t="shared" si="27"/>
      </c>
    </row>
    <row r="188" spans="14:35" ht="12.75">
      <c r="N188" s="2">
        <v>163</v>
      </c>
      <c r="O188" s="55" t="s">
        <v>563</v>
      </c>
      <c r="P188" s="58">
        <f t="shared" si="28"/>
      </c>
      <c r="Q188" s="58">
        <f t="shared" si="29"/>
      </c>
      <c r="AF188" s="2">
        <v>163</v>
      </c>
      <c r="AG188" s="55" t="s">
        <v>488</v>
      </c>
      <c r="AH188" s="58">
        <f t="shared" si="26"/>
      </c>
      <c r="AI188" s="58">
        <f t="shared" si="27"/>
      </c>
    </row>
    <row r="189" spans="14:35" ht="12.75">
      <c r="N189" s="2">
        <v>164</v>
      </c>
      <c r="O189" s="55" t="s">
        <v>733</v>
      </c>
      <c r="P189" s="58">
        <f t="shared" si="28"/>
      </c>
      <c r="Q189" s="58">
        <f t="shared" si="29"/>
      </c>
      <c r="AF189" s="2">
        <v>164</v>
      </c>
      <c r="AG189" s="55" t="s">
        <v>489</v>
      </c>
      <c r="AH189" s="58">
        <f t="shared" si="26"/>
      </c>
      <c r="AI189" s="58">
        <f t="shared" si="27"/>
      </c>
    </row>
    <row r="190" spans="14:35" ht="12.75">
      <c r="N190" s="2">
        <v>165</v>
      </c>
      <c r="O190" s="55" t="s">
        <v>530</v>
      </c>
      <c r="P190" s="58">
        <f t="shared" si="28"/>
      </c>
      <c r="Q190" s="58">
        <f t="shared" si="29"/>
      </c>
      <c r="AF190" s="2">
        <v>165</v>
      </c>
      <c r="AG190" s="55" t="s">
        <v>490</v>
      </c>
      <c r="AH190" s="58">
        <f t="shared" si="26"/>
      </c>
      <c r="AI190" s="58">
        <f t="shared" si="27"/>
      </c>
    </row>
    <row r="191" spans="14:35" ht="12.75">
      <c r="N191" s="2">
        <v>166</v>
      </c>
      <c r="O191" s="55" t="s">
        <v>623</v>
      </c>
      <c r="P191" s="58">
        <f t="shared" si="28"/>
      </c>
      <c r="Q191" s="58">
        <f t="shared" si="29"/>
      </c>
      <c r="AF191" s="2">
        <v>166</v>
      </c>
      <c r="AG191" s="55" t="s">
        <v>334</v>
      </c>
      <c r="AH191" s="58">
        <f t="shared" si="26"/>
      </c>
      <c r="AI191" s="58">
        <f t="shared" si="27"/>
      </c>
    </row>
    <row r="192" spans="14:35" ht="12.75">
      <c r="N192" s="2">
        <v>167</v>
      </c>
      <c r="O192" s="55" t="s">
        <v>473</v>
      </c>
      <c r="P192" s="58">
        <f t="shared" si="28"/>
      </c>
      <c r="Q192" s="58">
        <f t="shared" si="29"/>
      </c>
      <c r="AF192" s="2">
        <v>167</v>
      </c>
      <c r="AG192" s="55" t="s">
        <v>491</v>
      </c>
      <c r="AH192" s="58">
        <f t="shared" si="26"/>
      </c>
      <c r="AI192" s="58">
        <f t="shared" si="27"/>
      </c>
    </row>
    <row r="193" spans="14:35" ht="12.75">
      <c r="N193" s="2">
        <v>168</v>
      </c>
      <c r="O193" s="55" t="s">
        <v>465</v>
      </c>
      <c r="P193" s="58">
        <f t="shared" si="28"/>
      </c>
      <c r="Q193" s="58">
        <f t="shared" si="29"/>
      </c>
      <c r="AF193" s="2">
        <v>168</v>
      </c>
      <c r="AG193" s="55" t="s">
        <v>492</v>
      </c>
      <c r="AH193" s="58">
        <f t="shared" si="26"/>
      </c>
      <c r="AI193" s="58">
        <f t="shared" si="27"/>
      </c>
    </row>
    <row r="194" spans="14:35" ht="12.75">
      <c r="N194" s="2">
        <v>169</v>
      </c>
      <c r="O194" s="55" t="s">
        <v>701</v>
      </c>
      <c r="P194" s="58">
        <f t="shared" si="28"/>
      </c>
      <c r="Q194" s="58">
        <f t="shared" si="29"/>
      </c>
      <c r="AF194" s="2">
        <v>169</v>
      </c>
      <c r="AG194" s="55" t="s">
        <v>382</v>
      </c>
      <c r="AH194" s="58">
        <f t="shared" si="26"/>
      </c>
      <c r="AI194" s="58">
        <f t="shared" si="27"/>
      </c>
    </row>
    <row r="195" spans="14:35" ht="12.75">
      <c r="N195" s="2">
        <v>170</v>
      </c>
      <c r="O195" s="55" t="s">
        <v>484</v>
      </c>
      <c r="P195" s="58">
        <f t="shared" si="28"/>
      </c>
      <c r="Q195" s="58">
        <f t="shared" si="29"/>
      </c>
      <c r="AF195" s="2">
        <v>170</v>
      </c>
      <c r="AG195" s="55" t="s">
        <v>493</v>
      </c>
      <c r="AH195" s="58">
        <f t="shared" si="26"/>
      </c>
      <c r="AI195" s="58">
        <f t="shared" si="27"/>
      </c>
    </row>
    <row r="196" spans="14:35" ht="12.75">
      <c r="N196" s="2">
        <v>171</v>
      </c>
      <c r="O196" s="55" t="s">
        <v>668</v>
      </c>
      <c r="P196" s="58">
        <f t="shared" si="28"/>
      </c>
      <c r="Q196" s="58">
        <f t="shared" si="29"/>
      </c>
      <c r="AF196" s="2">
        <v>171</v>
      </c>
      <c r="AG196" s="55" t="s">
        <v>494</v>
      </c>
      <c r="AH196" s="58">
        <f t="shared" si="26"/>
      </c>
      <c r="AI196" s="58">
        <f t="shared" si="27"/>
      </c>
    </row>
    <row r="197" spans="14:35" ht="12.75">
      <c r="N197" s="2">
        <v>172</v>
      </c>
      <c r="O197" s="55" t="s">
        <v>603</v>
      </c>
      <c r="P197" s="58">
        <f t="shared" si="28"/>
      </c>
      <c r="Q197" s="58">
        <f t="shared" si="29"/>
      </c>
      <c r="AF197" s="2">
        <v>172</v>
      </c>
      <c r="AG197" s="55" t="s">
        <v>495</v>
      </c>
      <c r="AH197" s="58">
        <f t="shared" si="26"/>
      </c>
      <c r="AI197" s="58">
        <f t="shared" si="27"/>
      </c>
    </row>
    <row r="198" spans="14:35" ht="12.75">
      <c r="N198" s="2">
        <v>173</v>
      </c>
      <c r="O198" s="55" t="s">
        <v>476</v>
      </c>
      <c r="P198" s="58">
        <f t="shared" si="28"/>
      </c>
      <c r="Q198" s="58">
        <f t="shared" si="29"/>
      </c>
      <c r="AF198" s="2">
        <v>173</v>
      </c>
      <c r="AG198" s="55" t="s">
        <v>496</v>
      </c>
      <c r="AH198" s="58">
        <f t="shared" si="26"/>
      </c>
      <c r="AI198" s="58">
        <f t="shared" si="27"/>
      </c>
    </row>
    <row r="199" spans="14:35" ht="12.75">
      <c r="N199" s="2">
        <v>174</v>
      </c>
      <c r="O199" s="55" t="s">
        <v>344</v>
      </c>
      <c r="P199" s="58">
        <f t="shared" si="28"/>
      </c>
      <c r="Q199" s="58">
        <f t="shared" si="29"/>
      </c>
      <c r="AF199" s="2">
        <v>174</v>
      </c>
      <c r="AG199" s="55" t="s">
        <v>318</v>
      </c>
      <c r="AH199" s="58">
        <f t="shared" si="26"/>
      </c>
      <c r="AI199" s="58">
        <f t="shared" si="27"/>
      </c>
    </row>
    <row r="200" spans="14:35" ht="12.75">
      <c r="N200" s="2">
        <v>175</v>
      </c>
      <c r="O200" s="55" t="s">
        <v>685</v>
      </c>
      <c r="P200" s="58">
        <f t="shared" si="28"/>
      </c>
      <c r="Q200" s="58">
        <f t="shared" si="29"/>
      </c>
      <c r="AF200" s="2">
        <v>175</v>
      </c>
      <c r="AG200" s="55" t="s">
        <v>497</v>
      </c>
      <c r="AH200" s="58">
        <f t="shared" si="26"/>
      </c>
      <c r="AI200" s="58">
        <f t="shared" si="27"/>
      </c>
    </row>
    <row r="201" spans="14:35" ht="12.75">
      <c r="N201" s="2">
        <v>176</v>
      </c>
      <c r="O201" s="55" t="s">
        <v>713</v>
      </c>
      <c r="P201" s="58">
        <f t="shared" si="28"/>
      </c>
      <c r="Q201" s="58">
        <f t="shared" si="29"/>
      </c>
      <c r="AF201" s="2">
        <v>176</v>
      </c>
      <c r="AG201" s="55" t="s">
        <v>498</v>
      </c>
      <c r="AH201" s="58">
        <f t="shared" si="26"/>
      </c>
      <c r="AI201" s="58">
        <f t="shared" si="27"/>
      </c>
    </row>
    <row r="202" spans="14:35" ht="12.75">
      <c r="N202" s="2">
        <v>177</v>
      </c>
      <c r="O202" s="55" t="s">
        <v>735</v>
      </c>
      <c r="P202" s="58">
        <f t="shared" si="28"/>
      </c>
      <c r="Q202" s="58">
        <f t="shared" si="29"/>
      </c>
      <c r="AF202" s="2">
        <v>177</v>
      </c>
      <c r="AG202" s="55" t="s">
        <v>499</v>
      </c>
      <c r="AH202" s="58">
        <f t="shared" si="26"/>
      </c>
      <c r="AI202" s="58">
        <f t="shared" si="27"/>
      </c>
    </row>
    <row r="203" spans="14:35" ht="12.75">
      <c r="N203" s="2">
        <v>178</v>
      </c>
      <c r="O203" s="55" t="s">
        <v>562</v>
      </c>
      <c r="P203" s="58">
        <f t="shared" si="28"/>
      </c>
      <c r="Q203" s="58">
        <f t="shared" si="29"/>
      </c>
      <c r="AF203" s="2">
        <v>178</v>
      </c>
      <c r="AG203" s="55" t="s">
        <v>500</v>
      </c>
      <c r="AH203" s="58">
        <f t="shared" si="26"/>
      </c>
      <c r="AI203" s="58">
        <f t="shared" si="27"/>
      </c>
    </row>
    <row r="204" spans="14:35" ht="12.75">
      <c r="N204" s="2">
        <v>179</v>
      </c>
      <c r="O204" s="55" t="s">
        <v>546</v>
      </c>
      <c r="P204" s="58">
        <f t="shared" si="28"/>
      </c>
      <c r="Q204" s="58">
        <f t="shared" si="29"/>
      </c>
      <c r="AF204" s="2">
        <v>179</v>
      </c>
      <c r="AG204" s="55" t="s">
        <v>501</v>
      </c>
      <c r="AH204" s="58">
        <f t="shared" si="26"/>
      </c>
      <c r="AI204" s="58">
        <f t="shared" si="27"/>
      </c>
    </row>
    <row r="205" spans="14:35" ht="12.75">
      <c r="N205" s="2">
        <v>180</v>
      </c>
      <c r="O205" s="55" t="s">
        <v>415</v>
      </c>
      <c r="P205" s="58">
        <f t="shared" si="28"/>
      </c>
      <c r="Q205" s="58">
        <f t="shared" si="29"/>
      </c>
      <c r="AF205" s="2">
        <v>180</v>
      </c>
      <c r="AG205" s="55" t="s">
        <v>502</v>
      </c>
      <c r="AH205" s="58">
        <f t="shared" si="26"/>
      </c>
      <c r="AI205" s="58">
        <f t="shared" si="27"/>
      </c>
    </row>
    <row r="206" spans="14:35" ht="12.75">
      <c r="N206" s="2">
        <v>181</v>
      </c>
      <c r="O206" s="55" t="s">
        <v>510</v>
      </c>
      <c r="P206" s="58">
        <f t="shared" si="28"/>
      </c>
      <c r="Q206" s="58">
        <f t="shared" si="29"/>
      </c>
      <c r="AF206" s="2">
        <v>181</v>
      </c>
      <c r="AG206" s="55" t="s">
        <v>503</v>
      </c>
      <c r="AH206" s="58">
        <f t="shared" si="26"/>
      </c>
      <c r="AI206" s="58">
        <f t="shared" si="27"/>
      </c>
    </row>
    <row r="207" spans="14:35" ht="12.75">
      <c r="N207" s="2">
        <v>182</v>
      </c>
      <c r="O207" s="55" t="s">
        <v>605</v>
      </c>
      <c r="P207" s="58">
        <f t="shared" si="28"/>
      </c>
      <c r="Q207" s="58">
        <f t="shared" si="29"/>
      </c>
      <c r="AF207" s="2">
        <v>182</v>
      </c>
      <c r="AG207" s="55" t="s">
        <v>504</v>
      </c>
      <c r="AH207" s="58">
        <f t="shared" si="26"/>
      </c>
      <c r="AI207" s="58">
        <f t="shared" si="27"/>
      </c>
    </row>
    <row r="208" spans="14:35" ht="12.75">
      <c r="N208" s="2">
        <v>183</v>
      </c>
      <c r="O208" s="55" t="s">
        <v>690</v>
      </c>
      <c r="P208" s="58">
        <f t="shared" si="28"/>
      </c>
      <c r="Q208" s="58">
        <f t="shared" si="29"/>
      </c>
      <c r="AF208" s="2">
        <v>183</v>
      </c>
      <c r="AG208" s="55" t="s">
        <v>373</v>
      </c>
      <c r="AH208" s="58">
        <f t="shared" si="26"/>
      </c>
      <c r="AI208" s="58">
        <f t="shared" si="27"/>
      </c>
    </row>
    <row r="209" spans="14:35" ht="12.75">
      <c r="N209" s="2">
        <v>184</v>
      </c>
      <c r="O209" s="55" t="s">
        <v>652</v>
      </c>
      <c r="P209" s="58">
        <f t="shared" si="28"/>
      </c>
      <c r="Q209" s="58">
        <f t="shared" si="29"/>
      </c>
      <c r="AF209" s="2">
        <v>184</v>
      </c>
      <c r="AG209" s="55" t="s">
        <v>376</v>
      </c>
      <c r="AH209" s="58">
        <f t="shared" si="26"/>
      </c>
      <c r="AI209" s="58">
        <f t="shared" si="27"/>
      </c>
    </row>
    <row r="210" spans="14:35" ht="12.75">
      <c r="N210" s="2">
        <v>185</v>
      </c>
      <c r="O210" s="55" t="s">
        <v>325</v>
      </c>
      <c r="P210" s="58">
        <f t="shared" si="28"/>
      </c>
      <c r="Q210" s="58">
        <f t="shared" si="29"/>
      </c>
      <c r="AF210" s="2">
        <v>185</v>
      </c>
      <c r="AG210" s="55" t="s">
        <v>505</v>
      </c>
      <c r="AH210" s="58">
        <f t="shared" si="26"/>
      </c>
      <c r="AI210" s="58">
        <f t="shared" si="27"/>
      </c>
    </row>
    <row r="211" spans="14:35" ht="12.75">
      <c r="N211" s="2">
        <v>186</v>
      </c>
      <c r="O211" s="55" t="s">
        <v>596</v>
      </c>
      <c r="P211" s="58">
        <f t="shared" si="28"/>
      </c>
      <c r="Q211" s="58">
        <f t="shared" si="29"/>
      </c>
      <c r="AF211" s="2">
        <v>186</v>
      </c>
      <c r="AG211" s="55" t="s">
        <v>506</v>
      </c>
      <c r="AH211" s="58">
        <f t="shared" si="26"/>
      </c>
      <c r="AI211" s="58">
        <f t="shared" si="27"/>
      </c>
    </row>
    <row r="212" spans="14:35" ht="12.75">
      <c r="N212" s="2">
        <v>187</v>
      </c>
      <c r="O212" s="55" t="s">
        <v>345</v>
      </c>
      <c r="P212" s="58">
        <f t="shared" si="28"/>
      </c>
      <c r="Q212" s="58">
        <f t="shared" si="29"/>
      </c>
      <c r="AF212" s="2">
        <v>187</v>
      </c>
      <c r="AG212" s="55" t="s">
        <v>507</v>
      </c>
      <c r="AH212" s="58">
        <f t="shared" si="26"/>
      </c>
      <c r="AI212" s="58">
        <f t="shared" si="27"/>
      </c>
    </row>
    <row r="213" spans="14:35" ht="12.75">
      <c r="N213" s="2">
        <v>188</v>
      </c>
      <c r="O213" s="55" t="s">
        <v>662</v>
      </c>
      <c r="P213" s="58">
        <f t="shared" si="28"/>
      </c>
      <c r="Q213" s="58">
        <f t="shared" si="29"/>
      </c>
      <c r="AF213" s="2">
        <v>188</v>
      </c>
      <c r="AG213" s="55" t="s">
        <v>508</v>
      </c>
      <c r="AH213" s="58">
        <f t="shared" si="26"/>
      </c>
      <c r="AI213" s="58">
        <f t="shared" si="27"/>
      </c>
    </row>
    <row r="214" spans="14:35" ht="12.75">
      <c r="N214" s="2">
        <v>189</v>
      </c>
      <c r="O214" s="55" t="s">
        <v>463</v>
      </c>
      <c r="P214" s="58">
        <f t="shared" si="28"/>
      </c>
      <c r="Q214" s="58">
        <f t="shared" si="29"/>
      </c>
      <c r="AF214" s="2">
        <v>189</v>
      </c>
      <c r="AG214" s="55" t="s">
        <v>509</v>
      </c>
      <c r="AH214" s="58">
        <f t="shared" si="26"/>
      </c>
      <c r="AI214" s="58">
        <f t="shared" si="27"/>
      </c>
    </row>
    <row r="215" spans="14:35" ht="12.75">
      <c r="N215" s="2">
        <v>190</v>
      </c>
      <c r="O215" s="55" t="s">
        <v>346</v>
      </c>
      <c r="P215" s="58">
        <f t="shared" si="28"/>
      </c>
      <c r="Q215" s="58">
        <f t="shared" si="29"/>
      </c>
      <c r="AF215" s="2">
        <v>190</v>
      </c>
      <c r="AG215" s="55" t="s">
        <v>350</v>
      </c>
      <c r="AH215" s="58">
        <f t="shared" si="26"/>
      </c>
      <c r="AI215" s="58">
        <f t="shared" si="27"/>
      </c>
    </row>
    <row r="216" spans="14:35" ht="12.75">
      <c r="N216" s="2">
        <v>191</v>
      </c>
      <c r="O216" s="55" t="s">
        <v>655</v>
      </c>
      <c r="P216" s="58">
        <f t="shared" si="28"/>
      </c>
      <c r="Q216" s="58">
        <f t="shared" si="29"/>
      </c>
      <c r="AF216" s="2">
        <v>191</v>
      </c>
      <c r="AG216" s="55" t="s">
        <v>510</v>
      </c>
      <c r="AH216" s="58">
        <f t="shared" si="26"/>
      </c>
      <c r="AI216" s="58">
        <f t="shared" si="27"/>
      </c>
    </row>
    <row r="217" spans="14:35" ht="12.75">
      <c r="N217" s="2">
        <v>192</v>
      </c>
      <c r="O217" s="55" t="s">
        <v>715</v>
      </c>
      <c r="P217" s="58">
        <f t="shared" si="28"/>
      </c>
      <c r="Q217" s="58">
        <f t="shared" si="29"/>
      </c>
      <c r="AF217" s="2">
        <v>192</v>
      </c>
      <c r="AG217" s="55" t="s">
        <v>511</v>
      </c>
      <c r="AH217" s="58">
        <f t="shared" si="26"/>
      </c>
      <c r="AI217" s="58">
        <f t="shared" si="27"/>
      </c>
    </row>
    <row r="218" spans="14:35" ht="12.75">
      <c r="N218" s="2">
        <v>193</v>
      </c>
      <c r="O218" s="55" t="s">
        <v>613</v>
      </c>
      <c r="P218" s="58">
        <f t="shared" si="28"/>
      </c>
      <c r="Q218" s="58">
        <f t="shared" si="29"/>
      </c>
      <c r="AF218" s="2">
        <v>193</v>
      </c>
      <c r="AG218" s="55" t="s">
        <v>296</v>
      </c>
      <c r="AH218" s="58">
        <f t="shared" si="26"/>
      </c>
      <c r="AI218" s="58">
        <f t="shared" si="27"/>
      </c>
    </row>
    <row r="219" spans="14:35" ht="12.75">
      <c r="N219" s="2">
        <v>194</v>
      </c>
      <c r="O219" s="55" t="s">
        <v>347</v>
      </c>
      <c r="P219" s="58">
        <f t="shared" si="28"/>
      </c>
      <c r="Q219" s="58">
        <f t="shared" si="29"/>
      </c>
      <c r="AF219" s="2">
        <v>194</v>
      </c>
      <c r="AG219" s="55" t="s">
        <v>347</v>
      </c>
      <c r="AH219" s="58">
        <f t="shared" si="26"/>
      </c>
      <c r="AI219" s="58">
        <f t="shared" si="27"/>
      </c>
    </row>
    <row r="220" spans="14:35" ht="12.75">
      <c r="N220" s="2">
        <v>195</v>
      </c>
      <c r="O220" s="55" t="s">
        <v>512</v>
      </c>
      <c r="P220" s="58">
        <f t="shared" si="28"/>
      </c>
      <c r="Q220" s="58">
        <f t="shared" si="29"/>
      </c>
      <c r="AF220" s="2">
        <v>195</v>
      </c>
      <c r="AG220" s="55" t="s">
        <v>512</v>
      </c>
      <c r="AH220" s="58">
        <f t="shared" si="26"/>
      </c>
      <c r="AI220" s="58">
        <f t="shared" si="27"/>
      </c>
    </row>
    <row r="221" spans="14:35" ht="12.75">
      <c r="N221" s="2">
        <v>196</v>
      </c>
      <c r="O221" s="55" t="s">
        <v>587</v>
      </c>
      <c r="P221" s="58">
        <f t="shared" si="28"/>
      </c>
      <c r="Q221" s="58">
        <f t="shared" si="29"/>
      </c>
      <c r="AF221" s="2">
        <v>196</v>
      </c>
      <c r="AG221" s="55" t="s">
        <v>513</v>
      </c>
      <c r="AH221" s="58">
        <f t="shared" si="26"/>
      </c>
      <c r="AI221" s="58">
        <f t="shared" si="27"/>
      </c>
    </row>
    <row r="222" spans="14:35" ht="12.75">
      <c r="N222" s="2">
        <v>197</v>
      </c>
      <c r="O222" s="55" t="s">
        <v>326</v>
      </c>
      <c r="P222" s="58">
        <f t="shared" si="28"/>
      </c>
      <c r="Q222" s="58">
        <f t="shared" si="29"/>
      </c>
      <c r="AF222" s="2">
        <v>197</v>
      </c>
      <c r="AG222" s="55" t="s">
        <v>370</v>
      </c>
      <c r="AH222" s="58">
        <f t="shared" si="26"/>
      </c>
      <c r="AI222" s="58">
        <f t="shared" si="27"/>
      </c>
    </row>
    <row r="223" spans="14:35" ht="12.75">
      <c r="N223" s="2">
        <v>198</v>
      </c>
      <c r="O223" s="55" t="s">
        <v>436</v>
      </c>
      <c r="P223" s="58">
        <f t="shared" si="28"/>
      </c>
      <c r="Q223" s="58">
        <f t="shared" si="29"/>
      </c>
      <c r="AF223" s="2">
        <v>198</v>
      </c>
      <c r="AG223" s="55" t="s">
        <v>514</v>
      </c>
      <c r="AH223" s="58">
        <f t="shared" si="26"/>
      </c>
      <c r="AI223" s="58">
        <f t="shared" si="27"/>
      </c>
    </row>
    <row r="224" spans="14:35" ht="12.75">
      <c r="N224" s="2">
        <v>199</v>
      </c>
      <c r="O224" s="55" t="s">
        <v>327</v>
      </c>
      <c r="P224" s="58">
        <f t="shared" si="28"/>
      </c>
      <c r="Q224" s="58">
        <f t="shared" si="29"/>
      </c>
      <c r="AF224" s="2">
        <v>199</v>
      </c>
      <c r="AG224" s="55" t="s">
        <v>515</v>
      </c>
      <c r="AH224" s="58">
        <f t="shared" si="26"/>
      </c>
      <c r="AI224" s="58">
        <f t="shared" si="27"/>
      </c>
    </row>
    <row r="225" spans="14:35" ht="12.75">
      <c r="N225" s="2">
        <v>200</v>
      </c>
      <c r="O225" s="55" t="s">
        <v>492</v>
      </c>
      <c r="P225" s="58">
        <f t="shared" si="28"/>
      </c>
      <c r="Q225" s="58">
        <f t="shared" si="29"/>
      </c>
      <c r="AF225" s="2">
        <v>200</v>
      </c>
      <c r="AG225" s="55" t="s">
        <v>344</v>
      </c>
      <c r="AH225" s="58">
        <f t="shared" si="26"/>
      </c>
      <c r="AI225" s="58">
        <f t="shared" si="27"/>
      </c>
    </row>
    <row r="226" spans="14:35" ht="12.75">
      <c r="N226" s="2">
        <v>201</v>
      </c>
      <c r="O226" s="55" t="s">
        <v>651</v>
      </c>
      <c r="P226" s="58">
        <f t="shared" si="28"/>
      </c>
      <c r="Q226" s="58">
        <f t="shared" si="29"/>
      </c>
      <c r="AF226" s="2">
        <v>201</v>
      </c>
      <c r="AG226" s="55" t="s">
        <v>354</v>
      </c>
      <c r="AH226" s="58">
        <f t="shared" si="26"/>
      </c>
      <c r="AI226" s="58">
        <f t="shared" si="27"/>
      </c>
    </row>
    <row r="227" spans="14:35" ht="12.75">
      <c r="N227" s="2">
        <v>202</v>
      </c>
      <c r="O227" s="55" t="s">
        <v>569</v>
      </c>
      <c r="P227" s="58">
        <f t="shared" si="28"/>
      </c>
      <c r="Q227" s="58">
        <f t="shared" si="29"/>
      </c>
      <c r="AF227" s="2">
        <v>202</v>
      </c>
      <c r="AG227" s="55" t="s">
        <v>336</v>
      </c>
      <c r="AH227" s="58">
        <f t="shared" si="26"/>
      </c>
      <c r="AI227" s="58">
        <f t="shared" si="27"/>
      </c>
    </row>
    <row r="228" spans="14:35" ht="12.75">
      <c r="N228" s="2">
        <v>203</v>
      </c>
      <c r="O228" s="55" t="s">
        <v>497</v>
      </c>
      <c r="P228" s="58">
        <f t="shared" si="28"/>
      </c>
      <c r="Q228" s="58">
        <f t="shared" si="29"/>
      </c>
      <c r="AF228" s="2">
        <v>203</v>
      </c>
      <c r="AG228" s="55" t="s">
        <v>516</v>
      </c>
      <c r="AH228" s="58">
        <f t="shared" si="26"/>
      </c>
      <c r="AI228" s="58">
        <f t="shared" si="27"/>
      </c>
    </row>
    <row r="229" spans="14:35" ht="12.75">
      <c r="N229" s="2">
        <v>204</v>
      </c>
      <c r="O229" s="55" t="s">
        <v>328</v>
      </c>
      <c r="P229" s="58">
        <f aca="true" t="shared" si="30" ref="P229:P292">IF(COUNTIF($P$8:$T$24,O229)=0,"",N229)</f>
      </c>
      <c r="Q229" s="58">
        <f aca="true" t="shared" si="31" ref="Q229:Q292">IF(COUNTIF($U$8:$Y$24,O229)=0,"",N229)</f>
      </c>
      <c r="AF229" s="2">
        <v>204</v>
      </c>
      <c r="AG229" s="55" t="s">
        <v>352</v>
      </c>
      <c r="AH229" s="58">
        <f t="shared" si="26"/>
      </c>
      <c r="AI229" s="58">
        <f t="shared" si="27"/>
      </c>
    </row>
    <row r="230" spans="14:35" ht="12.75">
      <c r="N230" s="2">
        <v>205</v>
      </c>
      <c r="O230" s="55" t="s">
        <v>475</v>
      </c>
      <c r="P230" s="58">
        <f t="shared" si="30"/>
      </c>
      <c r="Q230" s="58">
        <f t="shared" si="31"/>
      </c>
      <c r="AF230" s="2">
        <v>205</v>
      </c>
      <c r="AG230" s="55" t="s">
        <v>517</v>
      </c>
      <c r="AH230" s="58">
        <f t="shared" si="26"/>
      </c>
      <c r="AI230" s="58">
        <f t="shared" si="27"/>
      </c>
    </row>
    <row r="231" spans="14:35" ht="12.75">
      <c r="N231" s="2">
        <v>206</v>
      </c>
      <c r="O231" s="55" t="s">
        <v>349</v>
      </c>
      <c r="P231" s="58">
        <f t="shared" si="30"/>
      </c>
      <c r="Q231" s="58">
        <f t="shared" si="31"/>
      </c>
      <c r="AF231" s="2">
        <v>206</v>
      </c>
      <c r="AG231" s="55" t="s">
        <v>518</v>
      </c>
      <c r="AH231" s="58">
        <f t="shared" si="26"/>
      </c>
      <c r="AI231" s="58">
        <f t="shared" si="27"/>
      </c>
    </row>
    <row r="232" spans="14:35" ht="12.75">
      <c r="N232" s="2">
        <v>207</v>
      </c>
      <c r="O232" s="55" t="s">
        <v>478</v>
      </c>
      <c r="P232" s="58">
        <f t="shared" si="30"/>
      </c>
      <c r="Q232" s="58">
        <f t="shared" si="31"/>
      </c>
      <c r="AF232" s="2">
        <v>207</v>
      </c>
      <c r="AG232" s="55" t="s">
        <v>519</v>
      </c>
      <c r="AH232" s="58">
        <f t="shared" si="26"/>
      </c>
      <c r="AI232" s="58">
        <f t="shared" si="27"/>
      </c>
    </row>
    <row r="233" spans="14:35" ht="12.75">
      <c r="N233" s="2">
        <v>208</v>
      </c>
      <c r="O233" s="55" t="s">
        <v>556</v>
      </c>
      <c r="P233" s="58">
        <f t="shared" si="30"/>
      </c>
      <c r="Q233" s="58">
        <f t="shared" si="31"/>
      </c>
      <c r="AF233" s="2">
        <v>208</v>
      </c>
      <c r="AG233" s="55" t="s">
        <v>520</v>
      </c>
      <c r="AH233" s="58">
        <f t="shared" si="26"/>
      </c>
      <c r="AI233" s="58">
        <f t="shared" si="27"/>
      </c>
    </row>
    <row r="234" spans="14:35" ht="12.75">
      <c r="N234" s="2">
        <v>209</v>
      </c>
      <c r="O234" s="55" t="s">
        <v>522</v>
      </c>
      <c r="P234" s="58">
        <f t="shared" si="30"/>
      </c>
      <c r="Q234" s="58">
        <f t="shared" si="31"/>
      </c>
      <c r="AF234" s="2">
        <v>209</v>
      </c>
      <c r="AG234" s="55" t="s">
        <v>521</v>
      </c>
      <c r="AH234" s="58">
        <f t="shared" si="26"/>
      </c>
      <c r="AI234" s="58">
        <f t="shared" si="27"/>
      </c>
    </row>
    <row r="235" spans="14:35" ht="12.75">
      <c r="N235" s="2">
        <v>210</v>
      </c>
      <c r="O235" s="55" t="s">
        <v>526</v>
      </c>
      <c r="P235" s="58">
        <f t="shared" si="30"/>
      </c>
      <c r="Q235" s="58">
        <f t="shared" si="31"/>
      </c>
      <c r="AF235" s="2">
        <v>210</v>
      </c>
      <c r="AG235" s="55" t="s">
        <v>522</v>
      </c>
      <c r="AH235" s="58">
        <f t="shared" si="26"/>
      </c>
      <c r="AI235" s="58">
        <f t="shared" si="27"/>
      </c>
    </row>
    <row r="236" spans="14:35" ht="12.75">
      <c r="N236" s="2">
        <v>211</v>
      </c>
      <c r="O236" s="55" t="s">
        <v>594</v>
      </c>
      <c r="P236" s="58">
        <f t="shared" si="30"/>
      </c>
      <c r="Q236" s="58">
        <f t="shared" si="31"/>
      </c>
      <c r="AF236" s="2">
        <v>211</v>
      </c>
      <c r="AG236" s="55" t="s">
        <v>523</v>
      </c>
      <c r="AH236" s="58">
        <f t="shared" si="26"/>
      </c>
      <c r="AI236" s="58">
        <f t="shared" si="27"/>
      </c>
    </row>
    <row r="237" spans="14:35" ht="12.75">
      <c r="N237" s="2">
        <v>212</v>
      </c>
      <c r="O237" s="55" t="s">
        <v>697</v>
      </c>
      <c r="P237" s="58">
        <f t="shared" si="30"/>
      </c>
      <c r="Q237" s="58">
        <f t="shared" si="31"/>
      </c>
      <c r="AF237" s="2">
        <v>212</v>
      </c>
      <c r="AG237" s="55" t="s">
        <v>524</v>
      </c>
      <c r="AH237" s="58">
        <f t="shared" si="26"/>
      </c>
      <c r="AI237" s="58">
        <f t="shared" si="27"/>
      </c>
    </row>
    <row r="238" spans="14:35" ht="12.75">
      <c r="N238" s="2">
        <v>213</v>
      </c>
      <c r="O238" s="55" t="s">
        <v>520</v>
      </c>
      <c r="P238" s="58">
        <f t="shared" si="30"/>
      </c>
      <c r="Q238" s="58">
        <f t="shared" si="31"/>
      </c>
      <c r="AF238" s="2">
        <v>213</v>
      </c>
      <c r="AG238" s="55" t="s">
        <v>525</v>
      </c>
      <c r="AH238" s="58">
        <f t="shared" si="26"/>
      </c>
      <c r="AI238" s="58">
        <f t="shared" si="27"/>
      </c>
    </row>
    <row r="239" spans="14:35" ht="12.75">
      <c r="N239" s="2">
        <v>214</v>
      </c>
      <c r="O239" s="55" t="s">
        <v>470</v>
      </c>
      <c r="P239" s="58">
        <f t="shared" si="30"/>
      </c>
      <c r="Q239" s="58">
        <f t="shared" si="31"/>
      </c>
      <c r="AF239" s="2">
        <v>214</v>
      </c>
      <c r="AG239" s="55" t="s">
        <v>526</v>
      </c>
      <c r="AH239" s="58">
        <f t="shared" si="26"/>
      </c>
      <c r="AI239" s="58">
        <f t="shared" si="27"/>
      </c>
    </row>
    <row r="240" spans="14:35" ht="12.75">
      <c r="N240" s="2">
        <v>215</v>
      </c>
      <c r="O240" s="55" t="s">
        <v>442</v>
      </c>
      <c r="P240" s="58">
        <f t="shared" si="30"/>
      </c>
      <c r="Q240" s="58">
        <f t="shared" si="31"/>
      </c>
      <c r="AF240" s="2">
        <v>215</v>
      </c>
      <c r="AG240" s="55" t="s">
        <v>527</v>
      </c>
      <c r="AH240" s="58">
        <f t="shared" si="26"/>
      </c>
      <c r="AI240" s="58">
        <f t="shared" si="27"/>
      </c>
    </row>
    <row r="241" spans="14:35" ht="12.75">
      <c r="N241" s="2">
        <v>216</v>
      </c>
      <c r="O241" s="55" t="s">
        <v>443</v>
      </c>
      <c r="P241" s="58">
        <f t="shared" si="30"/>
      </c>
      <c r="Q241" s="58">
        <f t="shared" si="31"/>
      </c>
      <c r="AF241" s="2">
        <v>216</v>
      </c>
      <c r="AG241" s="55" t="s">
        <v>528</v>
      </c>
      <c r="AH241" s="58">
        <f t="shared" si="26"/>
      </c>
      <c r="AI241" s="58">
        <f t="shared" si="27"/>
      </c>
    </row>
    <row r="242" spans="14:35" ht="12.75">
      <c r="N242" s="2">
        <v>217</v>
      </c>
      <c r="O242" s="55" t="s">
        <v>464</v>
      </c>
      <c r="P242" s="58">
        <f t="shared" si="30"/>
      </c>
      <c r="Q242" s="58">
        <f t="shared" si="31"/>
      </c>
      <c r="AF242" s="2">
        <v>217</v>
      </c>
      <c r="AG242" s="55" t="s">
        <v>286</v>
      </c>
      <c r="AH242" s="58">
        <f t="shared" si="26"/>
      </c>
      <c r="AI242" s="58">
        <f t="shared" si="27"/>
      </c>
    </row>
    <row r="243" spans="14:35" ht="12.75">
      <c r="N243" s="2">
        <v>218</v>
      </c>
      <c r="O243" s="55" t="s">
        <v>444</v>
      </c>
      <c r="P243" s="58">
        <f t="shared" si="30"/>
      </c>
      <c r="Q243" s="58">
        <f t="shared" si="31"/>
      </c>
      <c r="AF243" s="2">
        <v>218</v>
      </c>
      <c r="AG243" s="55" t="s">
        <v>287</v>
      </c>
      <c r="AH243" s="58">
        <f t="shared" si="26"/>
      </c>
      <c r="AI243" s="58">
        <f t="shared" si="27"/>
      </c>
    </row>
    <row r="244" spans="14:35" ht="12.75">
      <c r="N244" s="2">
        <v>219</v>
      </c>
      <c r="O244" s="55" t="s">
        <v>445</v>
      </c>
      <c r="P244" s="58">
        <f t="shared" si="30"/>
      </c>
      <c r="Q244" s="58">
        <f t="shared" si="31"/>
      </c>
      <c r="AF244" s="2">
        <v>219</v>
      </c>
      <c r="AG244" s="55" t="s">
        <v>529</v>
      </c>
      <c r="AH244" s="58">
        <f t="shared" si="26"/>
      </c>
      <c r="AI244" s="58">
        <f t="shared" si="27"/>
      </c>
    </row>
    <row r="245" spans="14:35" ht="12.75">
      <c r="N245" s="2">
        <v>220</v>
      </c>
      <c r="O245" s="55" t="s">
        <v>446</v>
      </c>
      <c r="P245" s="58">
        <f t="shared" si="30"/>
      </c>
      <c r="Q245" s="58">
        <f t="shared" si="31"/>
      </c>
      <c r="AF245" s="2">
        <v>220</v>
      </c>
      <c r="AG245" s="55" t="s">
        <v>288</v>
      </c>
      <c r="AH245" s="58">
        <f t="shared" si="26"/>
      </c>
      <c r="AI245" s="58">
        <f t="shared" si="27"/>
      </c>
    </row>
    <row r="246" spans="14:35" ht="12.75">
      <c r="N246" s="2">
        <v>221</v>
      </c>
      <c r="O246" s="55" t="s">
        <v>447</v>
      </c>
      <c r="P246" s="58">
        <f t="shared" si="30"/>
      </c>
      <c r="Q246" s="58">
        <f t="shared" si="31"/>
      </c>
      <c r="AF246" s="2">
        <v>221</v>
      </c>
      <c r="AG246" s="55" t="s">
        <v>289</v>
      </c>
      <c r="AH246" s="58">
        <f t="shared" si="26"/>
      </c>
      <c r="AI246" s="58">
        <f t="shared" si="27"/>
      </c>
    </row>
    <row r="247" spans="14:35" ht="12.75">
      <c r="N247" s="2">
        <v>222</v>
      </c>
      <c r="O247" s="55" t="s">
        <v>448</v>
      </c>
      <c r="P247" s="58">
        <f t="shared" si="30"/>
      </c>
      <c r="Q247" s="58">
        <f t="shared" si="31"/>
      </c>
      <c r="AF247" s="2">
        <v>222</v>
      </c>
      <c r="AG247" s="55" t="s">
        <v>290</v>
      </c>
      <c r="AH247" s="58">
        <f t="shared" si="26"/>
      </c>
      <c r="AI247" s="58">
        <f t="shared" si="27"/>
      </c>
    </row>
    <row r="248" spans="14:35" ht="12.75">
      <c r="N248" s="2">
        <v>223</v>
      </c>
      <c r="O248" s="55" t="s">
        <v>700</v>
      </c>
      <c r="P248" s="58">
        <f t="shared" si="30"/>
      </c>
      <c r="Q248" s="58">
        <f t="shared" si="31"/>
      </c>
      <c r="AF248" s="2">
        <v>223</v>
      </c>
      <c r="AG248" s="55" t="s">
        <v>291</v>
      </c>
      <c r="AH248" s="58">
        <f t="shared" si="26"/>
      </c>
      <c r="AI248" s="58">
        <f t="shared" si="27"/>
      </c>
    </row>
    <row r="249" spans="14:35" ht="12.75">
      <c r="N249" s="2">
        <v>224</v>
      </c>
      <c r="O249" s="55" t="s">
        <v>350</v>
      </c>
      <c r="P249" s="58">
        <f t="shared" si="30"/>
      </c>
      <c r="Q249" s="58">
        <f t="shared" si="31"/>
      </c>
      <c r="AF249" s="2">
        <v>224</v>
      </c>
      <c r="AG249" s="55" t="s">
        <v>292</v>
      </c>
      <c r="AH249" s="58">
        <f t="shared" si="26"/>
      </c>
      <c r="AI249" s="58">
        <f t="shared" si="27"/>
      </c>
    </row>
    <row r="250" spans="14:35" ht="12.75">
      <c r="N250" s="2">
        <v>225</v>
      </c>
      <c r="O250" s="55" t="s">
        <v>661</v>
      </c>
      <c r="P250" s="58">
        <f t="shared" si="30"/>
      </c>
      <c r="Q250" s="58">
        <f t="shared" si="31"/>
      </c>
      <c r="AF250" s="2">
        <v>225</v>
      </c>
      <c r="AG250" s="55" t="s">
        <v>293</v>
      </c>
      <c r="AH250" s="58">
        <f t="shared" si="26"/>
      </c>
      <c r="AI250" s="58">
        <f t="shared" si="27"/>
      </c>
    </row>
    <row r="251" spans="14:35" ht="12.75">
      <c r="N251" s="2">
        <v>226</v>
      </c>
      <c r="O251" s="55" t="s">
        <v>413</v>
      </c>
      <c r="P251" s="58">
        <f t="shared" si="30"/>
      </c>
      <c r="Q251" s="58">
        <f t="shared" si="31"/>
      </c>
      <c r="AF251" s="2">
        <v>226</v>
      </c>
      <c r="AG251" s="55" t="s">
        <v>294</v>
      </c>
      <c r="AH251" s="58">
        <f t="shared" si="26"/>
      </c>
      <c r="AI251" s="58">
        <f t="shared" si="27"/>
      </c>
    </row>
    <row r="252" spans="14:35" ht="12.75">
      <c r="N252" s="2">
        <v>227</v>
      </c>
      <c r="O252" s="55" t="s">
        <v>608</v>
      </c>
      <c r="P252" s="58">
        <f t="shared" si="30"/>
      </c>
      <c r="Q252" s="58">
        <f t="shared" si="31"/>
      </c>
      <c r="AF252" s="2">
        <v>227</v>
      </c>
      <c r="AG252" s="55" t="s">
        <v>530</v>
      </c>
      <c r="AH252" s="58">
        <f t="shared" si="26"/>
      </c>
      <c r="AI252" s="58">
        <f t="shared" si="27"/>
      </c>
    </row>
    <row r="253" spans="14:35" ht="12.75">
      <c r="N253" s="2">
        <v>228</v>
      </c>
      <c r="O253" s="55" t="s">
        <v>439</v>
      </c>
      <c r="P253" s="58">
        <f t="shared" si="30"/>
      </c>
      <c r="Q253" s="58">
        <f t="shared" si="31"/>
      </c>
      <c r="AF253" s="2">
        <v>228</v>
      </c>
      <c r="AG253" s="55" t="s">
        <v>531</v>
      </c>
      <c r="AH253" s="58">
        <f t="shared" si="26"/>
      </c>
      <c r="AI253" s="58">
        <f t="shared" si="27"/>
      </c>
    </row>
    <row r="254" spans="14:35" ht="12.75">
      <c r="N254" s="2">
        <v>229</v>
      </c>
      <c r="O254" s="55" t="s">
        <v>351</v>
      </c>
      <c r="P254" s="58">
        <f t="shared" si="30"/>
      </c>
      <c r="Q254" s="58">
        <f t="shared" si="31"/>
      </c>
      <c r="AF254" s="2">
        <v>229</v>
      </c>
      <c r="AG254" s="55" t="s">
        <v>532</v>
      </c>
      <c r="AH254" s="58">
        <f t="shared" si="26"/>
      </c>
      <c r="AI254" s="58">
        <f t="shared" si="27"/>
      </c>
    </row>
    <row r="255" spans="14:35" ht="12.75">
      <c r="N255" s="2">
        <v>230</v>
      </c>
      <c r="O255" s="55" t="s">
        <v>703</v>
      </c>
      <c r="P255" s="58">
        <f t="shared" si="30"/>
      </c>
      <c r="Q255" s="58">
        <f t="shared" si="31"/>
      </c>
      <c r="AF255" s="2">
        <v>230</v>
      </c>
      <c r="AG255" s="55" t="s">
        <v>533</v>
      </c>
      <c r="AH255" s="58">
        <f t="shared" si="26"/>
      </c>
      <c r="AI255" s="58">
        <f t="shared" si="27"/>
      </c>
    </row>
    <row r="256" spans="14:35" ht="12.75">
      <c r="N256" s="2">
        <v>231</v>
      </c>
      <c r="O256" s="55" t="s">
        <v>352</v>
      </c>
      <c r="P256" s="58">
        <f t="shared" si="30"/>
      </c>
      <c r="Q256" s="58">
        <f t="shared" si="31"/>
      </c>
      <c r="AF256" s="2">
        <v>231</v>
      </c>
      <c r="AG256" s="55" t="s">
        <v>534</v>
      </c>
      <c r="AH256" s="58">
        <f t="shared" si="26"/>
      </c>
      <c r="AI256" s="58">
        <f t="shared" si="27"/>
      </c>
    </row>
    <row r="257" spans="14:35" ht="12.75">
      <c r="N257" s="2">
        <v>232</v>
      </c>
      <c r="O257" s="55" t="s">
        <v>591</v>
      </c>
      <c r="P257" s="58">
        <f t="shared" si="30"/>
      </c>
      <c r="Q257" s="58">
        <f t="shared" si="31"/>
      </c>
      <c r="AF257" s="2">
        <v>232</v>
      </c>
      <c r="AG257" s="55" t="s">
        <v>535</v>
      </c>
      <c r="AH257" s="58">
        <f t="shared" si="26"/>
      </c>
      <c r="AI257" s="58">
        <f t="shared" si="27"/>
      </c>
    </row>
    <row r="258" spans="14:35" ht="12.75">
      <c r="N258" s="2">
        <v>233</v>
      </c>
      <c r="O258" s="55" t="s">
        <v>644</v>
      </c>
      <c r="P258" s="58">
        <f t="shared" si="30"/>
      </c>
      <c r="Q258" s="58">
        <f t="shared" si="31"/>
      </c>
      <c r="AF258" s="2">
        <v>233</v>
      </c>
      <c r="AG258" s="55" t="s">
        <v>536</v>
      </c>
      <c r="AH258" s="58">
        <f t="shared" si="26"/>
      </c>
      <c r="AI258" s="58">
        <f t="shared" si="27"/>
      </c>
    </row>
    <row r="259" spans="14:35" ht="12.75">
      <c r="N259" s="2">
        <v>234</v>
      </c>
      <c r="O259" s="55" t="s">
        <v>353</v>
      </c>
      <c r="P259" s="58">
        <f t="shared" si="30"/>
      </c>
      <c r="Q259" s="58">
        <f t="shared" si="31"/>
      </c>
      <c r="AF259" s="2">
        <v>234</v>
      </c>
      <c r="AG259" s="55" t="s">
        <v>537</v>
      </c>
      <c r="AH259" s="58">
        <f t="shared" si="26"/>
      </c>
      <c r="AI259" s="58">
        <f t="shared" si="27"/>
      </c>
    </row>
    <row r="260" spans="14:35" ht="12.75">
      <c r="N260" s="2">
        <v>235</v>
      </c>
      <c r="O260" s="55" t="s">
        <v>422</v>
      </c>
      <c r="P260" s="58">
        <f t="shared" si="30"/>
      </c>
      <c r="Q260" s="58">
        <f t="shared" si="31"/>
      </c>
      <c r="AF260" s="2">
        <v>235</v>
      </c>
      <c r="AG260" s="55" t="s">
        <v>538</v>
      </c>
      <c r="AH260" s="58">
        <f t="shared" si="26"/>
      </c>
      <c r="AI260" s="58">
        <f t="shared" si="27"/>
      </c>
    </row>
    <row r="261" spans="14:35" ht="12.75">
      <c r="N261" s="2">
        <v>236</v>
      </c>
      <c r="O261" s="55" t="s">
        <v>330</v>
      </c>
      <c r="P261" s="58">
        <f t="shared" si="30"/>
      </c>
      <c r="Q261" s="58">
        <f t="shared" si="31"/>
      </c>
      <c r="AF261" s="2">
        <v>236</v>
      </c>
      <c r="AG261" s="55" t="s">
        <v>539</v>
      </c>
      <c r="AH261" s="58">
        <f t="shared" si="26"/>
      </c>
      <c r="AI261" s="58">
        <f t="shared" si="27"/>
      </c>
    </row>
    <row r="262" spans="14:35" ht="12.75">
      <c r="N262" s="2">
        <v>237</v>
      </c>
      <c r="O262" s="55" t="s">
        <v>416</v>
      </c>
      <c r="P262" s="58">
        <f t="shared" si="30"/>
      </c>
      <c r="Q262" s="58">
        <f t="shared" si="31"/>
      </c>
      <c r="AF262" s="2">
        <v>237</v>
      </c>
      <c r="AG262" s="55" t="s">
        <v>540</v>
      </c>
      <c r="AH262" s="58">
        <f t="shared" si="26"/>
      </c>
      <c r="AI262" s="58">
        <f t="shared" si="27"/>
      </c>
    </row>
    <row r="263" spans="14:35" ht="12.75">
      <c r="N263" s="2">
        <v>238</v>
      </c>
      <c r="O263" s="55" t="s">
        <v>688</v>
      </c>
      <c r="P263" s="58">
        <f t="shared" si="30"/>
      </c>
      <c r="Q263" s="58">
        <f t="shared" si="31"/>
      </c>
      <c r="AF263" s="2">
        <v>238</v>
      </c>
      <c r="AG263" s="55" t="s">
        <v>541</v>
      </c>
      <c r="AH263" s="58">
        <f t="shared" si="26"/>
      </c>
      <c r="AI263" s="58">
        <f t="shared" si="27"/>
      </c>
    </row>
    <row r="264" spans="14:35" ht="12.75">
      <c r="N264" s="2">
        <v>239</v>
      </c>
      <c r="O264" s="55" t="s">
        <v>354</v>
      </c>
      <c r="P264" s="58">
        <f t="shared" si="30"/>
      </c>
      <c r="Q264" s="58">
        <f t="shared" si="31"/>
      </c>
      <c r="AF264" s="2">
        <v>239</v>
      </c>
      <c r="AG264" s="55" t="s">
        <v>542</v>
      </c>
      <c r="AH264" s="58">
        <f t="shared" si="26"/>
      </c>
      <c r="AI264" s="58">
        <f t="shared" si="27"/>
      </c>
    </row>
    <row r="265" spans="14:35" ht="12.75">
      <c r="N265" s="2">
        <v>240</v>
      </c>
      <c r="O265" s="55" t="s">
        <v>541</v>
      </c>
      <c r="P265" s="58">
        <f t="shared" si="30"/>
      </c>
      <c r="Q265" s="58">
        <f t="shared" si="31"/>
      </c>
      <c r="AF265" s="2">
        <v>240</v>
      </c>
      <c r="AG265" s="55" t="s">
        <v>543</v>
      </c>
      <c r="AH265" s="58">
        <f t="shared" si="26"/>
      </c>
      <c r="AI265" s="58">
        <f t="shared" si="27"/>
      </c>
    </row>
    <row r="266" spans="14:35" ht="12.75">
      <c r="N266" s="2">
        <v>241</v>
      </c>
      <c r="O266" s="55" t="s">
        <v>618</v>
      </c>
      <c r="P266" s="58">
        <f t="shared" si="30"/>
      </c>
      <c r="Q266" s="58">
        <f t="shared" si="31"/>
      </c>
      <c r="AF266" s="2">
        <v>241</v>
      </c>
      <c r="AG266" s="55" t="s">
        <v>544</v>
      </c>
      <c r="AH266" s="58">
        <f t="shared" si="26"/>
      </c>
      <c r="AI266" s="58">
        <f t="shared" si="27"/>
      </c>
    </row>
    <row r="267" spans="14:35" ht="12.75">
      <c r="N267" s="2">
        <v>242</v>
      </c>
      <c r="O267" s="55" t="s">
        <v>599</v>
      </c>
      <c r="P267" s="58">
        <f t="shared" si="30"/>
      </c>
      <c r="Q267" s="58">
        <f t="shared" si="31"/>
      </c>
      <c r="AF267" s="2">
        <v>242</v>
      </c>
      <c r="AG267" s="55" t="s">
        <v>545</v>
      </c>
      <c r="AH267" s="58">
        <f t="shared" si="26"/>
      </c>
      <c r="AI267" s="58">
        <f t="shared" si="27"/>
      </c>
    </row>
    <row r="268" spans="14:35" ht="12.75">
      <c r="N268" s="2">
        <v>243</v>
      </c>
      <c r="O268" s="55" t="s">
        <v>355</v>
      </c>
      <c r="P268" s="58">
        <f t="shared" si="30"/>
      </c>
      <c r="Q268" s="58">
        <f t="shared" si="31"/>
      </c>
      <c r="AF268" s="2">
        <v>243</v>
      </c>
      <c r="AG268" s="55" t="s">
        <v>546</v>
      </c>
      <c r="AH268" s="58">
        <f t="shared" si="26"/>
      </c>
      <c r="AI268" s="58">
        <f t="shared" si="27"/>
      </c>
    </row>
    <row r="269" spans="14:35" ht="12.75">
      <c r="N269" s="2">
        <v>244</v>
      </c>
      <c r="O269" s="55" t="s">
        <v>518</v>
      </c>
      <c r="P269" s="58">
        <f t="shared" si="30"/>
      </c>
      <c r="Q269" s="58">
        <f t="shared" si="31"/>
      </c>
      <c r="AF269" s="2">
        <v>244</v>
      </c>
      <c r="AG269" s="55" t="s">
        <v>547</v>
      </c>
      <c r="AH269" s="58">
        <f t="shared" si="26"/>
      </c>
      <c r="AI269" s="58">
        <f t="shared" si="27"/>
      </c>
    </row>
    <row r="270" spans="14:35" ht="12.75">
      <c r="N270" s="2">
        <v>245</v>
      </c>
      <c r="O270" s="55" t="s">
        <v>356</v>
      </c>
      <c r="P270" s="58">
        <f t="shared" si="30"/>
      </c>
      <c r="Q270" s="58">
        <f t="shared" si="31"/>
      </c>
      <c r="AF270" s="2">
        <v>245</v>
      </c>
      <c r="AG270" s="55" t="s">
        <v>548</v>
      </c>
      <c r="AH270" s="58">
        <f t="shared" si="26"/>
      </c>
      <c r="AI270" s="58">
        <f t="shared" si="27"/>
      </c>
    </row>
    <row r="271" spans="14:35" ht="12.75">
      <c r="N271" s="2">
        <v>246</v>
      </c>
      <c r="O271" s="55" t="s">
        <v>714</v>
      </c>
      <c r="P271" s="58">
        <f t="shared" si="30"/>
      </c>
      <c r="Q271" s="58">
        <f t="shared" si="31"/>
      </c>
      <c r="AF271" s="2">
        <v>246</v>
      </c>
      <c r="AG271" s="55" t="s">
        <v>549</v>
      </c>
      <c r="AH271" s="58">
        <f t="shared" si="26"/>
      </c>
      <c r="AI271" s="58">
        <f t="shared" si="27"/>
      </c>
    </row>
    <row r="272" spans="14:35" ht="12.75">
      <c r="N272" s="2">
        <v>247</v>
      </c>
      <c r="O272" s="55" t="s">
        <v>645</v>
      </c>
      <c r="P272" s="58">
        <f t="shared" si="30"/>
      </c>
      <c r="Q272" s="58">
        <f t="shared" si="31"/>
      </c>
      <c r="AF272" s="2">
        <v>247</v>
      </c>
      <c r="AG272" s="55" t="s">
        <v>550</v>
      </c>
      <c r="AH272" s="58">
        <f t="shared" si="26"/>
      </c>
      <c r="AI272" s="58">
        <f t="shared" si="27"/>
      </c>
    </row>
    <row r="273" spans="14:35" ht="12.75">
      <c r="N273" s="2">
        <v>248</v>
      </c>
      <c r="O273" s="55" t="s">
        <v>453</v>
      </c>
      <c r="P273" s="58">
        <f t="shared" si="30"/>
      </c>
      <c r="Q273" s="58">
        <f t="shared" si="31"/>
      </c>
      <c r="AF273" s="2">
        <v>248</v>
      </c>
      <c r="AG273" s="55" t="s">
        <v>551</v>
      </c>
      <c r="AH273" s="58">
        <f t="shared" si="26"/>
      </c>
      <c r="AI273" s="58">
        <f t="shared" si="27"/>
      </c>
    </row>
    <row r="274" spans="14:35" ht="12.75">
      <c r="N274" s="2">
        <v>249</v>
      </c>
      <c r="O274" s="55" t="s">
        <v>575</v>
      </c>
      <c r="P274" s="58">
        <f t="shared" si="30"/>
      </c>
      <c r="Q274" s="58">
        <f t="shared" si="31"/>
      </c>
      <c r="AF274" s="2">
        <v>249</v>
      </c>
      <c r="AG274" s="55" t="s">
        <v>552</v>
      </c>
      <c r="AH274" s="58">
        <f t="shared" si="26"/>
      </c>
      <c r="AI274" s="58">
        <f t="shared" si="27"/>
      </c>
    </row>
    <row r="275" spans="14:35" ht="12.75">
      <c r="N275" s="2">
        <v>250</v>
      </c>
      <c r="O275" s="55" t="s">
        <v>716</v>
      </c>
      <c r="P275" s="58">
        <f t="shared" si="30"/>
      </c>
      <c r="Q275" s="58">
        <f t="shared" si="31"/>
      </c>
      <c r="AF275" s="2">
        <v>250</v>
      </c>
      <c r="AG275" s="55" t="s">
        <v>553</v>
      </c>
      <c r="AH275" s="58">
        <f t="shared" si="26"/>
      </c>
      <c r="AI275" s="58">
        <f t="shared" si="27"/>
      </c>
    </row>
    <row r="276" spans="14:35" ht="12.75">
      <c r="N276" s="2">
        <v>251</v>
      </c>
      <c r="O276" s="55" t="s">
        <v>357</v>
      </c>
      <c r="P276" s="58">
        <f t="shared" si="30"/>
      </c>
      <c r="Q276" s="58">
        <f t="shared" si="31"/>
      </c>
      <c r="AF276" s="2">
        <v>251</v>
      </c>
      <c r="AG276" s="55" t="s">
        <v>554</v>
      </c>
      <c r="AH276" s="58">
        <f t="shared" si="26"/>
      </c>
      <c r="AI276" s="58">
        <f t="shared" si="27"/>
      </c>
    </row>
    <row r="277" spans="14:35" ht="12.75">
      <c r="N277" s="2">
        <v>252</v>
      </c>
      <c r="O277" s="55" t="s">
        <v>564</v>
      </c>
      <c r="P277" s="58">
        <f t="shared" si="30"/>
      </c>
      <c r="Q277" s="58">
        <f t="shared" si="31"/>
      </c>
      <c r="AF277" s="2">
        <v>252</v>
      </c>
      <c r="AG277" s="55" t="s">
        <v>555</v>
      </c>
      <c r="AH277" s="58">
        <f t="shared" si="26"/>
      </c>
      <c r="AI277" s="58">
        <f t="shared" si="27"/>
      </c>
    </row>
    <row r="278" spans="14:35" ht="12.75">
      <c r="N278" s="2">
        <v>253</v>
      </c>
      <c r="O278" s="55" t="s">
        <v>635</v>
      </c>
      <c r="P278" s="58">
        <f t="shared" si="30"/>
      </c>
      <c r="Q278" s="58">
        <f t="shared" si="31"/>
      </c>
      <c r="AF278" s="2">
        <v>253</v>
      </c>
      <c r="AG278" s="55" t="s">
        <v>556</v>
      </c>
      <c r="AH278" s="58">
        <f t="shared" si="26"/>
      </c>
      <c r="AI278" s="58">
        <f t="shared" si="27"/>
      </c>
    </row>
    <row r="279" spans="14:35" ht="12.75">
      <c r="N279" s="2">
        <v>254</v>
      </c>
      <c r="O279" s="55" t="s">
        <v>331</v>
      </c>
      <c r="P279" s="58">
        <f t="shared" si="30"/>
      </c>
      <c r="Q279" s="58">
        <f t="shared" si="31"/>
      </c>
      <c r="AF279" s="2">
        <v>254</v>
      </c>
      <c r="AG279" s="55" t="s">
        <v>557</v>
      </c>
      <c r="AH279" s="58">
        <f t="shared" si="26"/>
      </c>
      <c r="AI279" s="58">
        <f t="shared" si="27"/>
      </c>
    </row>
    <row r="280" spans="14:35" ht="12.75">
      <c r="N280" s="2">
        <v>255</v>
      </c>
      <c r="O280" s="55" t="s">
        <v>581</v>
      </c>
      <c r="P280" s="58">
        <f t="shared" si="30"/>
      </c>
      <c r="Q280" s="58">
        <f t="shared" si="31"/>
      </c>
      <c r="AF280" s="2">
        <v>255</v>
      </c>
      <c r="AG280" s="55" t="s">
        <v>558</v>
      </c>
      <c r="AH280" s="58">
        <f t="shared" si="26"/>
      </c>
      <c r="AI280" s="58">
        <f t="shared" si="27"/>
      </c>
    </row>
    <row r="281" spans="14:35" ht="12.75">
      <c r="N281" s="2">
        <v>256</v>
      </c>
      <c r="O281" s="55" t="s">
        <v>348</v>
      </c>
      <c r="P281" s="58">
        <f t="shared" si="30"/>
      </c>
      <c r="Q281" s="58">
        <f t="shared" si="31"/>
      </c>
      <c r="AF281" s="2">
        <v>256</v>
      </c>
      <c r="AG281" s="55" t="s">
        <v>559</v>
      </c>
      <c r="AH281" s="58">
        <f t="shared" si="26"/>
      </c>
      <c r="AI281" s="58">
        <f t="shared" si="27"/>
      </c>
    </row>
    <row r="282" spans="14:35" ht="12.75">
      <c r="N282" s="2">
        <v>257</v>
      </c>
      <c r="O282" s="55" t="s">
        <v>552</v>
      </c>
      <c r="P282" s="58">
        <f t="shared" si="30"/>
      </c>
      <c r="Q282" s="58">
        <f t="shared" si="31"/>
      </c>
      <c r="AF282" s="2">
        <v>257</v>
      </c>
      <c r="AG282" s="55" t="s">
        <v>560</v>
      </c>
      <c r="AH282" s="58">
        <f t="shared" si="26"/>
      </c>
      <c r="AI282" s="58">
        <f t="shared" si="27"/>
      </c>
    </row>
    <row r="283" spans="14:35" ht="12.75">
      <c r="N283" s="2">
        <v>258</v>
      </c>
      <c r="O283" s="55" t="s">
        <v>506</v>
      </c>
      <c r="P283" s="58">
        <f t="shared" si="30"/>
      </c>
      <c r="Q283" s="58">
        <f t="shared" si="31"/>
      </c>
      <c r="AF283" s="2">
        <v>258</v>
      </c>
      <c r="AG283" s="55" t="s">
        <v>561</v>
      </c>
      <c r="AH283" s="58">
        <f t="shared" si="26"/>
      </c>
      <c r="AI283" s="58">
        <f t="shared" si="27"/>
      </c>
    </row>
    <row r="284" spans="14:35" ht="12.75">
      <c r="N284" s="2">
        <v>259</v>
      </c>
      <c r="O284" s="55" t="s">
        <v>554</v>
      </c>
      <c r="P284" s="58">
        <f t="shared" si="30"/>
      </c>
      <c r="Q284" s="58">
        <f t="shared" si="31"/>
      </c>
      <c r="AF284" s="2">
        <v>259</v>
      </c>
      <c r="AG284" s="55" t="s">
        <v>562</v>
      </c>
      <c r="AH284" s="58">
        <f t="shared" si="26"/>
      </c>
      <c r="AI284" s="58">
        <f t="shared" si="27"/>
      </c>
    </row>
    <row r="285" spans="14:35" ht="12.75">
      <c r="N285" s="2">
        <v>260</v>
      </c>
      <c r="O285" s="55" t="s">
        <v>358</v>
      </c>
      <c r="P285" s="58">
        <f t="shared" si="30"/>
      </c>
      <c r="Q285" s="58">
        <f t="shared" si="31"/>
      </c>
      <c r="AF285" s="2">
        <v>260</v>
      </c>
      <c r="AG285" s="55" t="s">
        <v>563</v>
      </c>
      <c r="AH285" s="58">
        <f t="shared" si="26"/>
      </c>
      <c r="AI285" s="58">
        <f t="shared" si="27"/>
      </c>
    </row>
    <row r="286" spans="14:35" ht="12.75">
      <c r="N286" s="2">
        <v>261</v>
      </c>
      <c r="O286" s="55" t="s">
        <v>646</v>
      </c>
      <c r="P286" s="58">
        <f t="shared" si="30"/>
      </c>
      <c r="Q286" s="58">
        <f t="shared" si="31"/>
      </c>
      <c r="AF286" s="2">
        <v>261</v>
      </c>
      <c r="AG286" s="55" t="s">
        <v>564</v>
      </c>
      <c r="AH286" s="58">
        <f t="shared" si="26"/>
      </c>
      <c r="AI286" s="58">
        <f t="shared" si="27"/>
      </c>
    </row>
    <row r="287" spans="14:35" ht="12.75">
      <c r="N287" s="2">
        <v>262</v>
      </c>
      <c r="O287" s="55" t="s">
        <v>359</v>
      </c>
      <c r="P287" s="58">
        <f t="shared" si="30"/>
      </c>
      <c r="Q287" s="58">
        <f t="shared" si="31"/>
      </c>
      <c r="AF287" s="2">
        <v>262</v>
      </c>
      <c r="AG287" s="55" t="s">
        <v>565</v>
      </c>
      <c r="AH287" s="58">
        <f t="shared" si="26"/>
      </c>
      <c r="AI287" s="58">
        <f t="shared" si="27"/>
      </c>
    </row>
    <row r="288" spans="14:35" ht="12.75">
      <c r="N288" s="2">
        <v>263</v>
      </c>
      <c r="O288" s="55" t="s">
        <v>360</v>
      </c>
      <c r="P288" s="58">
        <f t="shared" si="30"/>
      </c>
      <c r="Q288" s="58">
        <f t="shared" si="31"/>
      </c>
      <c r="AF288" s="2">
        <v>263</v>
      </c>
      <c r="AG288" s="55" t="s">
        <v>566</v>
      </c>
      <c r="AH288" s="58">
        <f t="shared" si="26"/>
      </c>
      <c r="AI288" s="58">
        <f t="shared" si="27"/>
      </c>
    </row>
    <row r="289" spans="14:35" ht="12.75">
      <c r="N289" s="2">
        <v>264</v>
      </c>
      <c r="O289" s="55" t="s">
        <v>456</v>
      </c>
      <c r="P289" s="58">
        <f t="shared" si="30"/>
      </c>
      <c r="Q289" s="58">
        <f t="shared" si="31"/>
      </c>
      <c r="AF289" s="2">
        <v>264</v>
      </c>
      <c r="AG289" s="55" t="s">
        <v>567</v>
      </c>
      <c r="AH289" s="58">
        <f t="shared" si="26"/>
      </c>
      <c r="AI289" s="58">
        <f t="shared" si="27"/>
      </c>
    </row>
    <row r="290" spans="14:35" ht="12.75">
      <c r="N290" s="2">
        <v>265</v>
      </c>
      <c r="O290" s="55" t="s">
        <v>361</v>
      </c>
      <c r="P290" s="58">
        <f t="shared" si="30"/>
      </c>
      <c r="Q290" s="58">
        <f t="shared" si="31"/>
      </c>
      <c r="AF290" s="2">
        <v>265</v>
      </c>
      <c r="AG290" s="55" t="s">
        <v>568</v>
      </c>
      <c r="AH290" s="58">
        <f t="shared" si="26"/>
      </c>
      <c r="AI290" s="58">
        <f t="shared" si="27"/>
      </c>
    </row>
    <row r="291" spans="14:35" ht="12.75">
      <c r="N291" s="2">
        <v>266</v>
      </c>
      <c r="O291" s="55" t="s">
        <v>362</v>
      </c>
      <c r="P291" s="58">
        <f t="shared" si="30"/>
      </c>
      <c r="Q291" s="58">
        <f t="shared" si="31"/>
      </c>
      <c r="AF291" s="2">
        <v>266</v>
      </c>
      <c r="AG291" s="55" t="s">
        <v>569</v>
      </c>
      <c r="AH291" s="58">
        <f t="shared" si="26"/>
      </c>
      <c r="AI291" s="58">
        <f t="shared" si="27"/>
      </c>
    </row>
    <row r="292" spans="14:35" ht="12.75">
      <c r="N292" s="2">
        <v>267</v>
      </c>
      <c r="O292" s="55" t="s">
        <v>363</v>
      </c>
      <c r="P292" s="58">
        <f t="shared" si="30"/>
      </c>
      <c r="Q292" s="58">
        <f t="shared" si="31"/>
      </c>
      <c r="AF292" s="2">
        <v>267</v>
      </c>
      <c r="AG292" s="55" t="s">
        <v>570</v>
      </c>
      <c r="AH292" s="58">
        <f t="shared" si="26"/>
      </c>
      <c r="AI292" s="58">
        <f t="shared" si="27"/>
      </c>
    </row>
    <row r="293" spans="14:35" ht="12.75">
      <c r="N293" s="2">
        <v>268</v>
      </c>
      <c r="O293" s="55" t="s">
        <v>364</v>
      </c>
      <c r="P293" s="58">
        <f aca="true" t="shared" si="32" ref="P293:P356">IF(COUNTIF($P$8:$T$24,O293)=0,"",N293)</f>
      </c>
      <c r="Q293" s="58">
        <f aca="true" t="shared" si="33" ref="Q293:Q356">IF(COUNTIF($U$8:$Y$24,O293)=0,"",N293)</f>
      </c>
      <c r="AF293" s="2">
        <v>268</v>
      </c>
      <c r="AG293" s="55" t="s">
        <v>571</v>
      </c>
      <c r="AH293" s="58">
        <f t="shared" si="26"/>
      </c>
      <c r="AI293" s="58">
        <f t="shared" si="27"/>
      </c>
    </row>
    <row r="294" spans="14:35" ht="12.75">
      <c r="N294" s="2">
        <v>269</v>
      </c>
      <c r="O294" s="55" t="s">
        <v>667</v>
      </c>
      <c r="P294" s="58">
        <f t="shared" si="32"/>
      </c>
      <c r="Q294" s="58">
        <f t="shared" si="33"/>
      </c>
      <c r="AF294" s="2">
        <v>269</v>
      </c>
      <c r="AG294" s="55" t="s">
        <v>572</v>
      </c>
      <c r="AH294" s="58">
        <f t="shared" si="26"/>
      </c>
      <c r="AI294" s="58">
        <f t="shared" si="27"/>
      </c>
    </row>
    <row r="295" spans="14:35" ht="12.75">
      <c r="N295" s="2">
        <v>270</v>
      </c>
      <c r="O295" s="55" t="s">
        <v>332</v>
      </c>
      <c r="P295" s="58">
        <f t="shared" si="32"/>
      </c>
      <c r="Q295" s="58">
        <f t="shared" si="33"/>
      </c>
      <c r="AF295" s="2">
        <v>270</v>
      </c>
      <c r="AG295" s="55" t="s">
        <v>573</v>
      </c>
      <c r="AH295" s="58">
        <f t="shared" si="26"/>
      </c>
      <c r="AI295" s="58">
        <f t="shared" si="27"/>
      </c>
    </row>
    <row r="296" spans="14:35" ht="12.75">
      <c r="N296" s="2">
        <v>271</v>
      </c>
      <c r="O296" s="55" t="s">
        <v>488</v>
      </c>
      <c r="P296" s="58">
        <f t="shared" si="32"/>
      </c>
      <c r="Q296" s="58">
        <f t="shared" si="33"/>
      </c>
      <c r="AF296" s="2">
        <v>271</v>
      </c>
      <c r="AG296" s="55" t="s">
        <v>574</v>
      </c>
      <c r="AH296" s="58">
        <f t="shared" si="26"/>
      </c>
      <c r="AI296" s="58">
        <f t="shared" si="27"/>
      </c>
    </row>
    <row r="297" spans="14:35" ht="12.75">
      <c r="N297" s="2">
        <v>272</v>
      </c>
      <c r="O297" s="55" t="s">
        <v>333</v>
      </c>
      <c r="P297" s="58">
        <f t="shared" si="32"/>
      </c>
      <c r="Q297" s="58">
        <f t="shared" si="33"/>
      </c>
      <c r="AF297" s="2">
        <v>272</v>
      </c>
      <c r="AG297" s="55" t="s">
        <v>575</v>
      </c>
      <c r="AH297" s="58">
        <f t="shared" si="26"/>
      </c>
      <c r="AI297" s="58">
        <f t="shared" si="27"/>
      </c>
    </row>
    <row r="298" spans="14:35" ht="12.75">
      <c r="N298" s="2">
        <v>273</v>
      </c>
      <c r="O298" s="55" t="s">
        <v>531</v>
      </c>
      <c r="P298" s="58">
        <f t="shared" si="32"/>
      </c>
      <c r="Q298" s="58">
        <f t="shared" si="33"/>
      </c>
      <c r="AF298" s="2">
        <v>273</v>
      </c>
      <c r="AG298" s="55" t="s">
        <v>576</v>
      </c>
      <c r="AH298" s="58">
        <f t="shared" si="26"/>
      </c>
      <c r="AI298" s="58">
        <f t="shared" si="27"/>
      </c>
    </row>
    <row r="299" spans="14:35" ht="12.75">
      <c r="N299" s="2">
        <v>274</v>
      </c>
      <c r="O299" s="55" t="s">
        <v>675</v>
      </c>
      <c r="P299" s="58">
        <f t="shared" si="32"/>
      </c>
      <c r="Q299" s="58">
        <f t="shared" si="33"/>
      </c>
      <c r="AF299" s="2">
        <v>274</v>
      </c>
      <c r="AG299" s="55" t="s">
        <v>577</v>
      </c>
      <c r="AH299" s="58">
        <f t="shared" si="26"/>
      </c>
      <c r="AI299" s="58">
        <f t="shared" si="27"/>
      </c>
    </row>
    <row r="300" spans="14:35" ht="12.75">
      <c r="N300" s="2">
        <v>275</v>
      </c>
      <c r="O300" s="55" t="s">
        <v>414</v>
      </c>
      <c r="P300" s="58">
        <f t="shared" si="32"/>
      </c>
      <c r="Q300" s="58">
        <f t="shared" si="33"/>
      </c>
      <c r="AF300" s="2">
        <v>275</v>
      </c>
      <c r="AG300" s="55" t="s">
        <v>578</v>
      </c>
      <c r="AH300" s="58">
        <f t="shared" si="26"/>
      </c>
      <c r="AI300" s="58">
        <f t="shared" si="27"/>
      </c>
    </row>
    <row r="301" spans="14:35" ht="12.75">
      <c r="N301" s="2">
        <v>276</v>
      </c>
      <c r="O301" s="55" t="s">
        <v>592</v>
      </c>
      <c r="P301" s="58">
        <f t="shared" si="32"/>
      </c>
      <c r="Q301" s="58">
        <f t="shared" si="33"/>
      </c>
      <c r="AF301" s="2">
        <v>276</v>
      </c>
      <c r="AG301" s="55" t="s">
        <v>579</v>
      </c>
      <c r="AH301" s="58">
        <f t="shared" si="26"/>
      </c>
      <c r="AI301" s="58">
        <f t="shared" si="27"/>
      </c>
    </row>
    <row r="302" spans="14:35" ht="12.75">
      <c r="N302" s="2">
        <v>277</v>
      </c>
      <c r="O302" s="55" t="s">
        <v>365</v>
      </c>
      <c r="P302" s="58">
        <f t="shared" si="32"/>
      </c>
      <c r="Q302" s="58">
        <f t="shared" si="33"/>
      </c>
      <c r="AF302" s="2">
        <v>277</v>
      </c>
      <c r="AG302" s="55" t="s">
        <v>580</v>
      </c>
      <c r="AH302" s="58">
        <f t="shared" si="26"/>
      </c>
      <c r="AI302" s="58">
        <f t="shared" si="27"/>
      </c>
    </row>
    <row r="303" spans="14:35" ht="12.75">
      <c r="N303" s="2">
        <v>278</v>
      </c>
      <c r="O303" s="55" t="s">
        <v>441</v>
      </c>
      <c r="P303" s="58">
        <f t="shared" si="32"/>
      </c>
      <c r="Q303" s="58">
        <f t="shared" si="33"/>
      </c>
      <c r="AF303" s="2">
        <v>278</v>
      </c>
      <c r="AG303" s="55" t="s">
        <v>581</v>
      </c>
      <c r="AH303" s="58">
        <f t="shared" si="26"/>
      </c>
      <c r="AI303" s="58">
        <f t="shared" si="27"/>
      </c>
    </row>
    <row r="304" spans="14:35" ht="12.75">
      <c r="N304" s="2">
        <v>279</v>
      </c>
      <c r="O304" s="55" t="s">
        <v>334</v>
      </c>
      <c r="P304" s="58">
        <f t="shared" si="32"/>
      </c>
      <c r="Q304" s="58">
        <f t="shared" si="33"/>
      </c>
      <c r="AF304" s="2">
        <v>279</v>
      </c>
      <c r="AG304" s="55" t="s">
        <v>582</v>
      </c>
      <c r="AH304" s="58">
        <f t="shared" si="26"/>
      </c>
      <c r="AI304" s="58">
        <f t="shared" si="27"/>
      </c>
    </row>
    <row r="305" spans="14:35" ht="12.75">
      <c r="N305" s="2">
        <v>280</v>
      </c>
      <c r="O305" s="55" t="s">
        <v>449</v>
      </c>
      <c r="P305" s="58">
        <f t="shared" si="32"/>
      </c>
      <c r="Q305" s="58">
        <f t="shared" si="33"/>
      </c>
      <c r="AF305" s="2">
        <v>280</v>
      </c>
      <c r="AG305" s="55" t="s">
        <v>583</v>
      </c>
      <c r="AH305" s="58">
        <f t="shared" si="26"/>
      </c>
      <c r="AI305" s="58">
        <f t="shared" si="27"/>
      </c>
    </row>
    <row r="306" spans="14:35" ht="12.75">
      <c r="N306" s="2">
        <v>281</v>
      </c>
      <c r="O306" s="55" t="s">
        <v>528</v>
      </c>
      <c r="P306" s="58">
        <f t="shared" si="32"/>
      </c>
      <c r="Q306" s="58">
        <f t="shared" si="33"/>
      </c>
      <c r="AF306" s="2">
        <v>281</v>
      </c>
      <c r="AG306" s="55" t="s">
        <v>584</v>
      </c>
      <c r="AH306" s="58">
        <f t="shared" si="26"/>
      </c>
      <c r="AI306" s="58">
        <f t="shared" si="27"/>
      </c>
    </row>
    <row r="307" spans="14:35" ht="12.75">
      <c r="N307" s="2">
        <v>282</v>
      </c>
      <c r="O307" s="55" t="s">
        <v>625</v>
      </c>
      <c r="P307" s="58">
        <f t="shared" si="32"/>
      </c>
      <c r="Q307" s="58">
        <f t="shared" si="33"/>
      </c>
      <c r="AF307" s="2">
        <v>282</v>
      </c>
      <c r="AG307" s="55" t="s">
        <v>585</v>
      </c>
      <c r="AH307" s="58">
        <f t="shared" si="26"/>
      </c>
      <c r="AI307" s="58">
        <f t="shared" si="27"/>
      </c>
    </row>
    <row r="308" spans="14:35" ht="12.75">
      <c r="N308" s="2">
        <v>283</v>
      </c>
      <c r="O308" s="55" t="s">
        <v>366</v>
      </c>
      <c r="P308" s="58">
        <f t="shared" si="32"/>
      </c>
      <c r="Q308" s="58">
        <f t="shared" si="33"/>
      </c>
      <c r="AF308" s="2">
        <v>283</v>
      </c>
      <c r="AG308" s="55" t="s">
        <v>586</v>
      </c>
      <c r="AH308" s="58">
        <f t="shared" si="26"/>
      </c>
      <c r="AI308" s="58">
        <f t="shared" si="27"/>
      </c>
    </row>
    <row r="309" spans="14:35" ht="12.75">
      <c r="N309" s="2">
        <v>284</v>
      </c>
      <c r="O309" s="55" t="s">
        <v>367</v>
      </c>
      <c r="P309" s="58">
        <f t="shared" si="32"/>
      </c>
      <c r="Q309" s="58">
        <f t="shared" si="33"/>
      </c>
      <c r="AF309" s="2">
        <v>284</v>
      </c>
      <c r="AG309" s="55" t="s">
        <v>587</v>
      </c>
      <c r="AH309" s="58">
        <f t="shared" si="26"/>
      </c>
      <c r="AI309" s="58">
        <f t="shared" si="27"/>
      </c>
    </row>
    <row r="310" spans="14:35" ht="12.75">
      <c r="N310" s="2">
        <v>285</v>
      </c>
      <c r="O310" s="55" t="s">
        <v>565</v>
      </c>
      <c r="P310" s="58">
        <f t="shared" si="32"/>
      </c>
      <c r="Q310" s="58">
        <f t="shared" si="33"/>
      </c>
      <c r="AF310" s="2">
        <v>285</v>
      </c>
      <c r="AG310" s="55" t="s">
        <v>588</v>
      </c>
      <c r="AH310" s="58">
        <f t="shared" si="26"/>
      </c>
      <c r="AI310" s="58">
        <f t="shared" si="27"/>
      </c>
    </row>
    <row r="311" spans="14:35" ht="12.75">
      <c r="N311" s="2">
        <v>286</v>
      </c>
      <c r="O311" s="55" t="s">
        <v>595</v>
      </c>
      <c r="P311" s="58">
        <f t="shared" si="32"/>
      </c>
      <c r="Q311" s="58">
        <f t="shared" si="33"/>
      </c>
      <c r="AF311" s="2">
        <v>286</v>
      </c>
      <c r="AG311" s="55" t="s">
        <v>589</v>
      </c>
      <c r="AH311" s="58">
        <f t="shared" si="26"/>
      </c>
      <c r="AI311" s="58">
        <f t="shared" si="27"/>
      </c>
    </row>
    <row r="312" spans="14:35" ht="12.75">
      <c r="N312" s="2">
        <v>287</v>
      </c>
      <c r="O312" s="55" t="s">
        <v>428</v>
      </c>
      <c r="P312" s="58">
        <f t="shared" si="32"/>
      </c>
      <c r="Q312" s="58">
        <f t="shared" si="33"/>
      </c>
      <c r="AF312" s="2">
        <v>287</v>
      </c>
      <c r="AG312" s="55" t="s">
        <v>590</v>
      </c>
      <c r="AH312" s="58">
        <f t="shared" si="26"/>
      </c>
      <c r="AI312" s="58">
        <f t="shared" si="27"/>
      </c>
    </row>
    <row r="313" spans="14:35" ht="12.75">
      <c r="N313" s="2">
        <v>288</v>
      </c>
      <c r="O313" s="55" t="s">
        <v>368</v>
      </c>
      <c r="P313" s="58">
        <f t="shared" si="32"/>
      </c>
      <c r="Q313" s="58">
        <f t="shared" si="33"/>
      </c>
      <c r="AF313" s="2">
        <v>288</v>
      </c>
      <c r="AG313" s="55" t="s">
        <v>591</v>
      </c>
      <c r="AH313" s="58">
        <f t="shared" si="26"/>
      </c>
      <c r="AI313" s="58">
        <f t="shared" si="27"/>
      </c>
    </row>
    <row r="314" spans="14:35" ht="12.75">
      <c r="N314" s="2">
        <v>289</v>
      </c>
      <c r="O314" s="55" t="s">
        <v>424</v>
      </c>
      <c r="P314" s="58">
        <f t="shared" si="32"/>
      </c>
      <c r="Q314" s="58">
        <f t="shared" si="33"/>
      </c>
      <c r="AF314" s="2">
        <v>289</v>
      </c>
      <c r="AG314" s="55" t="s">
        <v>592</v>
      </c>
      <c r="AH314" s="58">
        <f t="shared" si="26"/>
      </c>
      <c r="AI314" s="58">
        <f t="shared" si="27"/>
      </c>
    </row>
    <row r="315" spans="14:35" ht="12.75">
      <c r="N315" s="2">
        <v>290</v>
      </c>
      <c r="O315" s="55" t="s">
        <v>547</v>
      </c>
      <c r="P315" s="58">
        <f t="shared" si="32"/>
      </c>
      <c r="Q315" s="58">
        <f t="shared" si="33"/>
      </c>
      <c r="AF315" s="2">
        <v>290</v>
      </c>
      <c r="AG315" s="55" t="s">
        <v>593</v>
      </c>
      <c r="AH315" s="58">
        <f t="shared" si="26"/>
      </c>
      <c r="AI315" s="58">
        <f t="shared" si="27"/>
      </c>
    </row>
    <row r="316" spans="14:35" ht="12.75">
      <c r="N316" s="2">
        <v>291</v>
      </c>
      <c r="O316" s="55" t="s">
        <v>730</v>
      </c>
      <c r="P316" s="58">
        <f t="shared" si="32"/>
      </c>
      <c r="Q316" s="58">
        <f t="shared" si="33"/>
      </c>
      <c r="AF316" s="2">
        <v>291</v>
      </c>
      <c r="AG316" s="55" t="s">
        <v>594</v>
      </c>
      <c r="AH316" s="58">
        <f t="shared" si="26"/>
      </c>
      <c r="AI316" s="58">
        <f t="shared" si="27"/>
      </c>
    </row>
    <row r="317" spans="14:35" ht="12.75">
      <c r="N317" s="2">
        <v>292</v>
      </c>
      <c r="O317" s="55" t="s">
        <v>504</v>
      </c>
      <c r="P317" s="58">
        <f t="shared" si="32"/>
      </c>
      <c r="Q317" s="58">
        <f t="shared" si="33"/>
      </c>
      <c r="AF317" s="2">
        <v>292</v>
      </c>
      <c r="AG317" s="55" t="s">
        <v>595</v>
      </c>
      <c r="AH317" s="58">
        <f t="shared" si="26"/>
      </c>
      <c r="AI317" s="58">
        <f t="shared" si="27"/>
      </c>
    </row>
    <row r="318" spans="14:35" ht="12.75">
      <c r="N318" s="2">
        <v>293</v>
      </c>
      <c r="O318" s="55" t="s">
        <v>438</v>
      </c>
      <c r="P318" s="58">
        <f t="shared" si="32"/>
      </c>
      <c r="Q318" s="58">
        <f t="shared" si="33"/>
      </c>
      <c r="AF318" s="2">
        <v>293</v>
      </c>
      <c r="AG318" s="55" t="s">
        <v>596</v>
      </c>
      <c r="AH318" s="58">
        <f t="shared" si="26"/>
      </c>
      <c r="AI318" s="58">
        <f t="shared" si="27"/>
      </c>
    </row>
    <row r="319" spans="14:35" ht="12.75">
      <c r="N319" s="2">
        <v>294</v>
      </c>
      <c r="O319" s="55" t="s">
        <v>670</v>
      </c>
      <c r="P319" s="58">
        <f t="shared" si="32"/>
      </c>
      <c r="Q319" s="58">
        <f t="shared" si="33"/>
      </c>
      <c r="AF319" s="2">
        <v>294</v>
      </c>
      <c r="AG319" s="55" t="s">
        <v>597</v>
      </c>
      <c r="AH319" s="58">
        <f t="shared" si="26"/>
      </c>
      <c r="AI319" s="58">
        <f t="shared" si="27"/>
      </c>
    </row>
    <row r="320" spans="14:35" ht="12.75">
      <c r="N320" s="2">
        <v>295</v>
      </c>
      <c r="O320" s="55" t="s">
        <v>650</v>
      </c>
      <c r="P320" s="58">
        <f t="shared" si="32"/>
      </c>
      <c r="Q320" s="58">
        <f t="shared" si="33"/>
      </c>
      <c r="AF320" s="2">
        <v>295</v>
      </c>
      <c r="AG320" s="55" t="s">
        <v>598</v>
      </c>
      <c r="AH320" s="58">
        <f t="shared" si="26"/>
      </c>
      <c r="AI320" s="58">
        <f t="shared" si="27"/>
      </c>
    </row>
    <row r="321" spans="14:35" ht="12.75">
      <c r="N321" s="2">
        <v>296</v>
      </c>
      <c r="O321" s="55" t="s">
        <v>621</v>
      </c>
      <c r="P321" s="58">
        <f t="shared" si="32"/>
      </c>
      <c r="Q321" s="58">
        <f t="shared" si="33"/>
      </c>
      <c r="AF321" s="2">
        <v>296</v>
      </c>
      <c r="AG321" s="55" t="s">
        <v>599</v>
      </c>
      <c r="AH321" s="58">
        <f t="shared" si="26"/>
      </c>
      <c r="AI321" s="58">
        <f t="shared" si="27"/>
      </c>
    </row>
    <row r="322" spans="14:35" ht="12.75">
      <c r="N322" s="2">
        <v>297</v>
      </c>
      <c r="O322" s="55" t="s">
        <v>725</v>
      </c>
      <c r="P322" s="58">
        <f t="shared" si="32"/>
      </c>
      <c r="Q322" s="58">
        <f t="shared" si="33"/>
      </c>
      <c r="AF322" s="2">
        <v>297</v>
      </c>
      <c r="AG322" s="55" t="s">
        <v>600</v>
      </c>
      <c r="AH322" s="58">
        <f t="shared" si="26"/>
      </c>
      <c r="AI322" s="58">
        <f t="shared" si="27"/>
      </c>
    </row>
    <row r="323" spans="14:35" ht="12.75">
      <c r="N323" s="2">
        <v>298</v>
      </c>
      <c r="O323" s="55" t="s">
        <v>674</v>
      </c>
      <c r="P323" s="58">
        <f t="shared" si="32"/>
      </c>
      <c r="Q323" s="58">
        <f t="shared" si="33"/>
      </c>
      <c r="AF323" s="2">
        <v>298</v>
      </c>
      <c r="AG323" s="55" t="s">
        <v>601</v>
      </c>
      <c r="AH323" s="58">
        <f t="shared" si="26"/>
      </c>
      <c r="AI323" s="58">
        <f t="shared" si="27"/>
      </c>
    </row>
    <row r="324" spans="14:35" ht="12.75">
      <c r="N324" s="2">
        <v>299</v>
      </c>
      <c r="O324" s="55" t="s">
        <v>717</v>
      </c>
      <c r="P324" s="58">
        <f t="shared" si="32"/>
      </c>
      <c r="Q324" s="58">
        <f t="shared" si="33"/>
      </c>
      <c r="AF324" s="2">
        <v>299</v>
      </c>
      <c r="AG324" s="55" t="s">
        <v>602</v>
      </c>
      <c r="AH324" s="58">
        <f t="shared" si="26"/>
      </c>
      <c r="AI324" s="58">
        <f t="shared" si="27"/>
      </c>
    </row>
    <row r="325" spans="14:35" ht="12.75">
      <c r="N325" s="2">
        <v>300</v>
      </c>
      <c r="O325" s="55" t="s">
        <v>474</v>
      </c>
      <c r="P325" s="58">
        <f t="shared" si="32"/>
      </c>
      <c r="Q325" s="58">
        <f t="shared" si="33"/>
      </c>
      <c r="AF325" s="2">
        <v>300</v>
      </c>
      <c r="AG325" s="55" t="s">
        <v>603</v>
      </c>
      <c r="AH325" s="58">
        <f t="shared" si="26"/>
      </c>
      <c r="AI325" s="58">
        <f t="shared" si="27"/>
      </c>
    </row>
    <row r="326" spans="14:35" ht="12.75">
      <c r="N326" s="2">
        <v>301</v>
      </c>
      <c r="O326" s="55" t="s">
        <v>369</v>
      </c>
      <c r="P326" s="58">
        <f t="shared" si="32"/>
      </c>
      <c r="Q326" s="58">
        <f t="shared" si="33"/>
      </c>
      <c r="AF326" s="2">
        <v>301</v>
      </c>
      <c r="AG326" s="55" t="s">
        <v>604</v>
      </c>
      <c r="AH326" s="58">
        <f t="shared" si="26"/>
      </c>
      <c r="AI326" s="58">
        <f t="shared" si="27"/>
      </c>
    </row>
    <row r="327" spans="14:35" ht="12.75">
      <c r="N327" s="2">
        <v>302</v>
      </c>
      <c r="O327" s="55" t="s">
        <v>483</v>
      </c>
      <c r="P327" s="58">
        <f t="shared" si="32"/>
      </c>
      <c r="Q327" s="58">
        <f t="shared" si="33"/>
      </c>
      <c r="AF327" s="2">
        <v>302</v>
      </c>
      <c r="AG327" s="55" t="s">
        <v>605</v>
      </c>
      <c r="AH327" s="58">
        <f t="shared" si="26"/>
      </c>
      <c r="AI327" s="58">
        <f t="shared" si="27"/>
      </c>
    </row>
    <row r="328" spans="14:35" ht="12.75">
      <c r="N328" s="2">
        <v>303</v>
      </c>
      <c r="O328" s="55" t="s">
        <v>607</v>
      </c>
      <c r="P328" s="58">
        <f t="shared" si="32"/>
      </c>
      <c r="Q328" s="58">
        <f t="shared" si="33"/>
      </c>
      <c r="AF328" s="2">
        <v>303</v>
      </c>
      <c r="AG328" s="55" t="s">
        <v>606</v>
      </c>
      <c r="AH328" s="58">
        <f t="shared" si="26"/>
      </c>
      <c r="AI328" s="58">
        <f t="shared" si="27"/>
      </c>
    </row>
    <row r="329" spans="14:35" ht="12.75">
      <c r="N329" s="2">
        <v>304</v>
      </c>
      <c r="O329" s="55" t="s">
        <v>545</v>
      </c>
      <c r="P329" s="58">
        <f t="shared" si="32"/>
      </c>
      <c r="Q329" s="58">
        <f t="shared" si="33"/>
      </c>
      <c r="AF329" s="2">
        <v>304</v>
      </c>
      <c r="AG329" s="55" t="s">
        <v>607</v>
      </c>
      <c r="AH329" s="58">
        <f t="shared" si="26"/>
      </c>
      <c r="AI329" s="58">
        <f t="shared" si="27"/>
      </c>
    </row>
    <row r="330" spans="14:35" ht="12.75">
      <c r="N330" s="2">
        <v>305</v>
      </c>
      <c r="O330" s="55" t="s">
        <v>466</v>
      </c>
      <c r="P330" s="58">
        <f t="shared" si="32"/>
      </c>
      <c r="Q330" s="58">
        <f t="shared" si="33"/>
      </c>
      <c r="AF330" s="2">
        <v>305</v>
      </c>
      <c r="AG330" s="55" t="s">
        <v>608</v>
      </c>
      <c r="AH330" s="58">
        <f t="shared" si="26"/>
      </c>
      <c r="AI330" s="58">
        <f t="shared" si="27"/>
      </c>
    </row>
    <row r="331" spans="14:35" ht="12.75">
      <c r="N331" s="2">
        <v>306</v>
      </c>
      <c r="O331" s="55" t="s">
        <v>431</v>
      </c>
      <c r="P331" s="58">
        <f t="shared" si="32"/>
      </c>
      <c r="Q331" s="58">
        <f t="shared" si="33"/>
      </c>
      <c r="AF331" s="2">
        <v>306</v>
      </c>
      <c r="AG331" s="55" t="s">
        <v>609</v>
      </c>
      <c r="AH331" s="58">
        <f t="shared" si="26"/>
      </c>
      <c r="AI331" s="58">
        <f t="shared" si="27"/>
      </c>
    </row>
    <row r="332" spans="14:35" ht="12.75">
      <c r="N332" s="2">
        <v>307</v>
      </c>
      <c r="O332" s="55" t="s">
        <v>660</v>
      </c>
      <c r="P332" s="58">
        <f t="shared" si="32"/>
      </c>
      <c r="Q332" s="58">
        <f t="shared" si="33"/>
      </c>
      <c r="AF332" s="2">
        <v>307</v>
      </c>
      <c r="AG332" s="55" t="s">
        <v>610</v>
      </c>
      <c r="AH332" s="58">
        <f t="shared" si="26"/>
      </c>
      <c r="AI332" s="58">
        <f t="shared" si="27"/>
      </c>
    </row>
    <row r="333" spans="14:35" ht="12.75">
      <c r="N333" s="2">
        <v>308</v>
      </c>
      <c r="O333" s="55" t="s">
        <v>370</v>
      </c>
      <c r="P333" s="58">
        <f t="shared" si="32"/>
      </c>
      <c r="Q333" s="58">
        <f t="shared" si="33"/>
      </c>
      <c r="AF333" s="2">
        <v>308</v>
      </c>
      <c r="AG333" s="55" t="s">
        <v>611</v>
      </c>
      <c r="AH333" s="58">
        <f t="shared" si="26"/>
      </c>
      <c r="AI333" s="58">
        <f t="shared" si="27"/>
      </c>
    </row>
    <row r="334" spans="14:35" ht="12.75">
      <c r="N334" s="2">
        <v>309</v>
      </c>
      <c r="O334" s="55" t="s">
        <v>577</v>
      </c>
      <c r="P334" s="58">
        <f t="shared" si="32"/>
      </c>
      <c r="Q334" s="58">
        <f t="shared" si="33"/>
      </c>
      <c r="AF334" s="2">
        <v>309</v>
      </c>
      <c r="AG334" s="55" t="s">
        <v>612</v>
      </c>
      <c r="AH334" s="58">
        <f t="shared" si="26"/>
      </c>
      <c r="AI334" s="58">
        <f t="shared" si="27"/>
      </c>
    </row>
    <row r="335" spans="14:35" ht="12.75">
      <c r="N335" s="2">
        <v>310</v>
      </c>
      <c r="O335" s="55" t="s">
        <v>498</v>
      </c>
      <c r="P335" s="58">
        <f t="shared" si="32"/>
      </c>
      <c r="Q335" s="58">
        <f t="shared" si="33"/>
      </c>
      <c r="AF335" s="2">
        <v>310</v>
      </c>
      <c r="AG335" s="55" t="s">
        <v>613</v>
      </c>
      <c r="AH335" s="58">
        <f t="shared" si="26"/>
      </c>
      <c r="AI335" s="58">
        <f t="shared" si="27"/>
      </c>
    </row>
    <row r="336" spans="14:35" ht="12.75">
      <c r="N336" s="2">
        <v>311</v>
      </c>
      <c r="O336" s="55" t="s">
        <v>657</v>
      </c>
      <c r="P336" s="58">
        <f t="shared" si="32"/>
      </c>
      <c r="Q336" s="58">
        <f t="shared" si="33"/>
      </c>
      <c r="AF336" s="2">
        <v>311</v>
      </c>
      <c r="AG336" s="55" t="s">
        <v>614</v>
      </c>
      <c r="AH336" s="58">
        <f t="shared" si="26"/>
      </c>
      <c r="AI336" s="58">
        <f t="shared" si="27"/>
      </c>
    </row>
    <row r="337" spans="14:35" ht="12.75">
      <c r="N337" s="2">
        <v>312</v>
      </c>
      <c r="O337" s="55" t="s">
        <v>489</v>
      </c>
      <c r="P337" s="58">
        <f t="shared" si="32"/>
      </c>
      <c r="Q337" s="58">
        <f t="shared" si="33"/>
      </c>
      <c r="AF337" s="2">
        <v>312</v>
      </c>
      <c r="AG337" s="55" t="s">
        <v>615</v>
      </c>
      <c r="AH337" s="58">
        <f t="shared" si="26"/>
      </c>
      <c r="AI337" s="58">
        <f t="shared" si="27"/>
      </c>
    </row>
    <row r="338" spans="14:35" ht="12.75">
      <c r="N338" s="2">
        <v>313</v>
      </c>
      <c r="O338" s="55" t="s">
        <v>455</v>
      </c>
      <c r="P338" s="58">
        <f t="shared" si="32"/>
      </c>
      <c r="Q338" s="58">
        <f t="shared" si="33"/>
      </c>
      <c r="AF338" s="2">
        <v>313</v>
      </c>
      <c r="AG338" s="55" t="s">
        <v>616</v>
      </c>
      <c r="AH338" s="58">
        <f t="shared" si="26"/>
      </c>
      <c r="AI338" s="58">
        <f t="shared" si="27"/>
      </c>
    </row>
    <row r="339" spans="14:35" ht="12.75">
      <c r="N339" s="2">
        <v>314</v>
      </c>
      <c r="O339" s="55" t="s">
        <v>593</v>
      </c>
      <c r="P339" s="58">
        <f t="shared" si="32"/>
      </c>
      <c r="Q339" s="58">
        <f t="shared" si="33"/>
      </c>
      <c r="AF339" s="2">
        <v>314</v>
      </c>
      <c r="AG339" s="55" t="s">
        <v>617</v>
      </c>
      <c r="AH339" s="58">
        <f t="shared" si="26"/>
      </c>
      <c r="AI339" s="58">
        <f t="shared" si="27"/>
      </c>
    </row>
    <row r="340" spans="14:35" ht="12.75">
      <c r="N340" s="2">
        <v>315</v>
      </c>
      <c r="O340" s="55" t="s">
        <v>585</v>
      </c>
      <c r="P340" s="58">
        <f t="shared" si="32"/>
      </c>
      <c r="Q340" s="58">
        <f t="shared" si="33"/>
      </c>
      <c r="AF340" s="2">
        <v>315</v>
      </c>
      <c r="AG340" s="55" t="s">
        <v>618</v>
      </c>
      <c r="AH340" s="58">
        <f t="shared" si="26"/>
      </c>
      <c r="AI340" s="58">
        <f t="shared" si="27"/>
      </c>
    </row>
    <row r="341" spans="14:35" ht="12.75">
      <c r="N341" s="2">
        <v>316</v>
      </c>
      <c r="O341" s="55" t="s">
        <v>335</v>
      </c>
      <c r="P341" s="58">
        <f t="shared" si="32"/>
      </c>
      <c r="Q341" s="58">
        <f t="shared" si="33"/>
      </c>
      <c r="AF341" s="2">
        <v>316</v>
      </c>
      <c r="AG341" s="55" t="s">
        <v>619</v>
      </c>
      <c r="AH341" s="58">
        <f t="shared" si="26"/>
      </c>
      <c r="AI341" s="58">
        <f t="shared" si="27"/>
      </c>
    </row>
    <row r="342" spans="14:35" ht="12.75">
      <c r="N342" s="2">
        <v>317</v>
      </c>
      <c r="O342" s="55" t="s">
        <v>647</v>
      </c>
      <c r="P342" s="58">
        <f t="shared" si="32"/>
      </c>
      <c r="Q342" s="58">
        <f t="shared" si="33"/>
      </c>
      <c r="AF342" s="2">
        <v>317</v>
      </c>
      <c r="AG342" s="55" t="s">
        <v>620</v>
      </c>
      <c r="AH342" s="58">
        <f t="shared" si="26"/>
      </c>
      <c r="AI342" s="58">
        <f t="shared" si="27"/>
      </c>
    </row>
    <row r="343" spans="14:35" ht="12.75">
      <c r="N343" s="2">
        <v>318</v>
      </c>
      <c r="O343" s="55" t="s">
        <v>566</v>
      </c>
      <c r="P343" s="58">
        <f t="shared" si="32"/>
      </c>
      <c r="Q343" s="58">
        <f t="shared" si="33"/>
      </c>
      <c r="AF343" s="2">
        <v>318</v>
      </c>
      <c r="AG343" s="55" t="s">
        <v>621</v>
      </c>
      <c r="AH343" s="58">
        <f t="shared" si="26"/>
      </c>
      <c r="AI343" s="58">
        <f t="shared" si="27"/>
      </c>
    </row>
    <row r="344" spans="14:35" ht="12.75">
      <c r="N344" s="2">
        <v>319</v>
      </c>
      <c r="O344" s="55" t="s">
        <v>371</v>
      </c>
      <c r="P344" s="58">
        <f t="shared" si="32"/>
      </c>
      <c r="Q344" s="58">
        <f t="shared" si="33"/>
      </c>
      <c r="AF344" s="2">
        <v>319</v>
      </c>
      <c r="AG344" s="55" t="s">
        <v>622</v>
      </c>
      <c r="AH344" s="58">
        <f t="shared" si="26"/>
      </c>
      <c r="AI344" s="58">
        <f t="shared" si="27"/>
      </c>
    </row>
    <row r="345" spans="14:35" ht="12.75">
      <c r="N345" s="2">
        <v>320</v>
      </c>
      <c r="O345" s="55" t="s">
        <v>500</v>
      </c>
      <c r="P345" s="58">
        <f t="shared" si="32"/>
      </c>
      <c r="Q345" s="58">
        <f t="shared" si="33"/>
      </c>
      <c r="AF345" s="2">
        <v>320</v>
      </c>
      <c r="AG345" s="55" t="s">
        <v>623</v>
      </c>
      <c r="AH345" s="58">
        <f t="shared" si="26"/>
      </c>
      <c r="AI345" s="58">
        <f t="shared" si="27"/>
      </c>
    </row>
    <row r="346" spans="14:35" ht="12.75">
      <c r="N346" s="2">
        <v>321</v>
      </c>
      <c r="O346" s="55" t="s">
        <v>432</v>
      </c>
      <c r="P346" s="58">
        <f t="shared" si="32"/>
      </c>
      <c r="Q346" s="58">
        <f t="shared" si="33"/>
      </c>
      <c r="AF346" s="2">
        <v>321</v>
      </c>
      <c r="AG346" s="55" t="s">
        <v>624</v>
      </c>
      <c r="AH346" s="58">
        <f t="shared" si="26"/>
      </c>
      <c r="AI346" s="58">
        <f t="shared" si="27"/>
      </c>
    </row>
    <row r="347" spans="14:35" ht="12.75">
      <c r="N347" s="2">
        <v>322</v>
      </c>
      <c r="O347" s="55" t="s">
        <v>479</v>
      </c>
      <c r="P347" s="58">
        <f t="shared" si="32"/>
      </c>
      <c r="Q347" s="58">
        <f t="shared" si="33"/>
      </c>
      <c r="AF347" s="2">
        <v>322</v>
      </c>
      <c r="AG347" s="55" t="s">
        <v>625</v>
      </c>
      <c r="AH347" s="58">
        <f t="shared" si="26"/>
      </c>
      <c r="AI347" s="58">
        <f t="shared" si="27"/>
      </c>
    </row>
    <row r="348" spans="14:35" ht="12.75">
      <c r="N348" s="2">
        <v>323</v>
      </c>
      <c r="O348" s="55" t="s">
        <v>723</v>
      </c>
      <c r="P348" s="58">
        <f t="shared" si="32"/>
      </c>
      <c r="Q348" s="58">
        <f t="shared" si="33"/>
      </c>
      <c r="AF348" s="2">
        <v>323</v>
      </c>
      <c r="AG348" s="55" t="s">
        <v>626</v>
      </c>
      <c r="AH348" s="58">
        <f t="shared" si="26"/>
      </c>
      <c r="AI348" s="58">
        <f t="shared" si="27"/>
      </c>
    </row>
    <row r="349" spans="14:35" ht="12.75">
      <c r="N349" s="2">
        <v>324</v>
      </c>
      <c r="O349" s="55" t="s">
        <v>659</v>
      </c>
      <c r="P349" s="58">
        <f t="shared" si="32"/>
      </c>
      <c r="Q349" s="58">
        <f t="shared" si="33"/>
      </c>
      <c r="AF349" s="2">
        <v>324</v>
      </c>
      <c r="AG349" s="55" t="s">
        <v>627</v>
      </c>
      <c r="AH349" s="58">
        <f t="shared" si="26"/>
      </c>
      <c r="AI349" s="58">
        <f t="shared" si="27"/>
      </c>
    </row>
    <row r="350" spans="14:35" ht="12.75">
      <c r="N350" s="2">
        <v>325</v>
      </c>
      <c r="O350" s="55" t="s">
        <v>583</v>
      </c>
      <c r="P350" s="58">
        <f t="shared" si="32"/>
      </c>
      <c r="Q350" s="58">
        <f t="shared" si="33"/>
      </c>
      <c r="AF350" s="2">
        <v>325</v>
      </c>
      <c r="AG350" s="55" t="s">
        <v>628</v>
      </c>
      <c r="AH350" s="58">
        <f t="shared" si="26"/>
      </c>
      <c r="AI350" s="58">
        <f t="shared" si="27"/>
      </c>
    </row>
    <row r="351" spans="14:35" ht="12.75">
      <c r="N351" s="2">
        <v>326</v>
      </c>
      <c r="O351" s="55" t="s">
        <v>336</v>
      </c>
      <c r="P351" s="58">
        <f t="shared" si="32"/>
      </c>
      <c r="Q351" s="58">
        <f t="shared" si="33"/>
      </c>
      <c r="AF351" s="2">
        <v>326</v>
      </c>
      <c r="AG351" s="55" t="s">
        <v>629</v>
      </c>
      <c r="AH351" s="58">
        <f t="shared" si="26"/>
      </c>
      <c r="AI351" s="58">
        <f t="shared" si="27"/>
      </c>
    </row>
    <row r="352" spans="14:35" ht="12.75">
      <c r="N352" s="2">
        <v>327</v>
      </c>
      <c r="O352" s="55" t="s">
        <v>372</v>
      </c>
      <c r="P352" s="58">
        <f t="shared" si="32"/>
      </c>
      <c r="Q352" s="58">
        <f t="shared" si="33"/>
      </c>
      <c r="AF352" s="2">
        <v>327</v>
      </c>
      <c r="AG352" s="55" t="s">
        <v>630</v>
      </c>
      <c r="AH352" s="58">
        <f t="shared" si="26"/>
      </c>
      <c r="AI352" s="58">
        <f t="shared" si="27"/>
      </c>
    </row>
    <row r="353" spans="14:35" ht="12.75">
      <c r="N353" s="2">
        <v>328</v>
      </c>
      <c r="O353" s="55" t="s">
        <v>677</v>
      </c>
      <c r="P353" s="58">
        <f t="shared" si="32"/>
      </c>
      <c r="Q353" s="58">
        <f t="shared" si="33"/>
      </c>
      <c r="AF353" s="2">
        <v>328</v>
      </c>
      <c r="AG353" s="55" t="s">
        <v>631</v>
      </c>
      <c r="AH353" s="58">
        <f t="shared" si="26"/>
      </c>
      <c r="AI353" s="58">
        <f t="shared" si="27"/>
      </c>
    </row>
    <row r="354" spans="14:35" ht="12.75">
      <c r="N354" s="2">
        <v>329</v>
      </c>
      <c r="O354" s="55" t="s">
        <v>606</v>
      </c>
      <c r="P354" s="58">
        <f t="shared" si="32"/>
      </c>
      <c r="Q354" s="58">
        <f t="shared" si="33"/>
      </c>
      <c r="AF354" s="2">
        <v>329</v>
      </c>
      <c r="AG354" s="55" t="s">
        <v>632</v>
      </c>
      <c r="AH354" s="58">
        <f t="shared" si="26"/>
      </c>
      <c r="AI354" s="58">
        <f t="shared" si="27"/>
      </c>
    </row>
    <row r="355" spans="14:35" ht="12.75">
      <c r="N355" s="2">
        <v>330</v>
      </c>
      <c r="O355" s="55" t="s">
        <v>601</v>
      </c>
      <c r="P355" s="58">
        <f t="shared" si="32"/>
      </c>
      <c r="Q355" s="58">
        <f t="shared" si="33"/>
      </c>
      <c r="AF355" s="2">
        <v>330</v>
      </c>
      <c r="AG355" s="55" t="s">
        <v>633</v>
      </c>
      <c r="AH355" s="58">
        <f t="shared" si="26"/>
      </c>
      <c r="AI355" s="58">
        <f t="shared" si="27"/>
      </c>
    </row>
    <row r="356" spans="14:35" ht="12.75">
      <c r="N356" s="2">
        <v>331</v>
      </c>
      <c r="O356" s="55" t="s">
        <v>643</v>
      </c>
      <c r="P356" s="58">
        <f t="shared" si="32"/>
      </c>
      <c r="Q356" s="58">
        <f t="shared" si="33"/>
      </c>
      <c r="AF356" s="2">
        <v>331</v>
      </c>
      <c r="AG356" s="55" t="s">
        <v>634</v>
      </c>
      <c r="AH356" s="58">
        <f t="shared" si="26"/>
      </c>
      <c r="AI356" s="58">
        <f t="shared" si="27"/>
      </c>
    </row>
    <row r="357" spans="14:35" ht="12.75">
      <c r="N357" s="2">
        <v>332</v>
      </c>
      <c r="O357" s="55" t="s">
        <v>373</v>
      </c>
      <c r="P357" s="58">
        <f aca="true" t="shared" si="34" ref="P357:P420">IF(COUNTIF($P$8:$T$24,O357)=0,"",N357)</f>
      </c>
      <c r="Q357" s="58">
        <f aca="true" t="shared" si="35" ref="Q357:Q420">IF(COUNTIF($U$8:$Y$24,O357)=0,"",N357)</f>
      </c>
      <c r="AF357" s="2">
        <v>332</v>
      </c>
      <c r="AG357" s="55" t="s">
        <v>635</v>
      </c>
      <c r="AH357" s="58">
        <f t="shared" si="26"/>
      </c>
      <c r="AI357" s="58">
        <f t="shared" si="27"/>
      </c>
    </row>
    <row r="358" spans="14:35" ht="12.75">
      <c r="N358" s="2">
        <v>333</v>
      </c>
      <c r="O358" s="55" t="s">
        <v>412</v>
      </c>
      <c r="P358" s="58">
        <f t="shared" si="34"/>
      </c>
      <c r="Q358" s="58">
        <f t="shared" si="35"/>
      </c>
      <c r="AF358" s="2">
        <v>333</v>
      </c>
      <c r="AG358" s="55" t="s">
        <v>636</v>
      </c>
      <c r="AH358" s="58">
        <f t="shared" si="26"/>
      </c>
      <c r="AI358" s="58">
        <f t="shared" si="27"/>
      </c>
    </row>
    <row r="359" spans="14:35" ht="12.75">
      <c r="N359" s="2">
        <v>334</v>
      </c>
      <c r="O359" s="55" t="s">
        <v>636</v>
      </c>
      <c r="P359" s="58">
        <f t="shared" si="34"/>
      </c>
      <c r="Q359" s="58">
        <f t="shared" si="35"/>
      </c>
      <c r="AF359" s="2">
        <v>334</v>
      </c>
      <c r="AG359" s="55" t="s">
        <v>637</v>
      </c>
      <c r="AH359" s="58">
        <f t="shared" si="26"/>
      </c>
      <c r="AI359" s="58">
        <f t="shared" si="27"/>
      </c>
    </row>
    <row r="360" spans="14:35" ht="12.75">
      <c r="N360" s="2">
        <v>335</v>
      </c>
      <c r="O360" s="55" t="s">
        <v>452</v>
      </c>
      <c r="P360" s="58">
        <f t="shared" si="34"/>
      </c>
      <c r="Q360" s="58">
        <f t="shared" si="35"/>
      </c>
      <c r="AF360" s="2">
        <v>335</v>
      </c>
      <c r="AG360" s="55" t="s">
        <v>638</v>
      </c>
      <c r="AH360" s="58">
        <f t="shared" si="26"/>
      </c>
      <c r="AI360" s="58">
        <f t="shared" si="27"/>
      </c>
    </row>
    <row r="361" spans="14:35" ht="12.75">
      <c r="N361" s="2">
        <v>336</v>
      </c>
      <c r="O361" s="55" t="s">
        <v>374</v>
      </c>
      <c r="P361" s="58">
        <f t="shared" si="34"/>
      </c>
      <c r="Q361" s="58">
        <f t="shared" si="35"/>
      </c>
      <c r="AF361" s="2">
        <v>336</v>
      </c>
      <c r="AG361" s="55" t="s">
        <v>639</v>
      </c>
      <c r="AH361" s="58">
        <f t="shared" si="26"/>
      </c>
      <c r="AI361" s="58">
        <f t="shared" si="27"/>
      </c>
    </row>
    <row r="362" spans="14:35" ht="12.75">
      <c r="N362" s="2">
        <v>337</v>
      </c>
      <c r="O362" s="55" t="s">
        <v>375</v>
      </c>
      <c r="P362" s="58">
        <f t="shared" si="34"/>
      </c>
      <c r="Q362" s="58">
        <f t="shared" si="35"/>
      </c>
      <c r="AF362" s="2">
        <v>337</v>
      </c>
      <c r="AG362" s="55" t="s">
        <v>640</v>
      </c>
      <c r="AH362" s="58">
        <f t="shared" si="26"/>
      </c>
      <c r="AI362" s="58">
        <f t="shared" si="27"/>
      </c>
    </row>
    <row r="363" spans="14:35" ht="12.75">
      <c r="N363" s="2">
        <v>338</v>
      </c>
      <c r="O363" s="55" t="s">
        <v>491</v>
      </c>
      <c r="P363" s="58">
        <f t="shared" si="34"/>
      </c>
      <c r="Q363" s="58">
        <f t="shared" si="35"/>
      </c>
      <c r="AF363" s="2">
        <v>338</v>
      </c>
      <c r="AG363" s="55" t="s">
        <v>641</v>
      </c>
      <c r="AH363" s="58">
        <f t="shared" si="26"/>
      </c>
      <c r="AI363" s="58">
        <f t="shared" si="27"/>
      </c>
    </row>
    <row r="364" spans="14:35" ht="12.75">
      <c r="N364" s="2">
        <v>339</v>
      </c>
      <c r="O364" s="55" t="s">
        <v>496</v>
      </c>
      <c r="P364" s="58">
        <f t="shared" si="34"/>
      </c>
      <c r="Q364" s="58">
        <f t="shared" si="35"/>
      </c>
      <c r="AF364" s="2">
        <v>339</v>
      </c>
      <c r="AG364" s="55" t="s">
        <v>642</v>
      </c>
      <c r="AH364" s="58">
        <f t="shared" si="26"/>
      </c>
      <c r="AI364" s="58">
        <f t="shared" si="27"/>
      </c>
    </row>
    <row r="365" spans="14:35" ht="12.75">
      <c r="N365" s="2">
        <v>340</v>
      </c>
      <c r="O365" s="55" t="s">
        <v>691</v>
      </c>
      <c r="P365" s="58">
        <f t="shared" si="34"/>
      </c>
      <c r="Q365" s="58">
        <f t="shared" si="35"/>
      </c>
      <c r="AF365" s="2">
        <v>340</v>
      </c>
      <c r="AG365" s="55" t="s">
        <v>643</v>
      </c>
      <c r="AH365" s="58">
        <f t="shared" si="26"/>
      </c>
      <c r="AI365" s="58">
        <f t="shared" si="27"/>
      </c>
    </row>
    <row r="366" spans="14:35" ht="12.75">
      <c r="N366" s="2">
        <v>341</v>
      </c>
      <c r="O366" s="55" t="s">
        <v>539</v>
      </c>
      <c r="P366" s="58">
        <f t="shared" si="34"/>
      </c>
      <c r="Q366" s="58">
        <f t="shared" si="35"/>
      </c>
      <c r="AF366" s="2">
        <v>341</v>
      </c>
      <c r="AG366" s="55" t="s">
        <v>644</v>
      </c>
      <c r="AH366" s="58">
        <f t="shared" si="26"/>
      </c>
      <c r="AI366" s="58">
        <f t="shared" si="27"/>
      </c>
    </row>
    <row r="367" spans="14:35" ht="12.75">
      <c r="N367" s="2">
        <v>342</v>
      </c>
      <c r="O367" s="55" t="s">
        <v>505</v>
      </c>
      <c r="P367" s="58">
        <f t="shared" si="34"/>
      </c>
      <c r="Q367" s="58">
        <f t="shared" si="35"/>
      </c>
      <c r="AF367" s="2">
        <v>342</v>
      </c>
      <c r="AG367" s="55" t="s">
        <v>645</v>
      </c>
      <c r="AH367" s="58">
        <f t="shared" si="26"/>
      </c>
      <c r="AI367" s="58">
        <f t="shared" si="27"/>
      </c>
    </row>
    <row r="368" spans="14:35" ht="12.75">
      <c r="N368" s="2">
        <v>343</v>
      </c>
      <c r="O368" s="55" t="s">
        <v>337</v>
      </c>
      <c r="P368" s="58">
        <f t="shared" si="34"/>
      </c>
      <c r="Q368" s="58">
        <f t="shared" si="35"/>
      </c>
      <c r="AF368" s="2">
        <v>343</v>
      </c>
      <c r="AG368" s="55" t="s">
        <v>646</v>
      </c>
      <c r="AH368" s="58">
        <f t="shared" si="26"/>
      </c>
      <c r="AI368" s="58">
        <f t="shared" si="27"/>
      </c>
    </row>
    <row r="369" spans="14:35" ht="12.75">
      <c r="N369" s="2">
        <v>344</v>
      </c>
      <c r="O369" s="55" t="s">
        <v>376</v>
      </c>
      <c r="P369" s="58">
        <f t="shared" si="34"/>
      </c>
      <c r="Q369" s="58">
        <f t="shared" si="35"/>
      </c>
      <c r="AF369" s="2">
        <v>344</v>
      </c>
      <c r="AG369" s="55" t="s">
        <v>647</v>
      </c>
      <c r="AH369" s="58">
        <f t="shared" si="26"/>
      </c>
      <c r="AI369" s="58">
        <f t="shared" si="27"/>
      </c>
    </row>
    <row r="370" spans="14:35" ht="12.75">
      <c r="N370" s="2">
        <v>345</v>
      </c>
      <c r="O370" s="55" t="s">
        <v>555</v>
      </c>
      <c r="P370" s="58">
        <f t="shared" si="34"/>
      </c>
      <c r="Q370" s="58">
        <f t="shared" si="35"/>
      </c>
      <c r="AF370" s="2">
        <v>345</v>
      </c>
      <c r="AG370" s="55" t="s">
        <v>648</v>
      </c>
      <c r="AH370" s="58">
        <f t="shared" si="26"/>
      </c>
      <c r="AI370" s="58">
        <f t="shared" si="27"/>
      </c>
    </row>
    <row r="371" spans="14:35" ht="12.75">
      <c r="N371" s="2">
        <v>346</v>
      </c>
      <c r="O371" s="55" t="s">
        <v>481</v>
      </c>
      <c r="P371" s="58">
        <f t="shared" si="34"/>
      </c>
      <c r="Q371" s="58">
        <f t="shared" si="35"/>
      </c>
      <c r="AF371" s="2">
        <v>346</v>
      </c>
      <c r="AG371" s="55" t="s">
        <v>649</v>
      </c>
      <c r="AH371" s="58">
        <f t="shared" si="26"/>
      </c>
      <c r="AI371" s="58">
        <f t="shared" si="27"/>
      </c>
    </row>
    <row r="372" spans="14:35" ht="12.75">
      <c r="N372" s="2">
        <v>347</v>
      </c>
      <c r="O372" s="55" t="s">
        <v>493</v>
      </c>
      <c r="P372" s="58">
        <f t="shared" si="34"/>
      </c>
      <c r="Q372" s="58">
        <f t="shared" si="35"/>
      </c>
      <c r="AF372" s="2">
        <v>347</v>
      </c>
      <c r="AG372" s="55" t="s">
        <v>650</v>
      </c>
      <c r="AH372" s="58">
        <f t="shared" si="26"/>
      </c>
      <c r="AI372" s="58">
        <f t="shared" si="27"/>
      </c>
    </row>
    <row r="373" spans="14:35" ht="12.75">
      <c r="N373" s="2">
        <v>348</v>
      </c>
      <c r="O373" s="55" t="s">
        <v>451</v>
      </c>
      <c r="P373" s="58">
        <f t="shared" si="34"/>
      </c>
      <c r="Q373" s="58">
        <f t="shared" si="35"/>
      </c>
      <c r="AF373" s="2">
        <v>348</v>
      </c>
      <c r="AG373" s="55" t="s">
        <v>651</v>
      </c>
      <c r="AH373" s="58">
        <f t="shared" si="26"/>
      </c>
      <c r="AI373" s="58">
        <f t="shared" si="27"/>
      </c>
    </row>
    <row r="374" spans="14:35" ht="12.75">
      <c r="N374" s="2">
        <v>349</v>
      </c>
      <c r="O374" s="55" t="s">
        <v>482</v>
      </c>
      <c r="P374" s="58">
        <f t="shared" si="34"/>
      </c>
      <c r="Q374" s="58">
        <f t="shared" si="35"/>
      </c>
      <c r="AF374" s="2">
        <v>349</v>
      </c>
      <c r="AG374" s="55" t="s">
        <v>652</v>
      </c>
      <c r="AH374" s="58">
        <f t="shared" si="26"/>
      </c>
      <c r="AI374" s="58">
        <f t="shared" si="27"/>
      </c>
    </row>
    <row r="375" spans="14:35" ht="12.75">
      <c r="N375" s="2">
        <v>350</v>
      </c>
      <c r="O375" s="55" t="s">
        <v>729</v>
      </c>
      <c r="P375" s="58">
        <f t="shared" si="34"/>
      </c>
      <c r="Q375" s="58">
        <f t="shared" si="35"/>
      </c>
      <c r="AF375" s="2">
        <v>350</v>
      </c>
      <c r="AG375" s="55" t="s">
        <v>653</v>
      </c>
      <c r="AH375" s="58">
        <f t="shared" si="26"/>
      </c>
      <c r="AI375" s="58">
        <f t="shared" si="27"/>
      </c>
    </row>
    <row r="376" spans="14:35" ht="12.75">
      <c r="N376" s="2">
        <v>351</v>
      </c>
      <c r="O376" s="55" t="s">
        <v>571</v>
      </c>
      <c r="P376" s="58">
        <f t="shared" si="34"/>
      </c>
      <c r="Q376" s="58">
        <f t="shared" si="35"/>
      </c>
      <c r="AF376" s="2">
        <v>351</v>
      </c>
      <c r="AG376" s="55" t="s">
        <v>654</v>
      </c>
      <c r="AH376" s="58">
        <f t="shared" si="26"/>
      </c>
      <c r="AI376" s="58">
        <f t="shared" si="27"/>
      </c>
    </row>
    <row r="377" spans="14:35" ht="12.75">
      <c r="N377" s="2">
        <v>352</v>
      </c>
      <c r="O377" s="55" t="s">
        <v>509</v>
      </c>
      <c r="P377" s="58">
        <f t="shared" si="34"/>
      </c>
      <c r="Q377" s="58">
        <f t="shared" si="35"/>
      </c>
      <c r="AF377" s="2">
        <v>352</v>
      </c>
      <c r="AG377" s="55" t="s">
        <v>655</v>
      </c>
      <c r="AH377" s="58">
        <f t="shared" si="26"/>
      </c>
      <c r="AI377" s="58">
        <f t="shared" si="27"/>
      </c>
    </row>
    <row r="378" spans="14:35" ht="12.75">
      <c r="N378" s="2">
        <v>353</v>
      </c>
      <c r="O378" s="55" t="s">
        <v>486</v>
      </c>
      <c r="P378" s="58">
        <f t="shared" si="34"/>
      </c>
      <c r="Q378" s="58">
        <f t="shared" si="35"/>
      </c>
      <c r="AF378" s="2">
        <v>353</v>
      </c>
      <c r="AG378" s="55" t="s">
        <v>656</v>
      </c>
      <c r="AH378" s="58">
        <f t="shared" si="26"/>
      </c>
      <c r="AI378" s="58">
        <f t="shared" si="27"/>
      </c>
    </row>
    <row r="379" spans="14:35" ht="12.75">
      <c r="N379" s="2">
        <v>354</v>
      </c>
      <c r="O379" s="55" t="s">
        <v>490</v>
      </c>
      <c r="P379" s="58">
        <f t="shared" si="34"/>
      </c>
      <c r="Q379" s="58">
        <f t="shared" si="35"/>
      </c>
      <c r="AF379" s="2">
        <v>354</v>
      </c>
      <c r="AG379" s="55" t="s">
        <v>657</v>
      </c>
      <c r="AH379" s="58">
        <f t="shared" si="26"/>
      </c>
      <c r="AI379" s="58">
        <f t="shared" si="27"/>
      </c>
    </row>
    <row r="380" spans="14:35" ht="12.75">
      <c r="N380" s="2">
        <v>355</v>
      </c>
      <c r="O380" s="55" t="s">
        <v>377</v>
      </c>
      <c r="P380" s="58">
        <f t="shared" si="34"/>
      </c>
      <c r="Q380" s="58">
        <f t="shared" si="35"/>
      </c>
      <c r="AF380" s="2">
        <v>355</v>
      </c>
      <c r="AG380" s="55" t="s">
        <v>658</v>
      </c>
      <c r="AH380" s="58">
        <f t="shared" si="26"/>
      </c>
      <c r="AI380" s="58">
        <f t="shared" si="27"/>
      </c>
    </row>
    <row r="381" spans="14:35" ht="12.75">
      <c r="N381" s="2">
        <v>356</v>
      </c>
      <c r="O381" s="55" t="s">
        <v>558</v>
      </c>
      <c r="P381" s="58">
        <f t="shared" si="34"/>
      </c>
      <c r="Q381" s="58">
        <f t="shared" si="35"/>
      </c>
      <c r="AF381" s="2">
        <v>356</v>
      </c>
      <c r="AG381" s="55" t="s">
        <v>659</v>
      </c>
      <c r="AH381" s="58">
        <f t="shared" si="26"/>
      </c>
      <c r="AI381" s="58">
        <f t="shared" si="27"/>
      </c>
    </row>
    <row r="382" spans="14:35" ht="12.75">
      <c r="N382" s="2">
        <v>357</v>
      </c>
      <c r="O382" s="55" t="s">
        <v>689</v>
      </c>
      <c r="P382" s="58">
        <f t="shared" si="34"/>
      </c>
      <c r="Q382" s="58">
        <f t="shared" si="35"/>
      </c>
      <c r="AF382" s="2">
        <v>357</v>
      </c>
      <c r="AG382" s="55" t="s">
        <v>660</v>
      </c>
      <c r="AH382" s="58">
        <f t="shared" si="26"/>
      </c>
      <c r="AI382" s="58">
        <f t="shared" si="27"/>
      </c>
    </row>
    <row r="383" spans="14:35" ht="12.75">
      <c r="N383" s="2">
        <v>358</v>
      </c>
      <c r="O383" s="55" t="s">
        <v>694</v>
      </c>
      <c r="P383" s="58">
        <f t="shared" si="34"/>
      </c>
      <c r="Q383" s="58">
        <f t="shared" si="35"/>
      </c>
      <c r="AF383" s="2">
        <v>358</v>
      </c>
      <c r="AG383" s="55" t="s">
        <v>661</v>
      </c>
      <c r="AH383" s="58">
        <f t="shared" si="26"/>
      </c>
      <c r="AI383" s="58">
        <f t="shared" si="27"/>
      </c>
    </row>
    <row r="384" spans="14:35" ht="12.75">
      <c r="N384" s="2">
        <v>359</v>
      </c>
      <c r="O384" s="55" t="s">
        <v>666</v>
      </c>
      <c r="P384" s="58">
        <f t="shared" si="34"/>
      </c>
      <c r="Q384" s="58">
        <f t="shared" si="35"/>
      </c>
      <c r="AF384" s="2">
        <v>359</v>
      </c>
      <c r="AG384" s="55" t="s">
        <v>662</v>
      </c>
      <c r="AH384" s="58">
        <f aca="true" t="shared" si="36" ref="AH384:AH447">IF(COUNTIF($AH$8:$AL$24,AG384)=0,"",AF384)</f>
      </c>
      <c r="AI384" s="58">
        <f aca="true" t="shared" si="37" ref="AI384:AI447">IF(COUNTIF($AM$8:$AQ$24,AG384)=0,"",AF384)</f>
      </c>
    </row>
    <row r="385" spans="14:35" ht="12.75">
      <c r="N385" s="2">
        <v>360</v>
      </c>
      <c r="O385" s="55" t="s">
        <v>686</v>
      </c>
      <c r="P385" s="58">
        <f t="shared" si="34"/>
      </c>
      <c r="Q385" s="58">
        <f t="shared" si="35"/>
      </c>
      <c r="AF385" s="2">
        <v>360</v>
      </c>
      <c r="AG385" s="55" t="s">
        <v>663</v>
      </c>
      <c r="AH385" s="58">
        <f t="shared" si="36"/>
      </c>
      <c r="AI385" s="58">
        <f t="shared" si="37"/>
      </c>
    </row>
    <row r="386" spans="14:35" ht="12.75">
      <c r="N386" s="2">
        <v>361</v>
      </c>
      <c r="O386" s="55" t="s">
        <v>637</v>
      </c>
      <c r="P386" s="58">
        <f t="shared" si="34"/>
      </c>
      <c r="Q386" s="58">
        <f t="shared" si="35"/>
      </c>
      <c r="AF386" s="2">
        <v>361</v>
      </c>
      <c r="AG386" s="55" t="s">
        <v>664</v>
      </c>
      <c r="AH386" s="58">
        <f t="shared" si="36"/>
      </c>
      <c r="AI386" s="58">
        <f t="shared" si="37"/>
      </c>
    </row>
    <row r="387" spans="14:35" ht="12.75">
      <c r="N387" s="2">
        <v>362</v>
      </c>
      <c r="O387" s="55" t="s">
        <v>572</v>
      </c>
      <c r="P387" s="58">
        <f t="shared" si="34"/>
      </c>
      <c r="Q387" s="58">
        <f t="shared" si="35"/>
      </c>
      <c r="AF387" s="2">
        <v>362</v>
      </c>
      <c r="AG387" s="55" t="s">
        <v>665</v>
      </c>
      <c r="AH387" s="58">
        <f t="shared" si="36"/>
      </c>
      <c r="AI387" s="58">
        <f t="shared" si="37"/>
      </c>
    </row>
    <row r="388" spans="14:35" ht="12.75">
      <c r="N388" s="2">
        <v>363</v>
      </c>
      <c r="O388" s="55" t="s">
        <v>629</v>
      </c>
      <c r="P388" s="58">
        <f t="shared" si="34"/>
      </c>
      <c r="Q388" s="58">
        <f t="shared" si="35"/>
      </c>
      <c r="AF388" s="2">
        <v>363</v>
      </c>
      <c r="AG388" s="55" t="s">
        <v>666</v>
      </c>
      <c r="AH388" s="58">
        <f t="shared" si="36"/>
      </c>
      <c r="AI388" s="58">
        <f t="shared" si="37"/>
      </c>
    </row>
    <row r="389" spans="14:35" ht="12.75">
      <c r="N389" s="2">
        <v>364</v>
      </c>
      <c r="O389" s="55" t="s">
        <v>548</v>
      </c>
      <c r="P389" s="58">
        <f t="shared" si="34"/>
      </c>
      <c r="Q389" s="58">
        <f t="shared" si="35"/>
      </c>
      <c r="AF389" s="2">
        <v>364</v>
      </c>
      <c r="AG389" s="55" t="s">
        <v>667</v>
      </c>
      <c r="AH389" s="58">
        <f t="shared" si="36"/>
      </c>
      <c r="AI389" s="58">
        <f t="shared" si="37"/>
      </c>
    </row>
    <row r="390" spans="14:35" ht="12.75">
      <c r="N390" s="2">
        <v>365</v>
      </c>
      <c r="O390" s="55" t="s">
        <v>611</v>
      </c>
      <c r="P390" s="58">
        <f t="shared" si="34"/>
      </c>
      <c r="Q390" s="58">
        <f t="shared" si="35"/>
      </c>
      <c r="AF390" s="2">
        <v>365</v>
      </c>
      <c r="AG390" s="55" t="s">
        <v>668</v>
      </c>
      <c r="AH390" s="58">
        <f t="shared" si="36"/>
      </c>
      <c r="AI390" s="58">
        <f t="shared" si="37"/>
      </c>
    </row>
    <row r="391" spans="14:35" ht="12.75">
      <c r="N391" s="2">
        <v>366</v>
      </c>
      <c r="O391" s="55" t="s">
        <v>687</v>
      </c>
      <c r="P391" s="58">
        <f t="shared" si="34"/>
      </c>
      <c r="Q391" s="58">
        <f t="shared" si="35"/>
      </c>
      <c r="AF391" s="2">
        <v>366</v>
      </c>
      <c r="AG391" s="55" t="s">
        <v>669</v>
      </c>
      <c r="AH391" s="58">
        <f t="shared" si="36"/>
      </c>
      <c r="AI391" s="58">
        <f t="shared" si="37"/>
      </c>
    </row>
    <row r="392" spans="14:35" ht="12.75">
      <c r="N392" s="2">
        <v>367</v>
      </c>
      <c r="O392" s="55" t="s">
        <v>339</v>
      </c>
      <c r="P392" s="58">
        <f t="shared" si="34"/>
      </c>
      <c r="Q392" s="58">
        <f t="shared" si="35"/>
      </c>
      <c r="AF392" s="2">
        <v>367</v>
      </c>
      <c r="AG392" s="55" t="s">
        <v>670</v>
      </c>
      <c r="AH392" s="58">
        <f t="shared" si="36"/>
      </c>
      <c r="AI392" s="58">
        <f t="shared" si="37"/>
      </c>
    </row>
    <row r="393" spans="14:35" ht="12.75">
      <c r="N393" s="2">
        <v>368</v>
      </c>
      <c r="O393" s="55" t="s">
        <v>721</v>
      </c>
      <c r="P393" s="58">
        <f t="shared" si="34"/>
      </c>
      <c r="Q393" s="58">
        <f t="shared" si="35"/>
      </c>
      <c r="AF393" s="2">
        <v>368</v>
      </c>
      <c r="AG393" s="55" t="s">
        <v>671</v>
      </c>
      <c r="AH393" s="58">
        <f t="shared" si="36"/>
      </c>
      <c r="AI393" s="58">
        <f t="shared" si="37"/>
      </c>
    </row>
    <row r="394" spans="14:35" ht="12.75">
      <c r="N394" s="2">
        <v>369</v>
      </c>
      <c r="O394" s="55" t="s">
        <v>640</v>
      </c>
      <c r="P394" s="58">
        <f t="shared" si="34"/>
      </c>
      <c r="Q394" s="58">
        <f t="shared" si="35"/>
      </c>
      <c r="AF394" s="2">
        <v>369</v>
      </c>
      <c r="AG394" s="55" t="s">
        <v>672</v>
      </c>
      <c r="AH394" s="58">
        <f t="shared" si="36"/>
      </c>
      <c r="AI394" s="58">
        <f t="shared" si="37"/>
      </c>
    </row>
    <row r="395" spans="14:35" ht="12.75">
      <c r="N395" s="2">
        <v>370</v>
      </c>
      <c r="O395" s="55" t="s">
        <v>567</v>
      </c>
      <c r="P395" s="58">
        <f t="shared" si="34"/>
      </c>
      <c r="Q395" s="58">
        <f t="shared" si="35"/>
      </c>
      <c r="AF395" s="2">
        <v>370</v>
      </c>
      <c r="AG395" s="55" t="s">
        <v>673</v>
      </c>
      <c r="AH395" s="58">
        <f t="shared" si="36"/>
      </c>
      <c r="AI395" s="58">
        <f t="shared" si="37"/>
      </c>
    </row>
    <row r="396" spans="14:35" ht="12.75">
      <c r="N396" s="2">
        <v>371</v>
      </c>
      <c r="O396" s="55" t="s">
        <v>598</v>
      </c>
      <c r="P396" s="58">
        <f t="shared" si="34"/>
      </c>
      <c r="Q396" s="58">
        <f t="shared" si="35"/>
      </c>
      <c r="AF396" s="2">
        <v>371</v>
      </c>
      <c r="AG396" s="55" t="s">
        <v>674</v>
      </c>
      <c r="AH396" s="58">
        <f t="shared" si="36"/>
      </c>
      <c r="AI396" s="58">
        <f t="shared" si="37"/>
      </c>
    </row>
    <row r="397" spans="14:35" ht="12.75">
      <c r="N397" s="2">
        <v>372</v>
      </c>
      <c r="O397" s="55" t="s">
        <v>542</v>
      </c>
      <c r="P397" s="58">
        <f t="shared" si="34"/>
      </c>
      <c r="Q397" s="58">
        <f t="shared" si="35"/>
      </c>
      <c r="AF397" s="2">
        <v>372</v>
      </c>
      <c r="AG397" s="55" t="s">
        <v>675</v>
      </c>
      <c r="AH397" s="58">
        <f t="shared" si="36"/>
      </c>
      <c r="AI397" s="58">
        <f t="shared" si="37"/>
      </c>
    </row>
    <row r="398" spans="14:35" ht="12.75">
      <c r="N398" s="2">
        <v>373</v>
      </c>
      <c r="O398" s="55" t="s">
        <v>638</v>
      </c>
      <c r="P398" s="58">
        <f t="shared" si="34"/>
      </c>
      <c r="Q398" s="58">
        <f t="shared" si="35"/>
      </c>
      <c r="AF398" s="2">
        <v>373</v>
      </c>
      <c r="AG398" s="55" t="s">
        <v>676</v>
      </c>
      <c r="AH398" s="58">
        <f t="shared" si="36"/>
      </c>
      <c r="AI398" s="58">
        <f t="shared" si="37"/>
      </c>
    </row>
    <row r="399" spans="14:35" ht="12.75">
      <c r="N399" s="2">
        <v>374</v>
      </c>
      <c r="O399" s="55" t="s">
        <v>462</v>
      </c>
      <c r="P399" s="58">
        <f t="shared" si="34"/>
      </c>
      <c r="Q399" s="58">
        <f t="shared" si="35"/>
      </c>
      <c r="AF399" s="2">
        <v>374</v>
      </c>
      <c r="AG399" s="55" t="s">
        <v>677</v>
      </c>
      <c r="AH399" s="58">
        <f t="shared" si="36"/>
      </c>
      <c r="AI399" s="58">
        <f t="shared" si="37"/>
      </c>
    </row>
    <row r="400" spans="14:35" ht="12.75">
      <c r="N400" s="2">
        <v>375</v>
      </c>
      <c r="O400" s="55" t="s">
        <v>459</v>
      </c>
      <c r="P400" s="58">
        <f t="shared" si="34"/>
      </c>
      <c r="Q400" s="58">
        <f t="shared" si="35"/>
      </c>
      <c r="AF400" s="2">
        <v>375</v>
      </c>
      <c r="AG400" s="55" t="s">
        <v>678</v>
      </c>
      <c r="AH400" s="58">
        <f t="shared" si="36"/>
      </c>
      <c r="AI400" s="58">
        <f t="shared" si="37"/>
      </c>
    </row>
    <row r="401" spans="14:35" ht="12.75">
      <c r="N401" s="2">
        <v>376</v>
      </c>
      <c r="O401" s="55" t="s">
        <v>340</v>
      </c>
      <c r="P401" s="58">
        <f t="shared" si="34"/>
      </c>
      <c r="Q401" s="58">
        <f t="shared" si="35"/>
      </c>
      <c r="AF401" s="2">
        <v>376</v>
      </c>
      <c r="AG401" s="55" t="s">
        <v>679</v>
      </c>
      <c r="AH401" s="58">
        <f t="shared" si="36"/>
      </c>
      <c r="AI401" s="58">
        <f t="shared" si="37"/>
      </c>
    </row>
    <row r="402" spans="14:35" ht="12.75">
      <c r="N402" s="2">
        <v>377</v>
      </c>
      <c r="O402" s="55" t="s">
        <v>698</v>
      </c>
      <c r="P402" s="58">
        <f t="shared" si="34"/>
      </c>
      <c r="Q402" s="58">
        <f t="shared" si="35"/>
      </c>
      <c r="AF402" s="2">
        <v>377</v>
      </c>
      <c r="AG402" s="55" t="s">
        <v>680</v>
      </c>
      <c r="AH402" s="58">
        <f t="shared" si="36"/>
      </c>
      <c r="AI402" s="58">
        <f t="shared" si="37"/>
      </c>
    </row>
    <row r="403" spans="14:35" ht="12.75">
      <c r="N403" s="2">
        <v>378</v>
      </c>
      <c r="O403" s="55" t="s">
        <v>527</v>
      </c>
      <c r="P403" s="58">
        <f t="shared" si="34"/>
      </c>
      <c r="Q403" s="58">
        <f t="shared" si="35"/>
      </c>
      <c r="AF403" s="2">
        <v>378</v>
      </c>
      <c r="AG403" s="55" t="s">
        <v>681</v>
      </c>
      <c r="AH403" s="58">
        <f t="shared" si="36"/>
      </c>
      <c r="AI403" s="58">
        <f t="shared" si="37"/>
      </c>
    </row>
    <row r="404" spans="14:35" ht="12.75">
      <c r="N404" s="2">
        <v>379</v>
      </c>
      <c r="O404" s="55" t="s">
        <v>550</v>
      </c>
      <c r="P404" s="58">
        <f t="shared" si="34"/>
      </c>
      <c r="Q404" s="58">
        <f t="shared" si="35"/>
      </c>
      <c r="AF404" s="2">
        <v>379</v>
      </c>
      <c r="AG404" s="55" t="s">
        <v>682</v>
      </c>
      <c r="AH404" s="58">
        <f t="shared" si="36"/>
      </c>
      <c r="AI404" s="58">
        <f t="shared" si="37"/>
      </c>
    </row>
    <row r="405" spans="14:35" ht="12.75">
      <c r="N405" s="2">
        <v>380</v>
      </c>
      <c r="O405" s="55" t="s">
        <v>704</v>
      </c>
      <c r="P405" s="58">
        <f t="shared" si="34"/>
      </c>
      <c r="Q405" s="58">
        <f t="shared" si="35"/>
      </c>
      <c r="AF405" s="2">
        <v>380</v>
      </c>
      <c r="AG405" s="55" t="s">
        <v>683</v>
      </c>
      <c r="AH405" s="58">
        <f t="shared" si="36"/>
      </c>
      <c r="AI405" s="58">
        <f t="shared" si="37"/>
      </c>
    </row>
    <row r="406" spans="14:35" ht="12.75">
      <c r="N406" s="2">
        <v>381</v>
      </c>
      <c r="O406" s="55" t="s">
        <v>692</v>
      </c>
      <c r="P406" s="58">
        <f t="shared" si="34"/>
      </c>
      <c r="Q406" s="58">
        <f t="shared" si="35"/>
      </c>
      <c r="AF406" s="2">
        <v>381</v>
      </c>
      <c r="AG406" s="55" t="s">
        <v>684</v>
      </c>
      <c r="AH406" s="58">
        <f t="shared" si="36"/>
      </c>
      <c r="AI406" s="58">
        <f t="shared" si="37"/>
      </c>
    </row>
    <row r="407" spans="14:35" ht="12.75">
      <c r="N407" s="2">
        <v>382</v>
      </c>
      <c r="O407" s="55" t="s">
        <v>378</v>
      </c>
      <c r="P407" s="58">
        <f t="shared" si="34"/>
      </c>
      <c r="Q407" s="58">
        <f t="shared" si="35"/>
      </c>
      <c r="AF407" s="2">
        <v>382</v>
      </c>
      <c r="AG407" s="55" t="s">
        <v>685</v>
      </c>
      <c r="AH407" s="58">
        <f t="shared" si="36"/>
      </c>
      <c r="AI407" s="58">
        <f t="shared" si="37"/>
      </c>
    </row>
    <row r="408" spans="14:35" ht="12.75">
      <c r="N408" s="2">
        <v>383</v>
      </c>
      <c r="O408" s="55" t="s">
        <v>532</v>
      </c>
      <c r="P408" s="58">
        <f t="shared" si="34"/>
      </c>
      <c r="Q408" s="58">
        <f t="shared" si="35"/>
      </c>
      <c r="AF408" s="2">
        <v>383</v>
      </c>
      <c r="AG408" s="55" t="s">
        <v>686</v>
      </c>
      <c r="AH408" s="58">
        <f t="shared" si="36"/>
      </c>
      <c r="AI408" s="58">
        <f t="shared" si="37"/>
      </c>
    </row>
    <row r="409" spans="14:35" ht="12.75">
      <c r="N409" s="2">
        <v>384</v>
      </c>
      <c r="O409" s="55" t="s">
        <v>610</v>
      </c>
      <c r="P409" s="58">
        <f t="shared" si="34"/>
      </c>
      <c r="Q409" s="58">
        <f t="shared" si="35"/>
      </c>
      <c r="AF409" s="2">
        <v>384</v>
      </c>
      <c r="AG409" s="55" t="s">
        <v>687</v>
      </c>
      <c r="AH409" s="58">
        <f t="shared" si="36"/>
      </c>
      <c r="AI409" s="58">
        <f t="shared" si="37"/>
      </c>
    </row>
    <row r="410" spans="14:35" ht="12.75">
      <c r="N410" s="2">
        <v>385</v>
      </c>
      <c r="O410" s="55" t="s">
        <v>672</v>
      </c>
      <c r="P410" s="58">
        <f t="shared" si="34"/>
      </c>
      <c r="Q410" s="58">
        <f t="shared" si="35"/>
      </c>
      <c r="AF410" s="2">
        <v>385</v>
      </c>
      <c r="AG410" s="55" t="s">
        <v>688</v>
      </c>
      <c r="AH410" s="58">
        <f t="shared" si="36"/>
      </c>
      <c r="AI410" s="58">
        <f t="shared" si="37"/>
      </c>
    </row>
    <row r="411" spans="14:35" ht="12.75">
      <c r="N411" s="2">
        <v>386</v>
      </c>
      <c r="O411" s="55" t="s">
        <v>693</v>
      </c>
      <c r="P411" s="58">
        <f t="shared" si="34"/>
      </c>
      <c r="Q411" s="58">
        <f t="shared" si="35"/>
      </c>
      <c r="AF411" s="2">
        <v>386</v>
      </c>
      <c r="AG411" s="55" t="s">
        <v>689</v>
      </c>
      <c r="AH411" s="58">
        <f t="shared" si="36"/>
      </c>
      <c r="AI411" s="58">
        <f t="shared" si="37"/>
      </c>
    </row>
    <row r="412" spans="14:35" ht="12.75">
      <c r="N412" s="2">
        <v>387</v>
      </c>
      <c r="O412" s="55" t="s">
        <v>582</v>
      </c>
      <c r="P412" s="58">
        <f t="shared" si="34"/>
      </c>
      <c r="Q412" s="58">
        <f t="shared" si="35"/>
      </c>
      <c r="AF412" s="2">
        <v>387</v>
      </c>
      <c r="AG412" s="55" t="s">
        <v>690</v>
      </c>
      <c r="AH412" s="58">
        <f t="shared" si="36"/>
      </c>
      <c r="AI412" s="58">
        <f t="shared" si="37"/>
      </c>
    </row>
    <row r="413" spans="14:35" ht="12.75">
      <c r="N413" s="2">
        <v>388</v>
      </c>
      <c r="O413" s="55" t="s">
        <v>420</v>
      </c>
      <c r="P413" s="58">
        <f t="shared" si="34"/>
      </c>
      <c r="Q413" s="58">
        <f t="shared" si="35"/>
      </c>
      <c r="AF413" s="2">
        <v>388</v>
      </c>
      <c r="AG413" s="55" t="s">
        <v>691</v>
      </c>
      <c r="AH413" s="58">
        <f t="shared" si="36"/>
      </c>
      <c r="AI413" s="58">
        <f t="shared" si="37"/>
      </c>
    </row>
    <row r="414" spans="14:35" ht="12.75">
      <c r="N414" s="2">
        <v>389</v>
      </c>
      <c r="O414" s="55" t="s">
        <v>711</v>
      </c>
      <c r="P414" s="58">
        <f t="shared" si="34"/>
      </c>
      <c r="Q414" s="58">
        <f t="shared" si="35"/>
      </c>
      <c r="AF414" s="2">
        <v>389</v>
      </c>
      <c r="AG414" s="55" t="s">
        <v>692</v>
      </c>
      <c r="AH414" s="58">
        <f t="shared" si="36"/>
      </c>
      <c r="AI414" s="58">
        <f t="shared" si="37"/>
      </c>
    </row>
    <row r="415" spans="14:35" ht="12.75">
      <c r="N415" s="2">
        <v>390</v>
      </c>
      <c r="O415" s="55" t="s">
        <v>454</v>
      </c>
      <c r="P415" s="58">
        <f t="shared" si="34"/>
      </c>
      <c r="Q415" s="58">
        <f t="shared" si="35"/>
      </c>
      <c r="AF415" s="2">
        <v>390</v>
      </c>
      <c r="AG415" s="55" t="s">
        <v>693</v>
      </c>
      <c r="AH415" s="58">
        <f t="shared" si="36"/>
      </c>
      <c r="AI415" s="58">
        <f t="shared" si="37"/>
      </c>
    </row>
    <row r="416" spans="14:35" ht="12.75">
      <c r="N416" s="2">
        <v>391</v>
      </c>
      <c r="O416" s="55" t="s">
        <v>379</v>
      </c>
      <c r="P416" s="58">
        <f t="shared" si="34"/>
      </c>
      <c r="Q416" s="58">
        <f t="shared" si="35"/>
      </c>
      <c r="AF416" s="2">
        <v>391</v>
      </c>
      <c r="AG416" s="55" t="s">
        <v>694</v>
      </c>
      <c r="AH416" s="58">
        <f t="shared" si="36"/>
      </c>
      <c r="AI416" s="58">
        <f t="shared" si="37"/>
      </c>
    </row>
    <row r="417" spans="14:35" ht="12.75">
      <c r="N417" s="2">
        <v>392</v>
      </c>
      <c r="O417" s="55" t="s">
        <v>485</v>
      </c>
      <c r="P417" s="58">
        <f t="shared" si="34"/>
      </c>
      <c r="Q417" s="58">
        <f t="shared" si="35"/>
      </c>
      <c r="AF417" s="2">
        <v>392</v>
      </c>
      <c r="AG417" s="55" t="s">
        <v>695</v>
      </c>
      <c r="AH417" s="58">
        <f t="shared" si="36"/>
      </c>
      <c r="AI417" s="58">
        <f t="shared" si="37"/>
      </c>
    </row>
    <row r="418" spans="14:35" ht="12.75">
      <c r="N418" s="2">
        <v>393</v>
      </c>
      <c r="O418" s="55" t="s">
        <v>380</v>
      </c>
      <c r="P418" s="58">
        <f t="shared" si="34"/>
      </c>
      <c r="Q418" s="58">
        <f t="shared" si="35"/>
      </c>
      <c r="AF418" s="2">
        <v>393</v>
      </c>
      <c r="AG418" s="55" t="s">
        <v>696</v>
      </c>
      <c r="AH418" s="58">
        <f t="shared" si="36"/>
      </c>
      <c r="AI418" s="58">
        <f t="shared" si="37"/>
      </c>
    </row>
    <row r="419" spans="14:35" ht="12.75">
      <c r="N419" s="2">
        <v>394</v>
      </c>
      <c r="O419" s="55" t="s">
        <v>679</v>
      </c>
      <c r="P419" s="58">
        <f t="shared" si="34"/>
      </c>
      <c r="Q419" s="58">
        <f t="shared" si="35"/>
      </c>
      <c r="AF419" s="2">
        <v>394</v>
      </c>
      <c r="AG419" s="55" t="s">
        <v>697</v>
      </c>
      <c r="AH419" s="58">
        <f t="shared" si="36"/>
      </c>
      <c r="AI419" s="58">
        <f t="shared" si="37"/>
      </c>
    </row>
    <row r="420" spans="14:35" ht="12.75">
      <c r="N420" s="2">
        <v>395</v>
      </c>
      <c r="O420" s="55" t="s">
        <v>381</v>
      </c>
      <c r="P420" s="58">
        <f t="shared" si="34"/>
      </c>
      <c r="Q420" s="58">
        <f t="shared" si="35"/>
      </c>
      <c r="AF420" s="2">
        <v>395</v>
      </c>
      <c r="AG420" s="55" t="s">
        <v>698</v>
      </c>
      <c r="AH420" s="58">
        <f t="shared" si="36"/>
      </c>
      <c r="AI420" s="58">
        <f t="shared" si="37"/>
      </c>
    </row>
    <row r="421" spans="14:35" ht="12.75">
      <c r="N421" s="2">
        <v>396</v>
      </c>
      <c r="O421" s="55" t="s">
        <v>676</v>
      </c>
      <c r="P421" s="58">
        <f aca="true" t="shared" si="38" ref="P421:P457">IF(COUNTIF($P$8:$T$24,O421)=0,"",N421)</f>
      </c>
      <c r="Q421" s="58">
        <f aca="true" t="shared" si="39" ref="Q421:Q457">IF(COUNTIF($U$8:$Y$24,O421)=0,"",N421)</f>
      </c>
      <c r="AF421" s="2">
        <v>396</v>
      </c>
      <c r="AG421" s="55" t="s">
        <v>699</v>
      </c>
      <c r="AH421" s="58">
        <f t="shared" si="36"/>
      </c>
      <c r="AI421" s="58">
        <f t="shared" si="37"/>
      </c>
    </row>
    <row r="422" spans="14:35" ht="12.75">
      <c r="N422" s="2">
        <v>397</v>
      </c>
      <c r="O422" s="55" t="s">
        <v>696</v>
      </c>
      <c r="P422" s="58">
        <f t="shared" si="38"/>
      </c>
      <c r="Q422" s="58">
        <f t="shared" si="39"/>
      </c>
      <c r="AF422" s="2">
        <v>397</v>
      </c>
      <c r="AG422" s="55" t="s">
        <v>700</v>
      </c>
      <c r="AH422" s="58">
        <f t="shared" si="36"/>
      </c>
      <c r="AI422" s="58">
        <f t="shared" si="37"/>
      </c>
    </row>
    <row r="423" spans="14:35" ht="12.75">
      <c r="N423" s="2">
        <v>398</v>
      </c>
      <c r="O423" s="55" t="s">
        <v>573</v>
      </c>
      <c r="P423" s="58">
        <f t="shared" si="38"/>
      </c>
      <c r="Q423" s="58">
        <f t="shared" si="39"/>
      </c>
      <c r="AF423" s="2">
        <v>398</v>
      </c>
      <c r="AG423" s="55" t="s">
        <v>701</v>
      </c>
      <c r="AH423" s="58">
        <f t="shared" si="36"/>
      </c>
      <c r="AI423" s="58">
        <f t="shared" si="37"/>
      </c>
    </row>
    <row r="424" spans="14:35" ht="12.75">
      <c r="N424" s="2">
        <v>399</v>
      </c>
      <c r="O424" s="55" t="s">
        <v>681</v>
      </c>
      <c r="P424" s="58">
        <f t="shared" si="38"/>
      </c>
      <c r="Q424" s="58">
        <f t="shared" si="39"/>
      </c>
      <c r="AF424" s="2">
        <v>399</v>
      </c>
      <c r="AG424" s="55" t="s">
        <v>702</v>
      </c>
      <c r="AH424" s="58">
        <f t="shared" si="36"/>
      </c>
      <c r="AI424" s="58">
        <f t="shared" si="37"/>
      </c>
    </row>
    <row r="425" spans="14:35" ht="12.75">
      <c r="N425" s="2">
        <v>400</v>
      </c>
      <c r="O425" s="55" t="s">
        <v>513</v>
      </c>
      <c r="P425" s="58">
        <f t="shared" si="38"/>
      </c>
      <c r="Q425" s="58">
        <f t="shared" si="39"/>
      </c>
      <c r="AF425" s="2">
        <v>400</v>
      </c>
      <c r="AG425" s="55" t="s">
        <v>703</v>
      </c>
      <c r="AH425" s="58">
        <f t="shared" si="36"/>
      </c>
      <c r="AI425" s="58">
        <f t="shared" si="37"/>
      </c>
    </row>
    <row r="426" spans="14:35" ht="12.75">
      <c r="N426" s="2">
        <v>401</v>
      </c>
      <c r="O426" s="55" t="s">
        <v>521</v>
      </c>
      <c r="P426" s="58">
        <f t="shared" si="38"/>
      </c>
      <c r="Q426" s="58">
        <f t="shared" si="39"/>
      </c>
      <c r="AF426" s="2">
        <v>401</v>
      </c>
      <c r="AG426" s="55" t="s">
        <v>704</v>
      </c>
      <c r="AH426" s="58">
        <f t="shared" si="36"/>
      </c>
      <c r="AI426" s="58">
        <f t="shared" si="37"/>
      </c>
    </row>
    <row r="427" spans="14:35" ht="12.75">
      <c r="N427" s="2">
        <v>402</v>
      </c>
      <c r="O427" s="55" t="s">
        <v>695</v>
      </c>
      <c r="P427" s="58">
        <f t="shared" si="38"/>
      </c>
      <c r="Q427" s="58">
        <f t="shared" si="39"/>
      </c>
      <c r="AF427" s="2">
        <v>402</v>
      </c>
      <c r="AG427" s="55" t="s">
        <v>705</v>
      </c>
      <c r="AH427" s="58">
        <f t="shared" si="36"/>
      </c>
      <c r="AI427" s="58">
        <f t="shared" si="37"/>
      </c>
    </row>
    <row r="428" spans="14:35" ht="12.75">
      <c r="N428" s="2">
        <v>403</v>
      </c>
      <c r="O428" s="55" t="s">
        <v>382</v>
      </c>
      <c r="P428" s="58">
        <f t="shared" si="38"/>
      </c>
      <c r="Q428" s="58">
        <f t="shared" si="39"/>
      </c>
      <c r="AF428" s="2">
        <v>403</v>
      </c>
      <c r="AG428" s="55" t="s">
        <v>706</v>
      </c>
      <c r="AH428" s="58">
        <f t="shared" si="36"/>
      </c>
      <c r="AI428" s="58">
        <f t="shared" si="37"/>
      </c>
    </row>
    <row r="429" spans="14:35" ht="12.75">
      <c r="N429" s="2">
        <v>404</v>
      </c>
      <c r="O429" s="55" t="s">
        <v>383</v>
      </c>
      <c r="P429" s="58">
        <f t="shared" si="38"/>
      </c>
      <c r="Q429" s="58">
        <f t="shared" si="39"/>
      </c>
      <c r="AF429" s="2">
        <v>404</v>
      </c>
      <c r="AG429" s="55" t="s">
        <v>707</v>
      </c>
      <c r="AH429" s="58">
        <f t="shared" si="36"/>
      </c>
      <c r="AI429" s="58">
        <f t="shared" si="37"/>
      </c>
    </row>
    <row r="430" spans="14:35" ht="12.75">
      <c r="N430" s="2">
        <v>405</v>
      </c>
      <c r="O430" s="55" t="s">
        <v>728</v>
      </c>
      <c r="P430" s="58">
        <f t="shared" si="38"/>
      </c>
      <c r="Q430" s="58">
        <f t="shared" si="39"/>
      </c>
      <c r="AF430" s="2">
        <v>405</v>
      </c>
      <c r="AG430" s="55" t="s">
        <v>708</v>
      </c>
      <c r="AH430" s="58">
        <f t="shared" si="36"/>
      </c>
      <c r="AI430" s="58">
        <f t="shared" si="37"/>
      </c>
    </row>
    <row r="431" spans="14:35" ht="12.75">
      <c r="N431" s="2">
        <v>406</v>
      </c>
      <c r="O431" s="55" t="s">
        <v>460</v>
      </c>
      <c r="P431" s="58">
        <f t="shared" si="38"/>
      </c>
      <c r="Q431" s="58">
        <f t="shared" si="39"/>
      </c>
      <c r="AF431" s="2">
        <v>406</v>
      </c>
      <c r="AG431" s="55" t="s">
        <v>709</v>
      </c>
      <c r="AH431" s="58">
        <f t="shared" si="36"/>
      </c>
      <c r="AI431" s="58">
        <f t="shared" si="37"/>
      </c>
    </row>
    <row r="432" spans="14:35" ht="12.75">
      <c r="N432" s="2">
        <v>407</v>
      </c>
      <c r="O432" s="55" t="s">
        <v>617</v>
      </c>
      <c r="P432" s="58">
        <f t="shared" si="38"/>
      </c>
      <c r="Q432" s="58">
        <f t="shared" si="39"/>
      </c>
      <c r="AF432" s="2">
        <v>407</v>
      </c>
      <c r="AG432" s="55" t="s">
        <v>710</v>
      </c>
      <c r="AH432" s="58">
        <f t="shared" si="36"/>
      </c>
      <c r="AI432" s="58">
        <f t="shared" si="37"/>
      </c>
    </row>
    <row r="433" spans="14:35" ht="12.75">
      <c r="N433" s="2">
        <v>408</v>
      </c>
      <c r="O433" s="55" t="s">
        <v>524</v>
      </c>
      <c r="P433" s="58">
        <f t="shared" si="38"/>
      </c>
      <c r="Q433" s="58">
        <f t="shared" si="39"/>
      </c>
      <c r="AF433" s="2">
        <v>408</v>
      </c>
      <c r="AG433" s="55" t="s">
        <v>711</v>
      </c>
      <c r="AH433" s="58">
        <f t="shared" si="36"/>
      </c>
      <c r="AI433" s="58">
        <f t="shared" si="37"/>
      </c>
    </row>
    <row r="434" spans="14:35" ht="12.75">
      <c r="N434" s="2">
        <v>409</v>
      </c>
      <c r="O434" s="55" t="s">
        <v>384</v>
      </c>
      <c r="P434" s="58">
        <f t="shared" si="38"/>
      </c>
      <c r="Q434" s="58">
        <f t="shared" si="39"/>
      </c>
      <c r="AF434" s="2">
        <v>409</v>
      </c>
      <c r="AG434" s="55" t="s">
        <v>712</v>
      </c>
      <c r="AH434" s="58">
        <f t="shared" si="36"/>
      </c>
      <c r="AI434" s="58">
        <f t="shared" si="37"/>
      </c>
    </row>
    <row r="435" spans="14:35" ht="12.75">
      <c r="N435" s="2">
        <v>410</v>
      </c>
      <c r="O435" s="55" t="s">
        <v>615</v>
      </c>
      <c r="P435" s="58">
        <f t="shared" si="38"/>
      </c>
      <c r="Q435" s="58">
        <f t="shared" si="39"/>
      </c>
      <c r="AF435" s="2">
        <v>410</v>
      </c>
      <c r="AG435" s="55" t="s">
        <v>713</v>
      </c>
      <c r="AH435" s="58">
        <f t="shared" si="36"/>
      </c>
      <c r="AI435" s="58">
        <f t="shared" si="37"/>
      </c>
    </row>
    <row r="436" spans="14:35" ht="12.75">
      <c r="N436" s="2">
        <v>411</v>
      </c>
      <c r="O436" s="55" t="s">
        <v>627</v>
      </c>
      <c r="P436" s="58">
        <f t="shared" si="38"/>
      </c>
      <c r="Q436" s="58">
        <f t="shared" si="39"/>
      </c>
      <c r="AF436" s="2">
        <v>411</v>
      </c>
      <c r="AG436" s="55" t="s">
        <v>714</v>
      </c>
      <c r="AH436" s="58">
        <f t="shared" si="36"/>
      </c>
      <c r="AI436" s="58">
        <f t="shared" si="37"/>
      </c>
    </row>
    <row r="437" spans="14:35" ht="12.75">
      <c r="N437" s="2">
        <v>412</v>
      </c>
      <c r="O437" s="55" t="s">
        <v>622</v>
      </c>
      <c r="P437" s="58">
        <f t="shared" si="38"/>
      </c>
      <c r="Q437" s="58">
        <f t="shared" si="39"/>
      </c>
      <c r="AF437" s="2">
        <v>412</v>
      </c>
      <c r="AG437" s="55" t="s">
        <v>715</v>
      </c>
      <c r="AH437" s="58">
        <f t="shared" si="36"/>
      </c>
      <c r="AI437" s="58">
        <f t="shared" si="37"/>
      </c>
    </row>
    <row r="438" spans="14:35" ht="12.75">
      <c r="N438" s="2">
        <v>413</v>
      </c>
      <c r="O438" s="55" t="s">
        <v>385</v>
      </c>
      <c r="P438" s="58">
        <f t="shared" si="38"/>
      </c>
      <c r="Q438" s="58">
        <f t="shared" si="39"/>
      </c>
      <c r="AF438" s="2">
        <v>413</v>
      </c>
      <c r="AG438" s="55" t="s">
        <v>716</v>
      </c>
      <c r="AH438" s="58">
        <f t="shared" si="36"/>
      </c>
      <c r="AI438" s="58">
        <f t="shared" si="37"/>
      </c>
    </row>
    <row r="439" spans="14:35" ht="12.75">
      <c r="N439" s="2">
        <v>414</v>
      </c>
      <c r="O439" s="55" t="s">
        <v>508</v>
      </c>
      <c r="P439" s="58">
        <f t="shared" si="38"/>
      </c>
      <c r="Q439" s="58">
        <f t="shared" si="39"/>
      </c>
      <c r="AF439" s="2">
        <v>414</v>
      </c>
      <c r="AG439" s="55" t="s">
        <v>717</v>
      </c>
      <c r="AH439" s="58">
        <f t="shared" si="36"/>
      </c>
      <c r="AI439" s="58">
        <f t="shared" si="37"/>
      </c>
    </row>
    <row r="440" spans="14:35" ht="12.75">
      <c r="N440" s="2">
        <v>415</v>
      </c>
      <c r="O440" s="55" t="s">
        <v>533</v>
      </c>
      <c r="P440" s="58">
        <f t="shared" si="38"/>
      </c>
      <c r="Q440" s="58">
        <f t="shared" si="39"/>
      </c>
      <c r="AF440" s="2">
        <v>415</v>
      </c>
      <c r="AG440" s="55" t="s">
        <v>718</v>
      </c>
      <c r="AH440" s="58">
        <f t="shared" si="36"/>
      </c>
      <c r="AI440" s="58">
        <f t="shared" si="37"/>
      </c>
    </row>
    <row r="441" spans="14:35" ht="12.75">
      <c r="N441" s="2">
        <v>416</v>
      </c>
      <c r="O441" s="55" t="s">
        <v>553</v>
      </c>
      <c r="P441" s="58">
        <f t="shared" si="38"/>
      </c>
      <c r="Q441" s="58">
        <f t="shared" si="39"/>
      </c>
      <c r="AF441" s="2">
        <v>416</v>
      </c>
      <c r="AG441" s="55" t="s">
        <v>719</v>
      </c>
      <c r="AH441" s="58">
        <f t="shared" si="36"/>
      </c>
      <c r="AI441" s="58">
        <f t="shared" si="37"/>
      </c>
    </row>
    <row r="442" spans="14:35" ht="12.75">
      <c r="N442" s="2">
        <v>417</v>
      </c>
      <c r="O442" s="55" t="s">
        <v>680</v>
      </c>
      <c r="P442" s="58">
        <f t="shared" si="38"/>
      </c>
      <c r="Q442" s="58">
        <f t="shared" si="39"/>
      </c>
      <c r="AF442" s="2">
        <v>417</v>
      </c>
      <c r="AG442" s="55" t="s">
        <v>720</v>
      </c>
      <c r="AH442" s="58">
        <f t="shared" si="36"/>
      </c>
      <c r="AI442" s="58">
        <f t="shared" si="37"/>
      </c>
    </row>
    <row r="443" spans="14:35" ht="12.75">
      <c r="N443" s="2">
        <v>418</v>
      </c>
      <c r="O443" s="55" t="s">
        <v>671</v>
      </c>
      <c r="P443" s="58">
        <f t="shared" si="38"/>
      </c>
      <c r="Q443" s="58">
        <f t="shared" si="39"/>
      </c>
      <c r="AF443" s="2">
        <v>418</v>
      </c>
      <c r="AG443" s="55" t="s">
        <v>721</v>
      </c>
      <c r="AH443" s="58">
        <f t="shared" si="36"/>
      </c>
      <c r="AI443" s="58">
        <f t="shared" si="37"/>
      </c>
    </row>
    <row r="444" spans="14:35" ht="12.75">
      <c r="N444" s="2">
        <v>419</v>
      </c>
      <c r="O444" s="55" t="s">
        <v>580</v>
      </c>
      <c r="P444" s="58">
        <f t="shared" si="38"/>
      </c>
      <c r="Q444" s="58">
        <f t="shared" si="39"/>
      </c>
      <c r="AF444" s="2">
        <v>419</v>
      </c>
      <c r="AG444" s="55" t="s">
        <v>722</v>
      </c>
      <c r="AH444" s="58">
        <f t="shared" si="36"/>
      </c>
      <c r="AI444" s="58">
        <f t="shared" si="37"/>
      </c>
    </row>
    <row r="445" spans="14:35" ht="12.75">
      <c r="N445" s="2">
        <v>420</v>
      </c>
      <c r="O445" s="55" t="s">
        <v>537</v>
      </c>
      <c r="P445" s="58">
        <f t="shared" si="38"/>
      </c>
      <c r="Q445" s="58">
        <f t="shared" si="39"/>
      </c>
      <c r="AF445" s="2">
        <v>420</v>
      </c>
      <c r="AG445" s="55" t="s">
        <v>723</v>
      </c>
      <c r="AH445" s="58">
        <f t="shared" si="36"/>
      </c>
      <c r="AI445" s="58">
        <f t="shared" si="37"/>
      </c>
    </row>
    <row r="446" spans="14:35" ht="12.75">
      <c r="N446" s="2">
        <v>421</v>
      </c>
      <c r="O446" s="55" t="s">
        <v>619</v>
      </c>
      <c r="P446" s="58">
        <f t="shared" si="38"/>
      </c>
      <c r="Q446" s="58">
        <f t="shared" si="39"/>
      </c>
      <c r="AF446" s="2">
        <v>421</v>
      </c>
      <c r="AG446" s="55" t="s">
        <v>724</v>
      </c>
      <c r="AH446" s="58">
        <f t="shared" si="36"/>
      </c>
      <c r="AI446" s="58">
        <f t="shared" si="37"/>
      </c>
    </row>
    <row r="447" spans="14:35" ht="12.75">
      <c r="N447" s="2">
        <v>422</v>
      </c>
      <c r="O447" s="55" t="s">
        <v>386</v>
      </c>
      <c r="P447" s="58">
        <f t="shared" si="38"/>
      </c>
      <c r="Q447" s="58">
        <f t="shared" si="39"/>
      </c>
      <c r="AF447" s="2">
        <v>422</v>
      </c>
      <c r="AG447" s="55" t="s">
        <v>725</v>
      </c>
      <c r="AH447" s="58">
        <f t="shared" si="36"/>
      </c>
      <c r="AI447" s="58">
        <f t="shared" si="37"/>
      </c>
    </row>
    <row r="448" spans="14:35" ht="12.75">
      <c r="N448" s="2">
        <v>423</v>
      </c>
      <c r="O448" s="55" t="s">
        <v>602</v>
      </c>
      <c r="P448" s="58">
        <f t="shared" si="38"/>
      </c>
      <c r="Q448" s="58">
        <f t="shared" si="39"/>
      </c>
      <c r="AF448" s="2">
        <v>423</v>
      </c>
      <c r="AG448" s="55" t="s">
        <v>726</v>
      </c>
      <c r="AH448" s="58">
        <f aca="true" t="shared" si="40" ref="AH448:AH457">IF(COUNTIF($AH$8:$AL$24,AG448)=0,"",AF448)</f>
      </c>
      <c r="AI448" s="58">
        <f aca="true" t="shared" si="41" ref="AI448:AI457">IF(COUNTIF($AM$8:$AQ$24,AG448)=0,"",AF448)</f>
      </c>
    </row>
    <row r="449" spans="14:35" ht="12.75">
      <c r="N449" s="2">
        <v>424</v>
      </c>
      <c r="O449" s="55" t="s">
        <v>523</v>
      </c>
      <c r="P449" s="58">
        <f t="shared" si="38"/>
      </c>
      <c r="Q449" s="58">
        <f t="shared" si="39"/>
      </c>
      <c r="AF449" s="2">
        <v>424</v>
      </c>
      <c r="AG449" s="55" t="s">
        <v>727</v>
      </c>
      <c r="AH449" s="58">
        <f t="shared" si="40"/>
      </c>
      <c r="AI449" s="58">
        <f t="shared" si="41"/>
      </c>
    </row>
    <row r="450" spans="14:35" ht="12.75">
      <c r="N450" s="2">
        <v>425</v>
      </c>
      <c r="O450" s="55" t="s">
        <v>557</v>
      </c>
      <c r="P450" s="58">
        <f t="shared" si="38"/>
      </c>
      <c r="Q450" s="58">
        <f t="shared" si="39"/>
      </c>
      <c r="AF450" s="2">
        <v>425</v>
      </c>
      <c r="AG450" s="55" t="s">
        <v>728</v>
      </c>
      <c r="AH450" s="58">
        <f t="shared" si="40"/>
      </c>
      <c r="AI450" s="58">
        <f t="shared" si="41"/>
      </c>
    </row>
    <row r="451" spans="14:35" ht="12.75">
      <c r="N451" s="2">
        <v>426</v>
      </c>
      <c r="O451" s="55" t="s">
        <v>387</v>
      </c>
      <c r="P451" s="58">
        <f t="shared" si="38"/>
      </c>
      <c r="Q451" s="58">
        <f t="shared" si="39"/>
      </c>
      <c r="AF451" s="2">
        <v>426</v>
      </c>
      <c r="AG451" s="55" t="s">
        <v>729</v>
      </c>
      <c r="AH451" s="58">
        <f t="shared" si="40"/>
      </c>
      <c r="AI451" s="58">
        <f t="shared" si="41"/>
      </c>
    </row>
    <row r="452" spans="14:35" ht="12.75">
      <c r="N452" s="2">
        <v>427</v>
      </c>
      <c r="O452" s="55" t="s">
        <v>341</v>
      </c>
      <c r="P452" s="58">
        <f t="shared" si="38"/>
      </c>
      <c r="Q452" s="58">
        <f t="shared" si="39"/>
      </c>
      <c r="AF452" s="2">
        <v>427</v>
      </c>
      <c r="AG452" s="55" t="s">
        <v>730</v>
      </c>
      <c r="AH452" s="58">
        <f t="shared" si="40"/>
      </c>
      <c r="AI452" s="58">
        <f t="shared" si="41"/>
      </c>
    </row>
    <row r="453" spans="14:35" ht="12.75">
      <c r="N453" s="2">
        <v>428</v>
      </c>
      <c r="O453" s="55" t="s">
        <v>487</v>
      </c>
      <c r="P453" s="58">
        <f t="shared" si="38"/>
      </c>
      <c r="Q453" s="58">
        <f t="shared" si="39"/>
      </c>
      <c r="AF453" s="2">
        <v>428</v>
      </c>
      <c r="AG453" s="55" t="s">
        <v>731</v>
      </c>
      <c r="AH453" s="58">
        <f t="shared" si="40"/>
      </c>
      <c r="AI453" s="58">
        <f t="shared" si="41"/>
      </c>
    </row>
    <row r="454" spans="14:35" ht="12.75">
      <c r="N454" s="2">
        <v>429</v>
      </c>
      <c r="O454" s="55" t="s">
        <v>614</v>
      </c>
      <c r="P454" s="58">
        <f t="shared" si="38"/>
      </c>
      <c r="Q454" s="58">
        <f t="shared" si="39"/>
      </c>
      <c r="AF454" s="2">
        <v>429</v>
      </c>
      <c r="AG454" s="55" t="s">
        <v>732</v>
      </c>
      <c r="AH454" s="58">
        <f t="shared" si="40"/>
      </c>
      <c r="AI454" s="58">
        <f t="shared" si="41"/>
      </c>
    </row>
    <row r="455" spans="14:35" ht="12.75">
      <c r="N455" s="2">
        <v>430</v>
      </c>
      <c r="O455" s="55" t="s">
        <v>388</v>
      </c>
      <c r="P455" s="58">
        <f t="shared" si="38"/>
      </c>
      <c r="Q455" s="58">
        <f t="shared" si="39"/>
      </c>
      <c r="AF455" s="2">
        <v>430</v>
      </c>
      <c r="AG455" s="55" t="s">
        <v>733</v>
      </c>
      <c r="AH455" s="58">
        <f t="shared" si="40"/>
      </c>
      <c r="AI455" s="58">
        <f t="shared" si="41"/>
      </c>
    </row>
    <row r="456" spans="14:35" ht="12.75">
      <c r="N456" s="2">
        <v>431</v>
      </c>
      <c r="O456" s="55" t="s">
        <v>477</v>
      </c>
      <c r="P456" s="58">
        <f t="shared" si="38"/>
      </c>
      <c r="Q456" s="58">
        <f t="shared" si="39"/>
      </c>
      <c r="AF456" s="2">
        <v>431</v>
      </c>
      <c r="AG456" s="55" t="s">
        <v>734</v>
      </c>
      <c r="AH456" s="58">
        <f t="shared" si="40"/>
      </c>
      <c r="AI456" s="58">
        <f t="shared" si="41"/>
      </c>
    </row>
    <row r="457" spans="14:35" ht="12.75">
      <c r="N457" s="2">
        <v>432</v>
      </c>
      <c r="O457" s="55" t="s">
        <v>389</v>
      </c>
      <c r="P457" s="58">
        <f t="shared" si="38"/>
      </c>
      <c r="Q457" s="58">
        <f t="shared" si="39"/>
      </c>
      <c r="AF457" s="2">
        <v>432</v>
      </c>
      <c r="AG457" s="55" t="s">
        <v>735</v>
      </c>
      <c r="AH457" s="58">
        <f t="shared" si="40"/>
      </c>
      <c r="AI457" s="58">
        <f t="shared" si="41"/>
      </c>
    </row>
    <row r="458" spans="14:35" ht="12.75">
      <c r="N458" s="2">
        <v>433</v>
      </c>
      <c r="O458" s="55" t="s">
        <v>738</v>
      </c>
      <c r="P458" s="58">
        <f>IF(COUNTIF($P$8:$T$24,O458)=0,"",N458)</f>
      </c>
      <c r="Q458" s="58">
        <f>IF(COUNTIF($U$8:$Y$24,O458)=0,"",N458)</f>
      </c>
      <c r="AF458" s="2">
        <v>433</v>
      </c>
      <c r="AG458" s="55" t="s">
        <v>736</v>
      </c>
      <c r="AH458" s="58">
        <f t="shared" si="26"/>
      </c>
      <c r="AI458" s="58">
        <f t="shared" si="27"/>
      </c>
    </row>
    <row r="459" spans="16:35" ht="10.5">
      <c r="P459" s="58">
        <f>COUNT(P26:P458)</f>
        <v>3</v>
      </c>
      <c r="Q459" s="58">
        <f>COUNT(Q26:Q458)</f>
        <v>0</v>
      </c>
      <c r="AH459" s="58">
        <f>COUNT(AH26:AH458)</f>
        <v>0</v>
      </c>
      <c r="AI459" s="58">
        <f>COUNT(AI26:AI458)</f>
        <v>0</v>
      </c>
    </row>
    <row r="460" spans="16:35" ht="10.5">
      <c r="P460" s="58" t="str">
        <f>IF(ISERROR(VLOOKUP(SMALL(P$26:P$458,1),$N$26:$O$458,2)),"",VLOOKUP(SMALL(P$26:P$458,1),$N$26:$O$458,2))</f>
        <v>関西電力(株)</v>
      </c>
      <c r="Q460" s="58">
        <f>IF(ISERROR(VLOOKUP(SMALL(Q$26:Q$458,1),$N$26:$O$458,2)),"",VLOOKUP(SMALL(Q$26:Q$458,1),$N$26:$O$458,2))</f>
      </c>
      <c r="AH460" s="58">
        <f>IF(ISERROR(VLOOKUP(SMALL(AH$26:AH$458,1),$AF$26:$AG$458,2)),"",VLOOKUP(SMALL(AH$26:AH$458,1),$AF$26:$AG$458,2))</f>
      </c>
      <c r="AI460" s="58">
        <f>IF(ISERROR(VLOOKUP(SMALL(AI$26:AI$458,1),$AF$26:$AG$458,2)),"",VLOOKUP(SMALL(AI$26:AI$458,1),$AF$26:$AG$458,2))</f>
      </c>
    </row>
    <row r="461" spans="16:35" ht="10.5">
      <c r="P461" s="58" t="str">
        <f>IF(ISERROR(VLOOKUP(SMALL(P$26:P$458,2),$N$26:$O$458,2)),"",VLOOKUP(SMALL(P$26:P$458,2),$N$26:$O$458,2))</f>
        <v>エネサーブ(株)</v>
      </c>
      <c r="Q461" s="58">
        <f>IF(ISERROR(VLOOKUP(SMALL(Q$26:Q$458,2),$N$26:$O$458,2)),"",VLOOKUP(SMALL(Q$26:Q$458,2),$N$26:$O$458,2))</f>
      </c>
      <c r="AH461" s="58">
        <f>IF(ISERROR(VLOOKUP(SMALL(AH$26:AH$458,2),$AF$26:$AG$458,2)),"",VLOOKUP(SMALL(AH$26:AH$458,2),$AF$26:$AG$458,2))</f>
      </c>
      <c r="AI461" s="58">
        <f>IF(ISERROR(VLOOKUP(SMALL(AI$26:AI$458,2),$AF$26:$AG$458,2)),"",VLOOKUP(SMALL(AI$26:AI$458,2),$AF$26:$AG$458,2))</f>
      </c>
    </row>
    <row r="462" spans="16:35" ht="10.5">
      <c r="P462" s="58" t="str">
        <f>IF(ISERROR(VLOOKUP(SMALL(P$26:P$458,3),$N$26:$O$458,2)),"",VLOOKUP(SMALL(P$26:P$458,3),$N$26:$O$458,2))</f>
        <v>(株)エネット</v>
      </c>
      <c r="Q462" s="58">
        <f>IF(ISERROR(VLOOKUP(SMALL(Q$26:Q$458,3),$N$26:$O$458,2)),"",VLOOKUP(SMALL(Q$26:Q$458,3),$N$26:$O$458,2))</f>
      </c>
      <c r="AH462" s="58">
        <f>IF(ISERROR(VLOOKUP(SMALL(AH$26:AH$458,3),$AF$26:$AG$458,2)),"",VLOOKUP(SMALL(AH$26:AH$458,3),$AF$26:$AG$458,2))</f>
      </c>
      <c r="AI462" s="58">
        <f>IF(ISERROR(VLOOKUP(SMALL(AI$26:AI$458,3),$AF$26:$AG$458,2)),"",VLOOKUP(SMALL(AI$26:AI$458,3),$AF$26:$AG$458,2))</f>
      </c>
    </row>
    <row r="463" spans="16:17" ht="10.5">
      <c r="P463" s="85"/>
      <c r="Q463" s="85"/>
    </row>
    <row r="464" ht="10.5">
      <c r="Q464" s="75"/>
    </row>
    <row r="465" spans="16:17" ht="10.5">
      <c r="P465" s="75"/>
      <c r="Q465" s="75"/>
    </row>
  </sheetData>
  <sheetProtection password="CF70" sheet="1" selectLockedCells="1"/>
  <mergeCells count="118">
    <mergeCell ref="D9:G9"/>
    <mergeCell ref="D10:G10"/>
    <mergeCell ref="D11:G11"/>
    <mergeCell ref="C2:K2"/>
    <mergeCell ref="C3:F3"/>
    <mergeCell ref="G3:K3"/>
    <mergeCell ref="C4:G4"/>
    <mergeCell ref="H4:I4"/>
    <mergeCell ref="J4:K4"/>
    <mergeCell ref="E17:E20"/>
    <mergeCell ref="F17:F18"/>
    <mergeCell ref="E21:F22"/>
    <mergeCell ref="C5:G5"/>
    <mergeCell ref="H5:I5"/>
    <mergeCell ref="J5:K5"/>
    <mergeCell ref="C6:K6"/>
    <mergeCell ref="C7:C28"/>
    <mergeCell ref="D7:G7"/>
    <mergeCell ref="D8:G8"/>
    <mergeCell ref="H17:H18"/>
    <mergeCell ref="I17:I18"/>
    <mergeCell ref="J17:J18"/>
    <mergeCell ref="K17:K18"/>
    <mergeCell ref="D12:G12"/>
    <mergeCell ref="D13:G13"/>
    <mergeCell ref="D14:G14"/>
    <mergeCell ref="D15:G15"/>
    <mergeCell ref="D16:G16"/>
    <mergeCell ref="D17:D22"/>
    <mergeCell ref="H21:H22"/>
    <mergeCell ref="I21:I22"/>
    <mergeCell ref="J21:J22"/>
    <mergeCell ref="K21:K22"/>
    <mergeCell ref="D23:F25"/>
    <mergeCell ref="F19:F20"/>
    <mergeCell ref="H19:H20"/>
    <mergeCell ref="I19:I20"/>
    <mergeCell ref="J19:J20"/>
    <mergeCell ref="K19:K20"/>
    <mergeCell ref="C29:C46"/>
    <mergeCell ref="D29:G29"/>
    <mergeCell ref="D30:G30"/>
    <mergeCell ref="D31:G31"/>
    <mergeCell ref="D32:G32"/>
    <mergeCell ref="D33:G33"/>
    <mergeCell ref="D34:G34"/>
    <mergeCell ref="D35:D40"/>
    <mergeCell ref="E35:E38"/>
    <mergeCell ref="F35:F36"/>
    <mergeCell ref="H35:H36"/>
    <mergeCell ref="D26:G26"/>
    <mergeCell ref="D27:G27"/>
    <mergeCell ref="H27:K27"/>
    <mergeCell ref="D28:G28"/>
    <mergeCell ref="H44:I44"/>
    <mergeCell ref="J44:K44"/>
    <mergeCell ref="K39:K40"/>
    <mergeCell ref="F37:F38"/>
    <mergeCell ref="H37:H38"/>
    <mergeCell ref="E39:F40"/>
    <mergeCell ref="H39:H40"/>
    <mergeCell ref="D41:G41"/>
    <mergeCell ref="K37:K38"/>
    <mergeCell ref="I39:I40"/>
    <mergeCell ref="J39:J40"/>
    <mergeCell ref="C47:C57"/>
    <mergeCell ref="D47:G47"/>
    <mergeCell ref="J47:K47"/>
    <mergeCell ref="D48:G48"/>
    <mergeCell ref="J48:K48"/>
    <mergeCell ref="D49:G49"/>
    <mergeCell ref="J49:K49"/>
    <mergeCell ref="D50:G50"/>
    <mergeCell ref="J50:K50"/>
    <mergeCell ref="O6:O7"/>
    <mergeCell ref="D54:G54"/>
    <mergeCell ref="J54:K54"/>
    <mergeCell ref="D53:G53"/>
    <mergeCell ref="J53:K53"/>
    <mergeCell ref="D52:G52"/>
    <mergeCell ref="J52:K52"/>
    <mergeCell ref="D51:G51"/>
    <mergeCell ref="J51:K51"/>
    <mergeCell ref="D46:G46"/>
    <mergeCell ref="D63:K63"/>
    <mergeCell ref="D64:K64"/>
    <mergeCell ref="D65:K65"/>
    <mergeCell ref="D66:K66"/>
    <mergeCell ref="D56:G57"/>
    <mergeCell ref="H56:K56"/>
    <mergeCell ref="H57:I57"/>
    <mergeCell ref="J57:K57"/>
    <mergeCell ref="D59:K59"/>
    <mergeCell ref="D60:K60"/>
    <mergeCell ref="D61:K61"/>
    <mergeCell ref="D62:K62"/>
    <mergeCell ref="D55:G55"/>
    <mergeCell ref="J55:K55"/>
    <mergeCell ref="D42:G43"/>
    <mergeCell ref="D44:G45"/>
    <mergeCell ref="H45:I45"/>
    <mergeCell ref="J45:K45"/>
    <mergeCell ref="AR6:AV6"/>
    <mergeCell ref="AY6:AY7"/>
    <mergeCell ref="AZ6:BB6"/>
    <mergeCell ref="BC6:BE6"/>
    <mergeCell ref="D67:K67"/>
    <mergeCell ref="I35:I36"/>
    <mergeCell ref="J35:J36"/>
    <mergeCell ref="K35:K36"/>
    <mergeCell ref="I37:I38"/>
    <mergeCell ref="J37:J38"/>
    <mergeCell ref="P6:T6"/>
    <mergeCell ref="U6:Y6"/>
    <mergeCell ref="Z6:AD6"/>
    <mergeCell ref="AG6:AG7"/>
    <mergeCell ref="AH6:AL6"/>
    <mergeCell ref="AM6:AQ6"/>
  </mergeCells>
  <printOptions horizontalCentered="1"/>
  <pageMargins left="0.3937007874015748" right="0.3937007874015748" top="0.3937007874015748" bottom="0.3937007874015748" header="0" footer="0"/>
  <pageSetup fitToHeight="1" fitToWidth="1" horizontalDpi="600" verticalDpi="600" orientation="portrait" paperSize="9" scale="85" r:id="rId3"/>
  <drawing r:id="rId2"/>
  <legacyDrawing r:id="rId1"/>
</worksheet>
</file>

<file path=xl/worksheets/sheet3.xml><?xml version="1.0" encoding="utf-8"?>
<worksheet xmlns="http://schemas.openxmlformats.org/spreadsheetml/2006/main" xmlns:r="http://schemas.openxmlformats.org/officeDocument/2006/relationships">
  <sheetPr>
    <tabColor rgb="FFFFFF99"/>
    <pageSetUpPr fitToPage="1"/>
  </sheetPr>
  <dimension ref="B1:AH449"/>
  <sheetViews>
    <sheetView showGridLines="0" view="pageBreakPreview" zoomScaleNormal="130" zoomScaleSheetLayoutView="100" zoomScalePageLayoutView="0" workbookViewId="0" topLeftCell="A1">
      <selection activeCell="A1" sqref="A1"/>
    </sheetView>
  </sheetViews>
  <sheetFormatPr defaultColWidth="9.00390625" defaultRowHeight="12.75"/>
  <cols>
    <col min="1" max="1" width="1.12109375" style="2" customWidth="1"/>
    <col min="2" max="2" width="2.00390625" style="2" customWidth="1"/>
    <col min="3" max="3" width="6.125" style="2" customWidth="1"/>
    <col min="4" max="4" width="3.00390625" style="2" customWidth="1"/>
    <col min="5" max="5" width="11.875" style="2" customWidth="1"/>
    <col min="6" max="6" width="5.125" style="2" customWidth="1"/>
    <col min="7" max="7" width="13.75390625" style="2" customWidth="1"/>
    <col min="8" max="8" width="15.25390625" style="2" customWidth="1"/>
    <col min="9" max="9" width="13.75390625" style="2" customWidth="1"/>
    <col min="10" max="11" width="16.75390625" style="2" customWidth="1"/>
    <col min="12" max="12" width="1.12109375" style="2" customWidth="1"/>
    <col min="13" max="13" width="2.25390625" style="2" customWidth="1"/>
    <col min="14" max="14" width="3.00390625" style="2" customWidth="1"/>
    <col min="15" max="15" width="3.375" style="2" customWidth="1"/>
    <col min="16" max="16" width="23.75390625" style="2" customWidth="1"/>
    <col min="17" max="17" width="17.625" style="2" customWidth="1"/>
    <col min="18" max="18" width="4.875" style="2" hidden="1" customWidth="1"/>
    <col min="19" max="19" width="8.25390625" style="2" hidden="1" customWidth="1"/>
    <col min="20" max="20" width="10.00390625" style="2" hidden="1" customWidth="1"/>
    <col min="21" max="21" width="14.75390625" style="2" hidden="1" customWidth="1"/>
    <col min="22" max="22" width="19.00390625" style="2" hidden="1" customWidth="1"/>
    <col min="23" max="23" width="9.125" style="2" customWidth="1"/>
    <col min="24" max="24" width="12.875" style="2" customWidth="1"/>
    <col min="25" max="25" width="17.375" style="2" customWidth="1"/>
    <col min="26" max="27" width="9.125" style="2" hidden="1" customWidth="1"/>
    <col min="28" max="28" width="10.00390625" style="2" hidden="1" customWidth="1"/>
    <col min="29" max="29" width="15.375" style="2" hidden="1" customWidth="1"/>
    <col min="30" max="30" width="19.00390625" style="2" hidden="1" customWidth="1"/>
    <col min="31" max="35" width="9.125" style="2" hidden="1" customWidth="1"/>
    <col min="36" max="37" width="9.125" style="2" customWidth="1"/>
    <col min="38" max="16384" width="9.125" style="2" customWidth="1"/>
  </cols>
  <sheetData>
    <row r="1" spans="2:13" ht="12.75" customHeight="1">
      <c r="B1" s="193" t="s">
        <v>740</v>
      </c>
      <c r="D1" s="1"/>
      <c r="E1" s="1"/>
      <c r="F1" s="1"/>
      <c r="G1" s="3"/>
      <c r="M1" s="194" t="s">
        <v>747</v>
      </c>
    </row>
    <row r="2" spans="3:11" ht="26.25" customHeight="1">
      <c r="C2" s="280" t="s">
        <v>17</v>
      </c>
      <c r="D2" s="280"/>
      <c r="E2" s="280"/>
      <c r="F2" s="280"/>
      <c r="G2" s="280"/>
      <c r="H2" s="280"/>
      <c r="I2" s="280"/>
      <c r="J2" s="280"/>
      <c r="K2" s="280"/>
    </row>
    <row r="3" spans="3:11" ht="12.75" customHeight="1">
      <c r="C3" s="254" t="s">
        <v>2</v>
      </c>
      <c r="D3" s="255"/>
      <c r="E3" s="255"/>
      <c r="F3" s="281"/>
      <c r="G3" s="224" t="s">
        <v>219</v>
      </c>
      <c r="H3" s="282"/>
      <c r="I3" s="282"/>
      <c r="J3" s="282"/>
      <c r="K3" s="282"/>
    </row>
    <row r="4" spans="3:11" ht="12.75" customHeight="1">
      <c r="C4" s="283" t="s">
        <v>15</v>
      </c>
      <c r="D4" s="284"/>
      <c r="E4" s="284"/>
      <c r="F4" s="284"/>
      <c r="G4" s="285"/>
      <c r="H4" s="283" t="s">
        <v>4</v>
      </c>
      <c r="I4" s="285"/>
      <c r="J4" s="283" t="s">
        <v>3</v>
      </c>
      <c r="K4" s="285"/>
    </row>
    <row r="5" spans="3:11" ht="43.5" customHeight="1">
      <c r="C5" s="275" t="s">
        <v>37</v>
      </c>
      <c r="D5" s="276"/>
      <c r="E5" s="276"/>
      <c r="F5" s="276"/>
      <c r="G5" s="277"/>
      <c r="H5" s="275" t="s">
        <v>407</v>
      </c>
      <c r="I5" s="277"/>
      <c r="J5" s="275" t="s">
        <v>60</v>
      </c>
      <c r="K5" s="277"/>
    </row>
    <row r="6" spans="3:11" ht="14.25" customHeight="1">
      <c r="C6" s="232" t="s">
        <v>22</v>
      </c>
      <c r="D6" s="232"/>
      <c r="E6" s="232"/>
      <c r="F6" s="232"/>
      <c r="G6" s="232"/>
      <c r="H6" s="232"/>
      <c r="I6" s="232"/>
      <c r="J6" s="232"/>
      <c r="K6" s="232"/>
    </row>
    <row r="7" spans="3:11" ht="25.5" customHeight="1">
      <c r="C7" s="246" t="s">
        <v>25</v>
      </c>
      <c r="D7" s="232" t="s">
        <v>5</v>
      </c>
      <c r="E7" s="232"/>
      <c r="F7" s="232"/>
      <c r="G7" s="232"/>
      <c r="H7" s="163" t="s">
        <v>6</v>
      </c>
      <c r="I7" s="163" t="s">
        <v>21</v>
      </c>
      <c r="J7" s="164" t="s">
        <v>36</v>
      </c>
      <c r="K7" s="164" t="s">
        <v>55</v>
      </c>
    </row>
    <row r="8" spans="3:11" ht="12.75" customHeight="1">
      <c r="C8" s="246"/>
      <c r="D8" s="271" t="s">
        <v>56</v>
      </c>
      <c r="E8" s="272"/>
      <c r="F8" s="272"/>
      <c r="G8" s="273"/>
      <c r="H8" s="163" t="s">
        <v>26</v>
      </c>
      <c r="I8" s="179">
        <v>100</v>
      </c>
      <c r="J8" s="171">
        <f>IF($I8="","",$I8*'係数'!$D$8*0.0258)</f>
        <v>89.268</v>
      </c>
      <c r="K8" s="171">
        <f>IF($I8="","",$I8*'係数'!$D$8*'係数'!$F$8*44/12)</f>
        <v>232.16599999999997</v>
      </c>
    </row>
    <row r="9" spans="3:11" ht="12.75" customHeight="1">
      <c r="C9" s="246"/>
      <c r="D9" s="232" t="s">
        <v>7</v>
      </c>
      <c r="E9" s="232"/>
      <c r="F9" s="232"/>
      <c r="G9" s="232"/>
      <c r="H9" s="163" t="s">
        <v>26</v>
      </c>
      <c r="I9" s="179"/>
      <c r="J9" s="171">
        <f>IF($I9="","",$I9*'係数'!$D$11*0.0258)</f>
      </c>
      <c r="K9" s="171">
        <f>IF($I9="","",$I9*'係数'!$D$11*'係数'!$F$11*44/12)</f>
      </c>
    </row>
    <row r="10" spans="3:11" ht="12.75" customHeight="1">
      <c r="C10" s="246"/>
      <c r="D10" s="274" t="s">
        <v>8</v>
      </c>
      <c r="E10" s="247"/>
      <c r="F10" s="247"/>
      <c r="G10" s="248"/>
      <c r="H10" s="163" t="s">
        <v>26</v>
      </c>
      <c r="I10" s="179">
        <v>90</v>
      </c>
      <c r="J10" s="171">
        <f>IF($I10="","",$I10*'係数'!$D$12*0.0258)</f>
        <v>87.53940000000001</v>
      </c>
      <c r="K10" s="171">
        <f>IF($I10="","",$I10*'係数'!$D$12*'係数'!$F$12*44/12)</f>
        <v>232.64670000000004</v>
      </c>
    </row>
    <row r="11" spans="3:11" ht="12.75" customHeight="1">
      <c r="C11" s="246"/>
      <c r="D11" s="232" t="s">
        <v>9</v>
      </c>
      <c r="E11" s="232"/>
      <c r="F11" s="232"/>
      <c r="G11" s="232"/>
      <c r="H11" s="163" t="s">
        <v>26</v>
      </c>
      <c r="I11" s="179">
        <v>40</v>
      </c>
      <c r="J11" s="171">
        <f>IF($I11="","",$I11*'係数'!$D$13*0.0258)</f>
        <v>40.3512</v>
      </c>
      <c r="K11" s="171">
        <f>IF($I11="","",$I11*'係数'!$D$13*'係数'!$F$13*44/12)</f>
        <v>108.3852</v>
      </c>
    </row>
    <row r="12" spans="3:17" ht="12.75" customHeight="1">
      <c r="C12" s="246"/>
      <c r="D12" s="271" t="s">
        <v>57</v>
      </c>
      <c r="E12" s="272"/>
      <c r="F12" s="272"/>
      <c r="G12" s="273"/>
      <c r="H12" s="165" t="s">
        <v>178</v>
      </c>
      <c r="I12" s="179"/>
      <c r="J12" s="171">
        <f>IF($I12="","",$I12*'係数'!$D$18*0.0258)</f>
      </c>
      <c r="K12" s="171">
        <f>IF($I12="","",$I12*'係数'!$D$18*'係数'!$F$18*44/12)</f>
      </c>
      <c r="N12" s="331" t="s">
        <v>220</v>
      </c>
      <c r="O12" s="331"/>
      <c r="P12" s="331"/>
      <c r="Q12" s="331"/>
    </row>
    <row r="13" spans="3:24" ht="12.75" customHeight="1" thickBot="1">
      <c r="C13" s="246"/>
      <c r="D13" s="271" t="s">
        <v>58</v>
      </c>
      <c r="E13" s="272"/>
      <c r="F13" s="272"/>
      <c r="G13" s="273"/>
      <c r="H13" s="165" t="s">
        <v>179</v>
      </c>
      <c r="I13" s="179"/>
      <c r="J13" s="171">
        <f>IF($I13="","",$I13*'係数'!$D$20*0.0258)</f>
      </c>
      <c r="K13" s="171">
        <f>IF($I13="","",$I13*'係数'!$D$20*'係数'!$F$20*44/12)</f>
      </c>
      <c r="N13" s="332"/>
      <c r="O13" s="332"/>
      <c r="P13" s="332"/>
      <c r="Q13" s="332"/>
      <c r="X13" s="56" t="s">
        <v>185</v>
      </c>
    </row>
    <row r="14" spans="3:30" ht="12.75" customHeight="1" thickBot="1">
      <c r="C14" s="246"/>
      <c r="D14" s="274" t="s">
        <v>59</v>
      </c>
      <c r="E14" s="247"/>
      <c r="F14" s="247"/>
      <c r="G14" s="248"/>
      <c r="H14" s="163" t="s">
        <v>18</v>
      </c>
      <c r="I14" s="179"/>
      <c r="J14" s="171">
        <f>IF($I14="","",$I14*'係数'!$D$30*0.0258)</f>
      </c>
      <c r="K14" s="171">
        <f>IF($I14="","",$I14*'係数'!$D$30*'係数'!$F$30)</f>
      </c>
      <c r="N14" s="326" t="s">
        <v>195</v>
      </c>
      <c r="O14" s="327"/>
      <c r="P14" s="69" t="s">
        <v>94</v>
      </c>
      <c r="Q14" s="66" t="s">
        <v>276</v>
      </c>
      <c r="R14" s="324" t="s">
        <v>180</v>
      </c>
      <c r="S14" s="325"/>
      <c r="T14" s="68" t="s">
        <v>184</v>
      </c>
      <c r="U14" s="65" t="s">
        <v>277</v>
      </c>
      <c r="V14" s="66" t="s">
        <v>188</v>
      </c>
      <c r="X14" s="64" t="s">
        <v>94</v>
      </c>
      <c r="Y14" s="66" t="s">
        <v>276</v>
      </c>
      <c r="Z14" s="324" t="s">
        <v>180</v>
      </c>
      <c r="AA14" s="325"/>
      <c r="AB14" s="68" t="s">
        <v>184</v>
      </c>
      <c r="AC14" s="65" t="s">
        <v>277</v>
      </c>
      <c r="AD14" s="66" t="s">
        <v>188</v>
      </c>
    </row>
    <row r="15" spans="3:30" ht="12.75" customHeight="1" thickTop="1">
      <c r="C15" s="246"/>
      <c r="D15" s="232" t="s">
        <v>10</v>
      </c>
      <c r="E15" s="232"/>
      <c r="F15" s="232"/>
      <c r="G15" s="232"/>
      <c r="H15" s="163" t="s">
        <v>27</v>
      </c>
      <c r="I15" s="179"/>
      <c r="J15" s="171">
        <f>IF($I15="","",$I15*'係数'!D35*0.0258)</f>
      </c>
      <c r="K15" s="171">
        <f>IF($I15="","",$I15*'係数'!F35)</f>
      </c>
      <c r="N15" s="328" t="s">
        <v>193</v>
      </c>
      <c r="O15" s="86">
        <v>1</v>
      </c>
      <c r="P15" s="126" t="s">
        <v>290</v>
      </c>
      <c r="Q15" s="131">
        <v>3000</v>
      </c>
      <c r="R15" s="132" t="s">
        <v>181</v>
      </c>
      <c r="S15" s="86">
        <f>IF(P15="","",VLOOKUP($P15,'係数'!$B$41:$E$473,2,0))</f>
        <v>9970</v>
      </c>
      <c r="T15" s="133">
        <f>IF(P15="","",VLOOKUP($P15,'係数'!$B$41:$G$473,6,0))</f>
        <v>0.352</v>
      </c>
      <c r="U15" s="134">
        <f aca="true" t="shared" si="0" ref="U15:U24">IF(OR(Q15="",P15=""),"",Q15/1000*S15*0.0258)</f>
        <v>771.678</v>
      </c>
      <c r="V15" s="107">
        <f aca="true" t="shared" si="1" ref="V15:V24">IF(OR(Q15="",P15=""),"",Q15*T15)</f>
        <v>1056</v>
      </c>
      <c r="X15" s="116"/>
      <c r="Y15" s="110"/>
      <c r="Z15" s="74" t="s">
        <v>186</v>
      </c>
      <c r="AA15" s="11">
        <v>9760</v>
      </c>
      <c r="AB15" s="93">
        <v>0.488</v>
      </c>
      <c r="AC15" s="101">
        <f>IF(OR(X15="",Y15=""),"",Y15/1000*AA15*0.0258)</f>
      </c>
      <c r="AD15" s="97">
        <f>IF(OR(X15="",Y15=""),"",Y15*AB15)</f>
      </c>
    </row>
    <row r="16" spans="3:34" ht="12.75" customHeight="1">
      <c r="C16" s="246"/>
      <c r="D16" s="271" t="s">
        <v>221</v>
      </c>
      <c r="E16" s="272"/>
      <c r="F16" s="272"/>
      <c r="G16" s="273"/>
      <c r="H16" s="166" t="s">
        <v>27</v>
      </c>
      <c r="I16" s="180"/>
      <c r="J16" s="175">
        <f>IF($I16="","",$I16*'係数'!D36*0.0258)</f>
      </c>
      <c r="K16" s="175">
        <f>IF($I16="","",$I16*'係数'!F36)</f>
      </c>
      <c r="N16" s="329"/>
      <c r="O16" s="4">
        <v>2</v>
      </c>
      <c r="P16" s="127" t="s">
        <v>307</v>
      </c>
      <c r="Q16" s="111">
        <v>400</v>
      </c>
      <c r="R16" s="12" t="s">
        <v>181</v>
      </c>
      <c r="S16" s="4">
        <f>IF(P16="","",VLOOKUP($P16,'係数'!$B$41:$E$473,2,0))</f>
        <v>9970</v>
      </c>
      <c r="T16" s="94">
        <f>IF(P16="","",VLOOKUP($P16,'係数'!$B$41:$G$473,6,0))</f>
        <v>0.424</v>
      </c>
      <c r="U16" s="102">
        <f t="shared" si="0"/>
        <v>102.8904</v>
      </c>
      <c r="V16" s="98">
        <f t="shared" si="1"/>
        <v>169.6</v>
      </c>
      <c r="X16" s="117"/>
      <c r="Y16" s="111"/>
      <c r="Z16" s="74" t="s">
        <v>186</v>
      </c>
      <c r="AA16" s="4">
        <v>9760</v>
      </c>
      <c r="AB16" s="94">
        <v>0.488</v>
      </c>
      <c r="AC16" s="102">
        <f>IF(OR(X16="",Y16=""),"",Y16/1000*AA16*0.0258)</f>
      </c>
      <c r="AD16" s="98">
        <f>IF(OR(X16="",Y16=""),"",Y16*AB16)</f>
      </c>
      <c r="AF16" s="123"/>
      <c r="AG16" s="123"/>
      <c r="AH16" s="123"/>
    </row>
    <row r="17" spans="3:34" ht="16.5" customHeight="1">
      <c r="C17" s="259"/>
      <c r="D17" s="257" t="s">
        <v>63</v>
      </c>
      <c r="E17" s="262" t="s">
        <v>222</v>
      </c>
      <c r="F17" s="257" t="s">
        <v>64</v>
      </c>
      <c r="G17" s="167" t="s">
        <v>191</v>
      </c>
      <c r="H17" s="245" t="s">
        <v>19</v>
      </c>
      <c r="I17" s="229">
        <f>Q25</f>
        <v>3400</v>
      </c>
      <c r="J17" s="229">
        <f>U25</f>
        <v>874.5684</v>
      </c>
      <c r="K17" s="229">
        <f>V25</f>
        <v>1225.6</v>
      </c>
      <c r="N17" s="329"/>
      <c r="O17" s="4">
        <v>3</v>
      </c>
      <c r="P17" s="127"/>
      <c r="Q17" s="111"/>
      <c r="R17" s="12" t="s">
        <v>181</v>
      </c>
      <c r="S17" s="4">
        <f>IF(P17="","",VLOOKUP($P17,'係数'!$B$41:$E$473,2,0))</f>
      </c>
      <c r="T17" s="94">
        <f>IF(P17="","",VLOOKUP($P17,'係数'!$B$41:$G$473,6,0))</f>
      </c>
      <c r="U17" s="102">
        <f t="shared" si="0"/>
      </c>
      <c r="V17" s="98">
        <f t="shared" si="1"/>
      </c>
      <c r="X17" s="117"/>
      <c r="Y17" s="111"/>
      <c r="Z17" s="74" t="s">
        <v>186</v>
      </c>
      <c r="AA17" s="4">
        <v>9760</v>
      </c>
      <c r="AB17" s="93">
        <v>0.488</v>
      </c>
      <c r="AC17" s="102">
        <f>IF(OR(X17="",Y17=""),"",Y17/1000*AA17*0.0258)</f>
      </c>
      <c r="AD17" s="98">
        <f>IF(OR(X17="",Y17=""),"",Y17*AB17)</f>
      </c>
      <c r="AF17" s="124" t="s">
        <v>286</v>
      </c>
      <c r="AG17" s="124" t="s">
        <v>262</v>
      </c>
      <c r="AH17" s="124" t="s">
        <v>86</v>
      </c>
    </row>
    <row r="18" spans="3:34" ht="16.5" customHeight="1">
      <c r="C18" s="259"/>
      <c r="D18" s="261"/>
      <c r="E18" s="263"/>
      <c r="F18" s="258"/>
      <c r="G18" s="173" t="str">
        <f>IF(P15="","（　　　 　　）","(　"&amp;$P15&amp;" "&amp;$P16&amp;" "&amp;$P17&amp;" "&amp;$P18&amp;" "&amp;$P19&amp;")")</f>
        <v>(　関西電力(株) エネサーブ(株)   )</v>
      </c>
      <c r="H18" s="251"/>
      <c r="I18" s="230"/>
      <c r="J18" s="230"/>
      <c r="K18" s="230"/>
      <c r="N18" s="329"/>
      <c r="O18" s="4">
        <v>4</v>
      </c>
      <c r="P18" s="127"/>
      <c r="Q18" s="111"/>
      <c r="R18" s="12" t="s">
        <v>181</v>
      </c>
      <c r="S18" s="4">
        <f>IF(P18="","",VLOOKUP($P18,'係数'!$B$41:$E$473,2,0))</f>
      </c>
      <c r="T18" s="94">
        <f>IF(P18="","",VLOOKUP($P18,'係数'!$B$41:$G$473,6,0))</f>
      </c>
      <c r="U18" s="102">
        <f t="shared" si="0"/>
      </c>
      <c r="V18" s="98">
        <f t="shared" si="1"/>
      </c>
      <c r="X18" s="117"/>
      <c r="Y18" s="111"/>
      <c r="Z18" s="74" t="s">
        <v>186</v>
      </c>
      <c r="AA18" s="4">
        <v>9760</v>
      </c>
      <c r="AB18" s="94">
        <v>0.488</v>
      </c>
      <c r="AC18" s="102">
        <f>IF(OR(X18="",Y18=""),"",Y18/1000*AA18*0.0258)</f>
      </c>
      <c r="AD18" s="98">
        <f>IF(OR(X18="",Y18=""),"",Y18*AB18)</f>
      </c>
      <c r="AF18" s="124" t="s">
        <v>287</v>
      </c>
      <c r="AG18" s="124" t="s">
        <v>263</v>
      </c>
      <c r="AH18" s="124" t="s">
        <v>87</v>
      </c>
    </row>
    <row r="19" spans="3:34" ht="15.75" customHeight="1" thickBot="1">
      <c r="C19" s="259"/>
      <c r="D19" s="261"/>
      <c r="E19" s="263"/>
      <c r="F19" s="257" t="s">
        <v>65</v>
      </c>
      <c r="G19" s="167" t="s">
        <v>191</v>
      </c>
      <c r="H19" s="245" t="s">
        <v>19</v>
      </c>
      <c r="I19" s="229">
        <f>Q26</f>
        <v>0</v>
      </c>
      <c r="J19" s="229">
        <f>U26</f>
        <v>0</v>
      </c>
      <c r="K19" s="229">
        <f>V26</f>
        <v>0</v>
      </c>
      <c r="N19" s="330"/>
      <c r="O19" s="10">
        <v>5</v>
      </c>
      <c r="P19" s="128"/>
      <c r="Q19" s="112"/>
      <c r="R19" s="118" t="s">
        <v>181</v>
      </c>
      <c r="S19" s="10">
        <f>IF(P19="","",VLOOKUP($P19,'係数'!$B$41:$E$473,2,0))</f>
      </c>
      <c r="T19" s="95">
        <f>IF(P19="","",VLOOKUP($P19,'係数'!$B$41:$G$473,6,0))</f>
      </c>
      <c r="U19" s="103">
        <f t="shared" si="0"/>
      </c>
      <c r="V19" s="99">
        <f t="shared" si="1"/>
      </c>
      <c r="X19" s="117"/>
      <c r="Y19" s="111"/>
      <c r="Z19" s="12" t="s">
        <v>186</v>
      </c>
      <c r="AA19" s="4">
        <v>9760</v>
      </c>
      <c r="AB19" s="93">
        <v>0.488</v>
      </c>
      <c r="AC19" s="102">
        <f>IF(OR(X19="",Y19=""),"",Y19/1000*AA19*0.0258)</f>
      </c>
      <c r="AD19" s="98">
        <f>IF(OR(X19="",Y19=""),"",Y19*AB19)</f>
      </c>
      <c r="AF19" s="124" t="s">
        <v>529</v>
      </c>
      <c r="AG19" s="124" t="s">
        <v>264</v>
      </c>
      <c r="AH19" s="124" t="s">
        <v>88</v>
      </c>
    </row>
    <row r="20" spans="3:34" ht="15.75" customHeight="1" thickBot="1" thickTop="1">
      <c r="C20" s="259"/>
      <c r="D20" s="261"/>
      <c r="E20" s="264"/>
      <c r="F20" s="258"/>
      <c r="G20" s="173" t="str">
        <f>IF(P20="","（　　　 　　）","(　"&amp;$P20&amp;" "&amp;$P21&amp;" "&amp;$P22&amp;" "&amp;$P23&amp;" "&amp;$P24&amp;")")</f>
        <v>（　　　 　　）</v>
      </c>
      <c r="H20" s="251"/>
      <c r="I20" s="230"/>
      <c r="J20" s="230"/>
      <c r="K20" s="230"/>
      <c r="N20" s="293" t="s">
        <v>194</v>
      </c>
      <c r="O20" s="77">
        <v>1</v>
      </c>
      <c r="P20" s="135"/>
      <c r="Q20" s="113"/>
      <c r="R20" s="78" t="s">
        <v>182</v>
      </c>
      <c r="S20" s="77">
        <f>IF(P20="","",VLOOKUP($P20,'係数'!$B$41:$E$473,4,0))</f>
      </c>
      <c r="T20" s="96">
        <f>IF(P20="","",VLOOKUP($P20,'係数'!$B$41:$G$473,6,0))</f>
      </c>
      <c r="U20" s="104">
        <f t="shared" si="0"/>
      </c>
      <c r="V20" s="105">
        <f t="shared" si="1"/>
      </c>
      <c r="X20" s="73" t="s">
        <v>71</v>
      </c>
      <c r="Y20" s="108">
        <f>SUMIF($Z$15:$Z$19,$Z20,$Y$15:$Y$19)</f>
        <v>0</v>
      </c>
      <c r="Z20" s="79" t="s">
        <v>186</v>
      </c>
      <c r="AA20" s="71"/>
      <c r="AB20" s="71"/>
      <c r="AC20" s="109">
        <f>SUMIF($Z$15:$Z$19,$Z20,$AC$15:$AC$19)</f>
        <v>0</v>
      </c>
      <c r="AD20" s="108">
        <f>SUMIF($Z$15:$Z$19,$Z20,$AD$15:$AD$19)</f>
        <v>0</v>
      </c>
      <c r="AF20" s="124" t="s">
        <v>288</v>
      </c>
      <c r="AG20" s="124" t="s">
        <v>265</v>
      </c>
      <c r="AH20" s="124" t="s">
        <v>400</v>
      </c>
    </row>
    <row r="21" spans="3:34" ht="16.5" customHeight="1">
      <c r="C21" s="259"/>
      <c r="D21" s="261"/>
      <c r="E21" s="247" t="s">
        <v>0</v>
      </c>
      <c r="F21" s="248"/>
      <c r="G21" s="167" t="s">
        <v>191</v>
      </c>
      <c r="H21" s="245" t="s">
        <v>19</v>
      </c>
      <c r="I21" s="229">
        <f>Y20</f>
        <v>0</v>
      </c>
      <c r="J21" s="229">
        <f>AC20</f>
        <v>0</v>
      </c>
      <c r="K21" s="229">
        <f>AD20</f>
        <v>0</v>
      </c>
      <c r="L21" s="76"/>
      <c r="M21" s="76"/>
      <c r="N21" s="291"/>
      <c r="O21" s="4">
        <v>2</v>
      </c>
      <c r="P21" s="127"/>
      <c r="Q21" s="111"/>
      <c r="R21" s="13" t="s">
        <v>182</v>
      </c>
      <c r="S21" s="4">
        <f>IF(P21="","",VLOOKUP($P21,'係数'!$B$41:$E$473,4,0))</f>
      </c>
      <c r="T21" s="94">
        <f>IF(P21="","",VLOOKUP($P21,'係数'!$B$41:$G$473,6,0))</f>
      </c>
      <c r="U21" s="102">
        <f t="shared" si="0"/>
      </c>
      <c r="V21" s="98">
        <f t="shared" si="1"/>
      </c>
      <c r="AF21" s="124" t="s">
        <v>289</v>
      </c>
      <c r="AG21" s="124" t="s">
        <v>266</v>
      </c>
      <c r="AH21" s="124" t="s">
        <v>89</v>
      </c>
    </row>
    <row r="22" spans="3:34" ht="16.5" customHeight="1">
      <c r="C22" s="259"/>
      <c r="D22" s="258"/>
      <c r="E22" s="249"/>
      <c r="F22" s="250"/>
      <c r="G22" s="173" t="str">
        <f>IF(X15="","（　　　 　　）","(　"&amp;$X15&amp;" "&amp;$X16&amp;" "&amp;$X17&amp;" "&amp;$X18&amp;" "&amp;$X19&amp;")")</f>
        <v>（　　　 　　）</v>
      </c>
      <c r="H22" s="251"/>
      <c r="I22" s="230"/>
      <c r="J22" s="230"/>
      <c r="K22" s="230"/>
      <c r="L22" s="76"/>
      <c r="M22" s="76"/>
      <c r="N22" s="291"/>
      <c r="O22" s="4">
        <v>3</v>
      </c>
      <c r="P22" s="127"/>
      <c r="Q22" s="111"/>
      <c r="R22" s="13" t="s">
        <v>182</v>
      </c>
      <c r="S22" s="4">
        <f>IF(P22="","",VLOOKUP($P22,'係数'!$B$41:$E$473,4,0))</f>
      </c>
      <c r="T22" s="94">
        <f>IF(P22="","",VLOOKUP($P22,'係数'!$B$41:$G$473,6,0))</f>
      </c>
      <c r="U22" s="102">
        <f t="shared" si="0"/>
      </c>
      <c r="V22" s="98">
        <f t="shared" si="1"/>
      </c>
      <c r="AF22" s="124" t="s">
        <v>290</v>
      </c>
      <c r="AG22" s="124" t="s">
        <v>267</v>
      </c>
      <c r="AH22" s="124" t="s">
        <v>90</v>
      </c>
    </row>
    <row r="23" spans="3:34" ht="12.75" customHeight="1">
      <c r="C23" s="246"/>
      <c r="D23" s="265" t="s">
        <v>23</v>
      </c>
      <c r="E23" s="266"/>
      <c r="F23" s="267"/>
      <c r="G23" s="169" t="s">
        <v>38</v>
      </c>
      <c r="H23" s="169" t="s">
        <v>38</v>
      </c>
      <c r="I23" s="181"/>
      <c r="J23" s="181"/>
      <c r="K23" s="181"/>
      <c r="N23" s="291"/>
      <c r="O23" s="4">
        <v>4</v>
      </c>
      <c r="P23" s="127"/>
      <c r="Q23" s="111"/>
      <c r="R23" s="13" t="s">
        <v>182</v>
      </c>
      <c r="S23" s="4">
        <f>IF(P23="","",VLOOKUP($P23,'係数'!$B$41:$E$473,4,0))</f>
      </c>
      <c r="T23" s="94">
        <f>IF(P23="","",VLOOKUP($P23,'係数'!$B$41:$G$473,6,0))</f>
      </c>
      <c r="U23" s="102">
        <f t="shared" si="0"/>
      </c>
      <c r="V23" s="98">
        <f t="shared" si="1"/>
      </c>
      <c r="AF23" s="124" t="s">
        <v>291</v>
      </c>
      <c r="AG23" s="124" t="s">
        <v>268</v>
      </c>
      <c r="AH23" s="124" t="s">
        <v>91</v>
      </c>
    </row>
    <row r="24" spans="3:34" ht="12.75" customHeight="1" thickBot="1">
      <c r="C24" s="246"/>
      <c r="D24" s="265"/>
      <c r="E24" s="266"/>
      <c r="F24" s="267"/>
      <c r="G24" s="170" t="s">
        <v>38</v>
      </c>
      <c r="H24" s="170" t="s">
        <v>38</v>
      </c>
      <c r="I24" s="179"/>
      <c r="J24" s="179"/>
      <c r="K24" s="179"/>
      <c r="N24" s="291"/>
      <c r="O24" s="84">
        <v>5</v>
      </c>
      <c r="P24" s="137"/>
      <c r="Q24" s="138"/>
      <c r="R24" s="139" t="s">
        <v>182</v>
      </c>
      <c r="S24" s="84">
        <f>IF(P24="","",VLOOKUP($P24,'係数'!$B$41:$E$473,4,0))</f>
      </c>
      <c r="T24" s="140">
        <f>IF(P24="","",VLOOKUP($P24,'係数'!$B$41:$G$473,6,0))</f>
      </c>
      <c r="U24" s="141">
        <f t="shared" si="0"/>
      </c>
      <c r="V24" s="142">
        <f t="shared" si="1"/>
      </c>
      <c r="AF24" s="124" t="s">
        <v>292</v>
      </c>
      <c r="AG24" s="124" t="s">
        <v>269</v>
      </c>
      <c r="AH24" s="125" t="s">
        <v>92</v>
      </c>
    </row>
    <row r="25" spans="3:34" ht="12.75" customHeight="1" thickTop="1">
      <c r="C25" s="246"/>
      <c r="D25" s="268"/>
      <c r="E25" s="269"/>
      <c r="F25" s="270"/>
      <c r="G25" s="170" t="s">
        <v>38</v>
      </c>
      <c r="H25" s="170" t="s">
        <v>38</v>
      </c>
      <c r="I25" s="179"/>
      <c r="J25" s="179"/>
      <c r="K25" s="179"/>
      <c r="N25" s="286" t="s">
        <v>71</v>
      </c>
      <c r="O25" s="287"/>
      <c r="P25" s="287"/>
      <c r="Q25" s="107">
        <f>SUMIF($R$15:$R$24,$R25,$Q$15:$Q$24)</f>
        <v>3400</v>
      </c>
      <c r="R25" s="132" t="s">
        <v>181</v>
      </c>
      <c r="S25" s="136"/>
      <c r="T25" s="136"/>
      <c r="U25" s="134">
        <f>SUMIF($R$15:$R$24,$R25,$U$15:$U$24)</f>
        <v>874.5684</v>
      </c>
      <c r="V25" s="107">
        <f>SUMIF($R$15:$R$24,$R25,$V$15:$V$24)</f>
        <v>1225.6</v>
      </c>
      <c r="AF25" s="124" t="s">
        <v>293</v>
      </c>
      <c r="AG25" s="124" t="s">
        <v>392</v>
      </c>
      <c r="AH25" s="125" t="s">
        <v>93</v>
      </c>
    </row>
    <row r="26" spans="3:34" ht="12.75" customHeight="1" thickBot="1">
      <c r="C26" s="246"/>
      <c r="D26" s="254" t="s">
        <v>24</v>
      </c>
      <c r="E26" s="255"/>
      <c r="F26" s="255"/>
      <c r="G26" s="255"/>
      <c r="H26" s="163" t="s">
        <v>14</v>
      </c>
      <c r="I26" s="163" t="s">
        <v>14</v>
      </c>
      <c r="J26" s="171">
        <f>IF(SUM(J8:J25)=0,"",SUM(J8:J25))</f>
        <v>1091.727</v>
      </c>
      <c r="K26" s="171">
        <f>IF(SUM(K8:K25)=0,"",SUM(K8:K25))</f>
        <v>1798.7979</v>
      </c>
      <c r="N26" s="288"/>
      <c r="O26" s="289"/>
      <c r="P26" s="289"/>
      <c r="Q26" s="100">
        <f>SUMIF($R$15:$R$24,$R26,$Q$15:$Q$24)</f>
        <v>0</v>
      </c>
      <c r="R26" s="70" t="s">
        <v>182</v>
      </c>
      <c r="S26" s="67"/>
      <c r="T26" s="67"/>
      <c r="U26" s="106">
        <f>SUMIF($R$15:$R$24,$R26,$U$15:$U$24)</f>
        <v>0</v>
      </c>
      <c r="V26" s="100">
        <f>SUMIF($R$15:$R$24,$R26,$V$15:$V$24)</f>
        <v>0</v>
      </c>
      <c r="AF26" s="124" t="s">
        <v>294</v>
      </c>
      <c r="AG26" s="124" t="s">
        <v>270</v>
      </c>
      <c r="AH26" s="125"/>
    </row>
    <row r="27" spans="3:34" ht="12.75" customHeight="1">
      <c r="C27" s="246"/>
      <c r="D27" s="232" t="s">
        <v>223</v>
      </c>
      <c r="E27" s="232"/>
      <c r="F27" s="232"/>
      <c r="G27" s="232"/>
      <c r="H27" s="256"/>
      <c r="I27" s="256"/>
      <c r="J27" s="256"/>
      <c r="K27" s="256"/>
      <c r="AF27" s="124" t="s">
        <v>630</v>
      </c>
      <c r="AG27" s="124" t="s">
        <v>394</v>
      </c>
      <c r="AH27" s="125"/>
    </row>
    <row r="28" spans="3:34" ht="12.75" customHeight="1">
      <c r="C28" s="260"/>
      <c r="D28" s="245" t="s">
        <v>12</v>
      </c>
      <c r="E28" s="245"/>
      <c r="F28" s="245"/>
      <c r="G28" s="245"/>
      <c r="H28" s="163" t="s">
        <v>19</v>
      </c>
      <c r="I28" s="182"/>
      <c r="J28" s="163" t="s">
        <v>14</v>
      </c>
      <c r="K28" s="163" t="s">
        <v>14</v>
      </c>
      <c r="AF28" s="124" t="s">
        <v>628</v>
      </c>
      <c r="AG28" s="124" t="s">
        <v>271</v>
      </c>
      <c r="AH28" s="125"/>
    </row>
    <row r="29" spans="3:34" ht="27" customHeight="1">
      <c r="C29" s="246" t="s">
        <v>1</v>
      </c>
      <c r="D29" s="232" t="s">
        <v>16</v>
      </c>
      <c r="E29" s="232"/>
      <c r="F29" s="232"/>
      <c r="G29" s="232"/>
      <c r="H29" s="163" t="s">
        <v>6</v>
      </c>
      <c r="I29" s="163" t="s">
        <v>21</v>
      </c>
      <c r="J29" s="164" t="s">
        <v>36</v>
      </c>
      <c r="K29" s="164" t="s">
        <v>55</v>
      </c>
      <c r="AF29" s="124" t="s">
        <v>702</v>
      </c>
      <c r="AG29" s="124" t="s">
        <v>403</v>
      </c>
      <c r="AH29" s="125"/>
    </row>
    <row r="30" spans="3:34" ht="12.75" customHeight="1">
      <c r="C30" s="246"/>
      <c r="D30" s="232" t="s">
        <v>54</v>
      </c>
      <c r="E30" s="232"/>
      <c r="F30" s="232"/>
      <c r="G30" s="232"/>
      <c r="H30" s="163" t="s">
        <v>26</v>
      </c>
      <c r="I30" s="179"/>
      <c r="J30" s="171">
        <f>IF($I30="","",$I30*'係数'!$D$8*0.0258)</f>
      </c>
      <c r="K30" s="171">
        <f>IF($I30="","",$I30*'係数'!$D$8*'係数'!$F$8*44/12)</f>
      </c>
      <c r="N30" s="331" t="s">
        <v>220</v>
      </c>
      <c r="O30" s="331"/>
      <c r="P30" s="331"/>
      <c r="Q30" s="331"/>
      <c r="AF30" s="124" t="s">
        <v>588</v>
      </c>
      <c r="AG30" s="125" t="s">
        <v>396</v>
      </c>
      <c r="AH30" s="125"/>
    </row>
    <row r="31" spans="3:34" ht="12.75" customHeight="1" thickBot="1">
      <c r="C31" s="246"/>
      <c r="D31" s="232" t="s">
        <v>28</v>
      </c>
      <c r="E31" s="232"/>
      <c r="F31" s="232"/>
      <c r="G31" s="232"/>
      <c r="H31" s="163" t="s">
        <v>26</v>
      </c>
      <c r="I31" s="179"/>
      <c r="J31" s="171">
        <f>IF($I31="","",$I31*'係数'!$D$12*0.0258)</f>
      </c>
      <c r="K31" s="171">
        <f>IF($I31="","",$I31*'係数'!$D$12*'係数'!$F$12*44/12)</f>
      </c>
      <c r="N31" s="332"/>
      <c r="O31" s="332"/>
      <c r="P31" s="332"/>
      <c r="Q31" s="332"/>
      <c r="X31" s="56" t="s">
        <v>185</v>
      </c>
      <c r="AF31" s="124" t="s">
        <v>669</v>
      </c>
      <c r="AG31" s="125" t="s">
        <v>397</v>
      </c>
      <c r="AH31" s="125"/>
    </row>
    <row r="32" spans="3:34" ht="12.75" customHeight="1" thickBot="1">
      <c r="C32" s="246"/>
      <c r="D32" s="232" t="s">
        <v>53</v>
      </c>
      <c r="E32" s="232"/>
      <c r="F32" s="232"/>
      <c r="G32" s="232"/>
      <c r="H32" s="165" t="s">
        <v>178</v>
      </c>
      <c r="I32" s="179"/>
      <c r="J32" s="171">
        <f>IF($I32="","",$I32*'係数'!$D$18*0.0258)</f>
      </c>
      <c r="K32" s="171">
        <f>IF($I32="","",$I32*'係数'!$D$18*'係数'!$F$18*44/12)</f>
      </c>
      <c r="N32" s="326" t="s">
        <v>195</v>
      </c>
      <c r="O32" s="327"/>
      <c r="P32" s="69" t="s">
        <v>94</v>
      </c>
      <c r="Q32" s="66" t="s">
        <v>276</v>
      </c>
      <c r="R32" s="324" t="s">
        <v>180</v>
      </c>
      <c r="S32" s="325"/>
      <c r="T32" s="68" t="s">
        <v>184</v>
      </c>
      <c r="U32" s="65" t="s">
        <v>277</v>
      </c>
      <c r="V32" s="66" t="s">
        <v>188</v>
      </c>
      <c r="X32" s="64" t="s">
        <v>94</v>
      </c>
      <c r="Y32" s="66" t="s">
        <v>276</v>
      </c>
      <c r="Z32" s="324" t="s">
        <v>180</v>
      </c>
      <c r="AA32" s="325"/>
      <c r="AB32" s="68" t="s">
        <v>184</v>
      </c>
      <c r="AC32" s="65" t="s">
        <v>277</v>
      </c>
      <c r="AD32" s="66" t="s">
        <v>188</v>
      </c>
      <c r="AF32" s="124" t="s">
        <v>597</v>
      </c>
      <c r="AG32" s="125" t="s">
        <v>272</v>
      </c>
      <c r="AH32" s="125"/>
    </row>
    <row r="33" spans="3:34" ht="12.75" customHeight="1" thickTop="1">
      <c r="C33" s="246"/>
      <c r="D33" s="232" t="s">
        <v>52</v>
      </c>
      <c r="E33" s="232"/>
      <c r="F33" s="232"/>
      <c r="G33" s="232"/>
      <c r="H33" s="165" t="s">
        <v>179</v>
      </c>
      <c r="I33" s="179"/>
      <c r="J33" s="171">
        <f>IF($I33="","",$I33*'係数'!$D$20*0.0258)</f>
      </c>
      <c r="K33" s="171">
        <f>IF($I33="","",$I33*'係数'!$D$20*'係数'!$F$20*44/12)</f>
      </c>
      <c r="N33" s="290" t="s">
        <v>196</v>
      </c>
      <c r="O33" s="11">
        <v>1</v>
      </c>
      <c r="P33" s="126"/>
      <c r="Q33" s="110"/>
      <c r="R33" s="74" t="s">
        <v>181</v>
      </c>
      <c r="S33" s="86">
        <f>IF(P33="","",VLOOKUP($P33,'係数'!$B$41:$E$473,2,0))</f>
      </c>
      <c r="T33" s="93">
        <f>IF(P33="","",VLOOKUP($P33,'係数'!$B$41:$G$473,6,0))</f>
      </c>
      <c r="U33" s="101">
        <f aca="true" t="shared" si="2" ref="U33:U42">IF(OR(Q33="",P33=""),"",Q33/1000*S33*0.0258)</f>
      </c>
      <c r="V33" s="97">
        <f aca="true" t="shared" si="3" ref="V33:V42">IF(OR(Q33="",P33=""),"",Q33*T33)</f>
      </c>
      <c r="X33" s="116"/>
      <c r="Y33" s="110"/>
      <c r="Z33" s="74" t="s">
        <v>186</v>
      </c>
      <c r="AA33" s="11">
        <v>9760</v>
      </c>
      <c r="AB33" s="93">
        <v>0.488</v>
      </c>
      <c r="AC33" s="101">
        <f>IF(OR(X33="",Y33=""),"",Y33/1000*AA33*0.0258)</f>
      </c>
      <c r="AD33" s="97">
        <f>IF(OR(X33="",Y33=""),"",Y33*AB33)</f>
      </c>
      <c r="AF33" s="124" t="s">
        <v>707</v>
      </c>
      <c r="AG33" s="125" t="s">
        <v>398</v>
      </c>
      <c r="AH33" s="125"/>
    </row>
    <row r="34" spans="3:34" ht="12.75" customHeight="1">
      <c r="C34" s="246"/>
      <c r="D34" s="245" t="s">
        <v>51</v>
      </c>
      <c r="E34" s="245"/>
      <c r="F34" s="245"/>
      <c r="G34" s="245"/>
      <c r="H34" s="166" t="s">
        <v>18</v>
      </c>
      <c r="I34" s="180"/>
      <c r="J34" s="175">
        <f>IF($I34="","",$I34*'係数'!$D$30*0.0258)</f>
      </c>
      <c r="K34" s="175">
        <f>IF($I34="","",$I34*'係数'!$D$30*'係数'!$F$30)</f>
      </c>
      <c r="N34" s="291"/>
      <c r="O34" s="4">
        <v>2</v>
      </c>
      <c r="P34" s="127"/>
      <c r="Q34" s="111"/>
      <c r="R34" s="74" t="s">
        <v>181</v>
      </c>
      <c r="S34" s="4">
        <f>IF(P34="","",VLOOKUP($P34,'係数'!$B$41:$E$473,2,0))</f>
      </c>
      <c r="T34" s="94">
        <f>IF(P34="","",VLOOKUP($P34,'係数'!$B$41:$G$473,6,0))</f>
      </c>
      <c r="U34" s="102">
        <f t="shared" si="2"/>
      </c>
      <c r="V34" s="98">
        <f t="shared" si="3"/>
      </c>
      <c r="X34" s="117"/>
      <c r="Y34" s="111"/>
      <c r="Z34" s="74" t="s">
        <v>186</v>
      </c>
      <c r="AA34" s="4">
        <v>9760</v>
      </c>
      <c r="AB34" s="94">
        <v>0.488</v>
      </c>
      <c r="AC34" s="102">
        <f>IF(OR(X34="",Y34=""),"",Y34/1000*AA34*0.0258)</f>
      </c>
      <c r="AD34" s="98">
        <f>IF(OR(X34="",Y34=""),"",Y34*AB34)</f>
      </c>
      <c r="AF34" s="124" t="s">
        <v>323</v>
      </c>
      <c r="AG34" s="125" t="s">
        <v>399</v>
      </c>
      <c r="AH34" s="125"/>
    </row>
    <row r="35" spans="3:34" ht="16.5" customHeight="1">
      <c r="C35" s="259"/>
      <c r="D35" s="257" t="s">
        <v>63</v>
      </c>
      <c r="E35" s="262" t="s">
        <v>222</v>
      </c>
      <c r="F35" s="257" t="s">
        <v>64</v>
      </c>
      <c r="G35" s="167" t="s">
        <v>191</v>
      </c>
      <c r="H35" s="245" t="s">
        <v>19</v>
      </c>
      <c r="I35" s="229">
        <f>Q43</f>
        <v>0</v>
      </c>
      <c r="J35" s="229">
        <f>U43</f>
        <v>0</v>
      </c>
      <c r="K35" s="229">
        <f>V43</f>
        <v>0</v>
      </c>
      <c r="N35" s="291"/>
      <c r="O35" s="11">
        <v>3</v>
      </c>
      <c r="P35" s="128"/>
      <c r="Q35" s="112"/>
      <c r="R35" s="74" t="s">
        <v>181</v>
      </c>
      <c r="S35" s="4">
        <f>IF(P35="","",VLOOKUP($P35,'係数'!$B$41:$E$473,2,0))</f>
      </c>
      <c r="T35" s="95">
        <f>IF(P35="","",VLOOKUP($P35,'係数'!$B$41:$G$473,6,0))</f>
      </c>
      <c r="U35" s="103">
        <f t="shared" si="2"/>
      </c>
      <c r="V35" s="99">
        <f t="shared" si="3"/>
      </c>
      <c r="X35" s="117"/>
      <c r="Y35" s="111"/>
      <c r="Z35" s="74" t="s">
        <v>186</v>
      </c>
      <c r="AA35" s="4">
        <v>9760</v>
      </c>
      <c r="AB35" s="93">
        <v>0.488</v>
      </c>
      <c r="AC35" s="102">
        <f>IF(OR(X35="",Y35=""),"",Y35/1000*AA35*0.0258)</f>
      </c>
      <c r="AD35" s="98">
        <f>IF(OR(X35="",Y35=""),"",Y35*AB35)</f>
      </c>
      <c r="AF35" s="124" t="s">
        <v>584</v>
      </c>
      <c r="AG35" s="125" t="s">
        <v>273</v>
      </c>
      <c r="AH35" s="125"/>
    </row>
    <row r="36" spans="3:34" ht="16.5" customHeight="1">
      <c r="C36" s="259"/>
      <c r="D36" s="261"/>
      <c r="E36" s="263"/>
      <c r="F36" s="258"/>
      <c r="G36" s="173" t="str">
        <f>IF(P33="","（　　　 　　）","(　"&amp;$P33&amp;" "&amp;$P34&amp;" "&amp;$P35&amp;" "&amp;$P36&amp;" "&amp;$P37&amp;")")</f>
        <v>（　　　 　　）</v>
      </c>
      <c r="H36" s="251"/>
      <c r="I36" s="230"/>
      <c r="J36" s="230"/>
      <c r="K36" s="230"/>
      <c r="N36" s="291"/>
      <c r="O36" s="4">
        <v>4</v>
      </c>
      <c r="P36" s="128"/>
      <c r="Q36" s="112"/>
      <c r="R36" s="74" t="s">
        <v>181</v>
      </c>
      <c r="S36" s="4">
        <f>IF(P36="","",VLOOKUP($P36,'係数'!$B$41:$E$473,2,0))</f>
      </c>
      <c r="T36" s="95">
        <f>IF(P36="","",VLOOKUP($P36,'係数'!$B$41:$G$473,6,0))</f>
      </c>
      <c r="U36" s="103">
        <f t="shared" si="2"/>
      </c>
      <c r="V36" s="99">
        <f t="shared" si="3"/>
      </c>
      <c r="X36" s="117"/>
      <c r="Y36" s="111"/>
      <c r="Z36" s="74" t="s">
        <v>186</v>
      </c>
      <c r="AA36" s="4">
        <v>9760</v>
      </c>
      <c r="AB36" s="94">
        <v>0.488</v>
      </c>
      <c r="AC36" s="102">
        <f>IF(OR(X36="",Y36=""),"",Y36/1000*AA36*0.0258)</f>
      </c>
      <c r="AD36" s="98">
        <f>IF(OR(X36="",Y36=""),"",Y36*AB36)</f>
      </c>
      <c r="AF36" s="124" t="s">
        <v>329</v>
      </c>
      <c r="AG36" s="125"/>
      <c r="AH36" s="125"/>
    </row>
    <row r="37" spans="3:34" ht="16.5" customHeight="1" thickBot="1">
      <c r="C37" s="259"/>
      <c r="D37" s="261"/>
      <c r="E37" s="263"/>
      <c r="F37" s="257" t="s">
        <v>65</v>
      </c>
      <c r="G37" s="167" t="s">
        <v>191</v>
      </c>
      <c r="H37" s="245" t="s">
        <v>19</v>
      </c>
      <c r="I37" s="229">
        <f>Q44</f>
        <v>0</v>
      </c>
      <c r="J37" s="229">
        <f>U44</f>
        <v>0</v>
      </c>
      <c r="K37" s="229">
        <f>V44</f>
        <v>0</v>
      </c>
      <c r="N37" s="292"/>
      <c r="O37" s="11">
        <v>5</v>
      </c>
      <c r="P37" s="129"/>
      <c r="Q37" s="112"/>
      <c r="R37" s="74" t="s">
        <v>181</v>
      </c>
      <c r="S37" s="63">
        <f>IF(P37="","",VLOOKUP($P37,'係数'!$B$41:$E$473,2,0))</f>
      </c>
      <c r="T37" s="95">
        <f>IF(P37="","",VLOOKUP($P37,'係数'!$B$41:$G$473,6,0))</f>
      </c>
      <c r="U37" s="103">
        <f t="shared" si="2"/>
      </c>
      <c r="V37" s="99">
        <f t="shared" si="3"/>
      </c>
      <c r="X37" s="117"/>
      <c r="Y37" s="111"/>
      <c r="Z37" s="12" t="s">
        <v>186</v>
      </c>
      <c r="AA37" s="4">
        <v>9760</v>
      </c>
      <c r="AB37" s="93">
        <v>0.488</v>
      </c>
      <c r="AC37" s="102">
        <f>IF(OR(X37="",Y37=""),"",Y37/1000*AA37*0.0258)</f>
      </c>
      <c r="AD37" s="98">
        <f>IF(OR(X37="",Y37=""),"",Y37*AB37)</f>
      </c>
      <c r="AF37" s="124" t="s">
        <v>304</v>
      </c>
      <c r="AG37" s="125"/>
      <c r="AH37" s="125"/>
    </row>
    <row r="38" spans="3:34" ht="16.5" customHeight="1" thickBot="1" thickTop="1">
      <c r="C38" s="259"/>
      <c r="D38" s="261"/>
      <c r="E38" s="264"/>
      <c r="F38" s="258"/>
      <c r="G38" s="173" t="str">
        <f>IF(P38="","（　　　 　　）","(　"&amp;$P38&amp;" "&amp;$P39&amp;" "&amp;$P40&amp;" "&amp;$P41&amp;" "&amp;$P42&amp;")")</f>
        <v>（　　　 　　）</v>
      </c>
      <c r="H38" s="251"/>
      <c r="I38" s="230"/>
      <c r="J38" s="230"/>
      <c r="K38" s="230"/>
      <c r="N38" s="293" t="s">
        <v>197</v>
      </c>
      <c r="O38" s="77">
        <v>1</v>
      </c>
      <c r="P38" s="130"/>
      <c r="Q38" s="113"/>
      <c r="R38" s="78" t="s">
        <v>182</v>
      </c>
      <c r="S38" s="77">
        <f>IF(P38="","",VLOOKUP($P38,'係数'!$B$41:$E$473,4,0))</f>
      </c>
      <c r="T38" s="96">
        <f>IF(P38="","",VLOOKUP($P38,'係数'!$B$41:$G$473,6,0))</f>
      </c>
      <c r="U38" s="104">
        <f t="shared" si="2"/>
      </c>
      <c r="V38" s="105">
        <f t="shared" si="3"/>
      </c>
      <c r="X38" s="73" t="s">
        <v>71</v>
      </c>
      <c r="Y38" s="108">
        <f>SUMIF($Z$33:$Z$37,$Z38,$Y$33:$Y$37)</f>
        <v>0</v>
      </c>
      <c r="Z38" s="79" t="s">
        <v>186</v>
      </c>
      <c r="AA38" s="71"/>
      <c r="AB38" s="71"/>
      <c r="AC38" s="109">
        <f>SUMIF($Z$33:$Z$37,$Z38,$AC$33:$AC$37)</f>
        <v>0</v>
      </c>
      <c r="AD38" s="108">
        <f>SUMIF($Z$33:$Z$37,$Z38,$AD$33:$AD$37)</f>
        <v>0</v>
      </c>
      <c r="AF38" s="124" t="s">
        <v>501</v>
      </c>
      <c r="AG38" s="125"/>
      <c r="AH38" s="125"/>
    </row>
    <row r="39" spans="3:34" ht="16.5" customHeight="1">
      <c r="C39" s="259"/>
      <c r="D39" s="261"/>
      <c r="E39" s="247" t="s">
        <v>0</v>
      </c>
      <c r="F39" s="248"/>
      <c r="G39" s="167" t="s">
        <v>191</v>
      </c>
      <c r="H39" s="245" t="s">
        <v>19</v>
      </c>
      <c r="I39" s="229">
        <f>Y38</f>
        <v>0</v>
      </c>
      <c r="J39" s="229">
        <f>AC38</f>
        <v>0</v>
      </c>
      <c r="K39" s="229">
        <f>AD38</f>
        <v>0</v>
      </c>
      <c r="N39" s="291"/>
      <c r="O39" s="4">
        <v>2</v>
      </c>
      <c r="P39" s="127"/>
      <c r="Q39" s="111"/>
      <c r="R39" s="13" t="s">
        <v>182</v>
      </c>
      <c r="S39" s="4">
        <f>IF(P39="","",VLOOKUP($P39,'係数'!$B$41:$E$473,4,0))</f>
      </c>
      <c r="T39" s="94">
        <f>IF(P39="","",VLOOKUP($P39,'係数'!$B$41:$G$473,6,0))</f>
      </c>
      <c r="U39" s="102">
        <f t="shared" si="2"/>
      </c>
      <c r="V39" s="98">
        <f t="shared" si="3"/>
      </c>
      <c r="AF39" s="124" t="s">
        <v>480</v>
      </c>
      <c r="AG39" s="125"/>
      <c r="AH39" s="125"/>
    </row>
    <row r="40" spans="3:34" ht="16.5" customHeight="1">
      <c r="C40" s="259"/>
      <c r="D40" s="258"/>
      <c r="E40" s="249"/>
      <c r="F40" s="250"/>
      <c r="G40" s="173" t="str">
        <f>IF(X33="","（　　　 　　）","(　"&amp;$X33&amp;" "&amp;$X34&amp;" "&amp;$X35&amp;" "&amp;$X36&amp;" "&amp;$X37&amp;")")</f>
        <v>（　　　 　　）</v>
      </c>
      <c r="H40" s="251"/>
      <c r="I40" s="230"/>
      <c r="J40" s="230"/>
      <c r="K40" s="230"/>
      <c r="N40" s="291"/>
      <c r="O40" s="4">
        <v>3</v>
      </c>
      <c r="P40" s="128"/>
      <c r="Q40" s="112"/>
      <c r="R40" s="13" t="s">
        <v>182</v>
      </c>
      <c r="S40" s="4">
        <f>IF(P40="","",VLOOKUP($P40,'係数'!$B$41:$E$473,4,0))</f>
      </c>
      <c r="T40" s="95">
        <f>IF(P40="","",VLOOKUP($P40,'係数'!$B$41:$G$473,6,0))</f>
      </c>
      <c r="U40" s="103">
        <f t="shared" si="2"/>
      </c>
      <c r="V40" s="99">
        <f t="shared" si="3"/>
      </c>
      <c r="AF40" s="124" t="s">
        <v>665</v>
      </c>
      <c r="AG40" s="125"/>
      <c r="AH40" s="125"/>
    </row>
    <row r="41" spans="3:34" ht="12.75" customHeight="1">
      <c r="C41" s="246"/>
      <c r="D41" s="252" t="s">
        <v>24</v>
      </c>
      <c r="E41" s="253"/>
      <c r="F41" s="253"/>
      <c r="G41" s="253"/>
      <c r="H41" s="168" t="s">
        <v>14</v>
      </c>
      <c r="I41" s="168" t="s">
        <v>14</v>
      </c>
      <c r="J41" s="172">
        <f>IF(SUM(J30:J39)=0,"",SUM(J30:J39))</f>
      </c>
      <c r="K41" s="172">
        <f>IF(SUM(K30:K39)=0,"",SUM(K30:K39))</f>
      </c>
      <c r="N41" s="291"/>
      <c r="O41" s="4">
        <v>4</v>
      </c>
      <c r="P41" s="128"/>
      <c r="Q41" s="112"/>
      <c r="R41" s="13" t="s">
        <v>182</v>
      </c>
      <c r="S41" s="4">
        <f>IF(P41="","",VLOOKUP($P41,'係数'!$B$41:$E$473,4,0))</f>
      </c>
      <c r="T41" s="95">
        <f>IF(P41="","",VLOOKUP($P41,'係数'!$B$41:$G$473,6,0))</f>
      </c>
      <c r="U41" s="103">
        <f t="shared" si="2"/>
      </c>
      <c r="V41" s="99">
        <f t="shared" si="3"/>
      </c>
      <c r="AF41" s="124" t="s">
        <v>551</v>
      </c>
      <c r="AG41" s="125"/>
      <c r="AH41" s="125"/>
    </row>
    <row r="42" spans="3:34" ht="12.75" customHeight="1" thickBot="1">
      <c r="C42" s="246"/>
      <c r="D42" s="232" t="s">
        <v>50</v>
      </c>
      <c r="E42" s="232"/>
      <c r="F42" s="232"/>
      <c r="G42" s="232"/>
      <c r="H42" s="163" t="s">
        <v>29</v>
      </c>
      <c r="I42" s="163" t="s">
        <v>30</v>
      </c>
      <c r="J42" s="163" t="s">
        <v>31</v>
      </c>
      <c r="K42" s="163" t="s">
        <v>11</v>
      </c>
      <c r="N42" s="291"/>
      <c r="O42" s="10">
        <v>5</v>
      </c>
      <c r="P42" s="128"/>
      <c r="Q42" s="112"/>
      <c r="R42" s="146" t="s">
        <v>182</v>
      </c>
      <c r="S42" s="10">
        <f>IF(P42="","",VLOOKUP($P42,'係数'!$B$41:$E$473,4,0))</f>
      </c>
      <c r="T42" s="95">
        <f>IF(P42="","",VLOOKUP($P42,'係数'!$B$41:$G$473,6,0))</f>
      </c>
      <c r="U42" s="103">
        <f t="shared" si="2"/>
      </c>
      <c r="V42" s="99">
        <f t="shared" si="3"/>
      </c>
      <c r="AF42" s="124" t="s">
        <v>634</v>
      </c>
      <c r="AG42" s="125"/>
      <c r="AH42" s="125"/>
    </row>
    <row r="43" spans="3:34" ht="12.75" customHeight="1" thickTop="1">
      <c r="C43" s="246"/>
      <c r="D43" s="232"/>
      <c r="E43" s="232"/>
      <c r="F43" s="232"/>
      <c r="G43" s="232"/>
      <c r="H43" s="183"/>
      <c r="I43" s="183"/>
      <c r="J43" s="183"/>
      <c r="K43" s="184"/>
      <c r="N43" s="294" t="s">
        <v>71</v>
      </c>
      <c r="O43" s="295"/>
      <c r="P43" s="296"/>
      <c r="Q43" s="107">
        <f>SUMIF($R$33:$R$42,$R43,$Q$33:$Q$42)</f>
        <v>0</v>
      </c>
      <c r="R43" s="132" t="s">
        <v>181</v>
      </c>
      <c r="S43" s="136"/>
      <c r="T43" s="136"/>
      <c r="U43" s="134">
        <f>SUMIF($R$33:$R$42,$R43,$U$33:$U$42)</f>
        <v>0</v>
      </c>
      <c r="V43" s="107">
        <f>SUMIF($R$33:$R$42,$R43,$V$33:$V$42)</f>
        <v>0</v>
      </c>
      <c r="AF43" s="124" t="s">
        <v>419</v>
      </c>
      <c r="AG43" s="125"/>
      <c r="AH43" s="125"/>
    </row>
    <row r="44" spans="3:34" ht="12.75" customHeight="1" thickBot="1">
      <c r="C44" s="246"/>
      <c r="D44" s="234" t="s">
        <v>283</v>
      </c>
      <c r="E44" s="234"/>
      <c r="F44" s="234"/>
      <c r="G44" s="234"/>
      <c r="H44" s="232" t="s">
        <v>62</v>
      </c>
      <c r="I44" s="232"/>
      <c r="J44" s="232" t="s">
        <v>282</v>
      </c>
      <c r="K44" s="232"/>
      <c r="N44" s="297"/>
      <c r="O44" s="298"/>
      <c r="P44" s="299"/>
      <c r="Q44" s="100">
        <f>SUMIF($R$33:$R$42,$R44,$Q$33:$Q$42)</f>
        <v>0</v>
      </c>
      <c r="R44" s="70" t="s">
        <v>182</v>
      </c>
      <c r="S44" s="67"/>
      <c r="T44" s="67"/>
      <c r="U44" s="106">
        <f>SUMIF($R$33:$R$42,$R44,$U$33:$U$42)</f>
        <v>0</v>
      </c>
      <c r="V44" s="100">
        <f>SUMIF($R$33:$R$42,$R44,$V$33:$V$42)</f>
        <v>0</v>
      </c>
      <c r="AF44" s="124" t="s">
        <v>731</v>
      </c>
      <c r="AG44" s="125"/>
      <c r="AH44" s="125"/>
    </row>
    <row r="45" spans="3:34" ht="12.75" customHeight="1">
      <c r="C45" s="246"/>
      <c r="D45" s="234"/>
      <c r="E45" s="234"/>
      <c r="F45" s="234"/>
      <c r="G45" s="234"/>
      <c r="H45" s="323"/>
      <c r="I45" s="323"/>
      <c r="J45" s="323"/>
      <c r="K45" s="323"/>
      <c r="AF45" s="124" t="s">
        <v>433</v>
      </c>
      <c r="AG45" s="125"/>
      <c r="AH45" s="125"/>
    </row>
    <row r="46" spans="3:34" ht="12.75" customHeight="1">
      <c r="C46" s="260"/>
      <c r="D46" s="245" t="s">
        <v>12</v>
      </c>
      <c r="E46" s="245"/>
      <c r="F46" s="245"/>
      <c r="G46" s="245"/>
      <c r="H46" s="163" t="s">
        <v>19</v>
      </c>
      <c r="I46" s="179"/>
      <c r="J46" s="163" t="s">
        <v>14</v>
      </c>
      <c r="K46" s="163" t="s">
        <v>14</v>
      </c>
      <c r="AF46" s="124" t="s">
        <v>511</v>
      </c>
      <c r="AG46" s="125"/>
      <c r="AH46" s="125"/>
    </row>
    <row r="47" spans="3:34" ht="12.75" customHeight="1">
      <c r="C47" s="246" t="s">
        <v>260</v>
      </c>
      <c r="D47" s="232" t="s">
        <v>20</v>
      </c>
      <c r="E47" s="232"/>
      <c r="F47" s="232"/>
      <c r="G47" s="232"/>
      <c r="H47" s="163" t="s">
        <v>6</v>
      </c>
      <c r="I47" s="163" t="s">
        <v>21</v>
      </c>
      <c r="J47" s="244" t="s">
        <v>49</v>
      </c>
      <c r="K47" s="244"/>
      <c r="AF47" s="124" t="s">
        <v>722</v>
      </c>
      <c r="AG47" s="125"/>
      <c r="AH47" s="125"/>
    </row>
    <row r="48" spans="3:34" ht="12.75" thickBot="1">
      <c r="C48" s="246"/>
      <c r="D48" s="232" t="s">
        <v>47</v>
      </c>
      <c r="E48" s="232"/>
      <c r="F48" s="232"/>
      <c r="G48" s="232"/>
      <c r="H48" s="163" t="s">
        <v>33</v>
      </c>
      <c r="I48" s="179"/>
      <c r="J48" s="233">
        <f>IF($I48="","",$I48*'係数'!F493)</f>
      </c>
      <c r="K48" s="233"/>
      <c r="P48" s="322" t="s">
        <v>258</v>
      </c>
      <c r="Q48" s="322"/>
      <c r="R48" s="72"/>
      <c r="S48" s="56"/>
      <c r="T48" s="56"/>
      <c r="X48" s="72" t="s">
        <v>256</v>
      </c>
      <c r="Y48" s="72"/>
      <c r="Z48" s="72"/>
      <c r="AA48" s="56"/>
      <c r="AB48" s="56"/>
      <c r="AF48" s="124" t="s">
        <v>678</v>
      </c>
      <c r="AG48" s="125"/>
      <c r="AH48" s="125"/>
    </row>
    <row r="49" spans="3:34" ht="12.75" thickBot="1">
      <c r="C49" s="246"/>
      <c r="D49" s="232" t="s">
        <v>48</v>
      </c>
      <c r="E49" s="232"/>
      <c r="F49" s="232"/>
      <c r="G49" s="232"/>
      <c r="H49" s="163" t="s">
        <v>33</v>
      </c>
      <c r="I49" s="179"/>
      <c r="J49" s="233">
        <f>IF($I49="","",$I49*'係数'!F494)</f>
      </c>
      <c r="K49" s="233"/>
      <c r="P49" s="64" t="s">
        <v>95</v>
      </c>
      <c r="Q49" s="80" t="s">
        <v>96</v>
      </c>
      <c r="R49" s="315" t="s">
        <v>168</v>
      </c>
      <c r="S49" s="316"/>
      <c r="T49" s="317" t="s">
        <v>188</v>
      </c>
      <c r="U49" s="318"/>
      <c r="X49" s="64" t="s">
        <v>95</v>
      </c>
      <c r="Y49" s="80" t="s">
        <v>96</v>
      </c>
      <c r="Z49" s="319" t="s">
        <v>168</v>
      </c>
      <c r="AA49" s="316"/>
      <c r="AB49" s="308" t="s">
        <v>188</v>
      </c>
      <c r="AC49" s="309"/>
      <c r="AF49" s="124" t="s">
        <v>342</v>
      </c>
      <c r="AG49" s="125"/>
      <c r="AH49" s="125"/>
    </row>
    <row r="50" spans="3:34" ht="12" customHeight="1" thickTop="1">
      <c r="C50" s="246"/>
      <c r="D50" s="232" t="s">
        <v>46</v>
      </c>
      <c r="E50" s="232"/>
      <c r="F50" s="232"/>
      <c r="G50" s="232"/>
      <c r="H50" s="163" t="s">
        <v>33</v>
      </c>
      <c r="I50" s="179"/>
      <c r="J50" s="233">
        <f>IF($I50="","",$I50*'係数'!F495)</f>
      </c>
      <c r="K50" s="233"/>
      <c r="P50" s="114"/>
      <c r="Q50" s="110"/>
      <c r="R50" s="310">
        <f>IF(P50="","",VLOOKUP(P50,'係数'!$D$496:$F$525,3,0))</f>
      </c>
      <c r="S50" s="311"/>
      <c r="T50" s="312">
        <f>IF(OR(Q50="",P50=""),"",Q50*R50)</f>
      </c>
      <c r="U50" s="313"/>
      <c r="X50" s="114"/>
      <c r="Y50" s="110"/>
      <c r="Z50" s="310">
        <f>IF(X50="","",VLOOKUP(X50,'係数'!$D$496:$F$525,3,0))</f>
      </c>
      <c r="AA50" s="311"/>
      <c r="AB50" s="312">
        <f>IF(OR(Y50="",X50=""),"",Y50*Z50)</f>
      </c>
      <c r="AC50" s="313"/>
      <c r="AF50" s="124" t="s">
        <v>457</v>
      </c>
      <c r="AG50" s="125"/>
      <c r="AH50" s="125"/>
    </row>
    <row r="51" spans="3:34" ht="12" customHeight="1">
      <c r="C51" s="246"/>
      <c r="D51" s="244" t="s">
        <v>45</v>
      </c>
      <c r="E51" s="244"/>
      <c r="F51" s="244"/>
      <c r="G51" s="244"/>
      <c r="H51" s="163" t="s">
        <v>33</v>
      </c>
      <c r="I51" s="178">
        <f>Q53</f>
        <v>0</v>
      </c>
      <c r="J51" s="233">
        <f>T53</f>
        <v>0</v>
      </c>
      <c r="K51" s="233"/>
      <c r="P51" s="115"/>
      <c r="Q51" s="111"/>
      <c r="R51" s="320">
        <f>IF(P51="","",VLOOKUP(P51,'係数'!$D$496:$F$525,3,0))</f>
      </c>
      <c r="S51" s="321"/>
      <c r="T51" s="306">
        <f>IF(OR(Q51="",P51=""),"",Q51*R51)</f>
      </c>
      <c r="U51" s="307"/>
      <c r="X51" s="115"/>
      <c r="Y51" s="111"/>
      <c r="Z51" s="320">
        <f>IF(X51="","",VLOOKUP(X51,'係数'!$D$496:$F$525,3,0))</f>
      </c>
      <c r="AA51" s="321"/>
      <c r="AB51" s="306">
        <f>IF(OR(Y51="",X51=""),"",Y51*Z51)</f>
      </c>
      <c r="AC51" s="307"/>
      <c r="AF51" s="124" t="s">
        <v>536</v>
      </c>
      <c r="AG51" s="125"/>
      <c r="AH51" s="125"/>
    </row>
    <row r="52" spans="3:34" ht="11.25" thickBot="1">
      <c r="C52" s="246"/>
      <c r="D52" s="244" t="s">
        <v>189</v>
      </c>
      <c r="E52" s="244"/>
      <c r="F52" s="244"/>
      <c r="G52" s="244"/>
      <c r="H52" s="163" t="s">
        <v>33</v>
      </c>
      <c r="I52" s="178">
        <f>Y53</f>
        <v>0</v>
      </c>
      <c r="J52" s="233">
        <f>AB53</f>
        <v>0</v>
      </c>
      <c r="K52" s="233"/>
      <c r="P52" s="115"/>
      <c r="Q52" s="111"/>
      <c r="R52" s="304">
        <f>IF(P52="","",VLOOKUP(P52,'係数'!$D$496:$F$525,3,0))</f>
      </c>
      <c r="S52" s="305"/>
      <c r="T52" s="306">
        <f>IF(OR(Q52="",P52=""),"",Q52*R52)</f>
      </c>
      <c r="U52" s="307"/>
      <c r="X52" s="115"/>
      <c r="Y52" s="111"/>
      <c r="Z52" s="304">
        <f>IF(X52="","",VLOOKUP(X52,'係数'!$D$496:$F$525,3,0))</f>
      </c>
      <c r="AA52" s="305"/>
      <c r="AB52" s="306">
        <f>IF(OR(Y52="",X52=""),"",Y52*Z52)</f>
      </c>
      <c r="AC52" s="307"/>
      <c r="AF52" s="124" t="s">
        <v>549</v>
      </c>
      <c r="AG52" s="125"/>
      <c r="AH52" s="125"/>
    </row>
    <row r="53" spans="3:34" ht="12" thickBot="1" thickTop="1">
      <c r="C53" s="246"/>
      <c r="D53" s="232" t="s">
        <v>44</v>
      </c>
      <c r="E53" s="232"/>
      <c r="F53" s="232"/>
      <c r="G53" s="232"/>
      <c r="H53" s="163" t="s">
        <v>33</v>
      </c>
      <c r="I53" s="179"/>
      <c r="J53" s="233">
        <f>IF($I53="","",$I53*'係数'!F526)</f>
      </c>
      <c r="K53" s="233"/>
      <c r="P53" s="73" t="s">
        <v>71</v>
      </c>
      <c r="Q53" s="108">
        <f>SUM(Q50:Q52)</f>
        <v>0</v>
      </c>
      <c r="R53" s="300"/>
      <c r="S53" s="301"/>
      <c r="T53" s="302">
        <f>SUM(T50:U52)</f>
        <v>0</v>
      </c>
      <c r="U53" s="303"/>
      <c r="X53" s="73" t="s">
        <v>71</v>
      </c>
      <c r="Y53" s="108">
        <f>SUM(Y50:Y52)</f>
        <v>0</v>
      </c>
      <c r="Z53" s="301"/>
      <c r="AA53" s="314"/>
      <c r="AB53" s="302">
        <f>SUM(AB50:AC52)</f>
        <v>0</v>
      </c>
      <c r="AC53" s="303"/>
      <c r="AF53" s="124" t="s">
        <v>649</v>
      </c>
      <c r="AG53" s="125"/>
      <c r="AH53" s="125"/>
    </row>
    <row r="54" spans="3:34" ht="10.5">
      <c r="C54" s="246"/>
      <c r="D54" s="232" t="s">
        <v>61</v>
      </c>
      <c r="E54" s="232"/>
      <c r="F54" s="232"/>
      <c r="G54" s="232"/>
      <c r="H54" s="163" t="s">
        <v>33</v>
      </c>
      <c r="I54" s="179"/>
      <c r="J54" s="233">
        <f>IF($I54="","",$I54*'係数'!F527)</f>
      </c>
      <c r="K54" s="233"/>
      <c r="AF54" s="124" t="s">
        <v>502</v>
      </c>
      <c r="AG54" s="125"/>
      <c r="AH54" s="125"/>
    </row>
    <row r="55" spans="3:34" ht="10.5">
      <c r="C55" s="246"/>
      <c r="D55" s="232" t="s">
        <v>24</v>
      </c>
      <c r="E55" s="232"/>
      <c r="F55" s="232"/>
      <c r="G55" s="232"/>
      <c r="H55" s="163" t="s">
        <v>14</v>
      </c>
      <c r="I55" s="163" t="s">
        <v>14</v>
      </c>
      <c r="J55" s="233">
        <f>IF(SUM(J48:J54)=0,"",SUM(J48:J54))</f>
      </c>
      <c r="K55" s="233"/>
      <c r="AF55" s="124" t="s">
        <v>306</v>
      </c>
      <c r="AG55" s="125"/>
      <c r="AH55" s="125"/>
    </row>
    <row r="56" spans="3:34" ht="15.75" customHeight="1">
      <c r="C56" s="246"/>
      <c r="D56" s="232" t="s">
        <v>34</v>
      </c>
      <c r="E56" s="232"/>
      <c r="F56" s="232"/>
      <c r="G56" s="232"/>
      <c r="H56" s="236"/>
      <c r="I56" s="237"/>
      <c r="J56" s="237"/>
      <c r="K56" s="238"/>
      <c r="AF56" s="124" t="s">
        <v>515</v>
      </c>
      <c r="AG56" s="125"/>
      <c r="AH56" s="125"/>
    </row>
    <row r="57" spans="3:34" ht="15.75" customHeight="1">
      <c r="C57" s="246"/>
      <c r="D57" s="232"/>
      <c r="E57" s="232"/>
      <c r="F57" s="232"/>
      <c r="G57" s="232"/>
      <c r="H57" s="239">
        <f>IF(P50="","","(PFCs):"&amp;$P$50&amp;" "&amp;$P$51&amp;" "&amp;$P$52)</f>
      </c>
      <c r="I57" s="240"/>
      <c r="J57" s="240">
        <f>IF(X50="","","(HFCs):"&amp;$X$50&amp;" "&amp;$X$51&amp;" "&amp;$X$52)</f>
      </c>
      <c r="K57" s="241"/>
      <c r="AF57" s="123" t="s">
        <v>641</v>
      </c>
      <c r="AG57" s="123"/>
      <c r="AH57" s="123"/>
    </row>
    <row r="58" spans="32:34" ht="10.5">
      <c r="AF58" s="123" t="s">
        <v>570</v>
      </c>
      <c r="AG58" s="123"/>
      <c r="AH58" s="123"/>
    </row>
    <row r="59" spans="3:34" ht="13.5" customHeight="1">
      <c r="C59" s="5" t="s">
        <v>13</v>
      </c>
      <c r="D59" s="228" t="s">
        <v>35</v>
      </c>
      <c r="E59" s="228"/>
      <c r="F59" s="228"/>
      <c r="G59" s="228"/>
      <c r="H59" s="228"/>
      <c r="I59" s="228"/>
      <c r="J59" s="228"/>
      <c r="K59" s="228"/>
      <c r="L59" s="6"/>
      <c r="M59" s="6"/>
      <c r="AF59" s="123" t="s">
        <v>305</v>
      </c>
      <c r="AG59" s="123"/>
      <c r="AH59" s="123"/>
    </row>
    <row r="60" spans="3:34" ht="23.25" customHeight="1">
      <c r="C60" s="7" t="s">
        <v>39</v>
      </c>
      <c r="D60" s="228" t="s">
        <v>224</v>
      </c>
      <c r="E60" s="228"/>
      <c r="F60" s="228"/>
      <c r="G60" s="228"/>
      <c r="H60" s="228"/>
      <c r="I60" s="228"/>
      <c r="J60" s="228"/>
      <c r="K60" s="228"/>
      <c r="L60" s="6"/>
      <c r="M60" s="6"/>
      <c r="N60" s="6"/>
      <c r="AF60" s="123" t="s">
        <v>320</v>
      </c>
      <c r="AG60" s="123"/>
      <c r="AH60" s="123"/>
    </row>
    <row r="61" spans="3:34" ht="42.75" customHeight="1">
      <c r="C61" s="7" t="s">
        <v>40</v>
      </c>
      <c r="D61" s="228" t="s">
        <v>284</v>
      </c>
      <c r="E61" s="228"/>
      <c r="F61" s="228"/>
      <c r="G61" s="228"/>
      <c r="H61" s="228"/>
      <c r="I61" s="228"/>
      <c r="J61" s="228"/>
      <c r="K61" s="228"/>
      <c r="L61" s="6"/>
      <c r="M61" s="6"/>
      <c r="N61" s="6"/>
      <c r="AF61" s="123" t="s">
        <v>411</v>
      </c>
      <c r="AG61" s="123"/>
      <c r="AH61" s="123"/>
    </row>
    <row r="62" spans="3:34" ht="10.5">
      <c r="C62" s="7" t="s">
        <v>41</v>
      </c>
      <c r="D62" s="231" t="s">
        <v>225</v>
      </c>
      <c r="E62" s="231"/>
      <c r="F62" s="231"/>
      <c r="G62" s="231"/>
      <c r="H62" s="231"/>
      <c r="I62" s="231"/>
      <c r="J62" s="231"/>
      <c r="K62" s="231"/>
      <c r="L62" s="6"/>
      <c r="M62" s="6"/>
      <c r="N62" s="6"/>
      <c r="AF62" s="123" t="s">
        <v>632</v>
      </c>
      <c r="AG62" s="123"/>
      <c r="AH62" s="123"/>
    </row>
    <row r="63" spans="3:34" ht="10.5" customHeight="1">
      <c r="C63" s="7" t="s">
        <v>42</v>
      </c>
      <c r="D63" s="228" t="s">
        <v>226</v>
      </c>
      <c r="E63" s="228"/>
      <c r="F63" s="228"/>
      <c r="G63" s="228"/>
      <c r="H63" s="228"/>
      <c r="I63" s="228"/>
      <c r="J63" s="228"/>
      <c r="K63" s="228"/>
      <c r="L63" s="8"/>
      <c r="M63" s="8"/>
      <c r="N63" s="6"/>
      <c r="AF63" s="123" t="s">
        <v>499</v>
      </c>
      <c r="AG63" s="123"/>
      <c r="AH63" s="123"/>
    </row>
    <row r="64" spans="3:34" ht="10.5">
      <c r="C64" s="7" t="s">
        <v>43</v>
      </c>
      <c r="D64" s="228" t="s">
        <v>227</v>
      </c>
      <c r="E64" s="228"/>
      <c r="F64" s="228"/>
      <c r="G64" s="228"/>
      <c r="H64" s="228"/>
      <c r="I64" s="228"/>
      <c r="J64" s="228"/>
      <c r="K64" s="228"/>
      <c r="L64" s="9"/>
      <c r="M64" s="9"/>
      <c r="N64" s="8"/>
      <c r="AF64" s="123" t="s">
        <v>673</v>
      </c>
      <c r="AG64" s="123"/>
      <c r="AH64" s="123"/>
    </row>
    <row r="65" spans="3:34" ht="10.5">
      <c r="C65" s="7" t="s">
        <v>279</v>
      </c>
      <c r="D65" s="228" t="s">
        <v>228</v>
      </c>
      <c r="E65" s="228"/>
      <c r="F65" s="228"/>
      <c r="G65" s="228"/>
      <c r="H65" s="228"/>
      <c r="I65" s="228"/>
      <c r="J65" s="228"/>
      <c r="K65" s="228"/>
      <c r="L65" s="9"/>
      <c r="M65" s="9"/>
      <c r="N65" s="9"/>
      <c r="AF65" s="123" t="s">
        <v>495</v>
      </c>
      <c r="AG65" s="123"/>
      <c r="AH65" s="123"/>
    </row>
    <row r="66" spans="3:34" ht="21" customHeight="1">
      <c r="C66" s="7" t="s">
        <v>280</v>
      </c>
      <c r="D66" s="228" t="s">
        <v>229</v>
      </c>
      <c r="E66" s="228"/>
      <c r="F66" s="228"/>
      <c r="G66" s="228"/>
      <c r="H66" s="228"/>
      <c r="I66" s="228"/>
      <c r="J66" s="228"/>
      <c r="K66" s="228"/>
      <c r="L66" s="9"/>
      <c r="M66" s="9"/>
      <c r="N66" s="9"/>
      <c r="AF66" s="123" t="s">
        <v>494</v>
      </c>
      <c r="AG66" s="123"/>
      <c r="AH66" s="123"/>
    </row>
    <row r="67" spans="3:34" ht="10.5">
      <c r="C67" s="7" t="s">
        <v>281</v>
      </c>
      <c r="D67" s="228" t="s">
        <v>230</v>
      </c>
      <c r="E67" s="228"/>
      <c r="F67" s="228"/>
      <c r="G67" s="228"/>
      <c r="H67" s="228"/>
      <c r="I67" s="228"/>
      <c r="J67" s="228"/>
      <c r="K67" s="228"/>
      <c r="L67" s="9"/>
      <c r="M67" s="9"/>
      <c r="N67" s="9"/>
      <c r="AF67" s="123" t="s">
        <v>338</v>
      </c>
      <c r="AG67" s="123"/>
      <c r="AH67" s="123"/>
    </row>
    <row r="68" spans="14:34" ht="10.5">
      <c r="N68" s="9"/>
      <c r="AF68" s="123" t="s">
        <v>534</v>
      </c>
      <c r="AG68" s="123"/>
      <c r="AH68" s="123"/>
    </row>
    <row r="69" spans="32:34" ht="10.5">
      <c r="AF69" s="123" t="s">
        <v>295</v>
      </c>
      <c r="AG69" s="123"/>
      <c r="AH69" s="123"/>
    </row>
    <row r="70" spans="32:34" ht="10.5">
      <c r="AF70" s="123" t="s">
        <v>312</v>
      </c>
      <c r="AG70" s="123"/>
      <c r="AH70" s="123"/>
    </row>
    <row r="71" spans="32:34" ht="10.5">
      <c r="AF71" s="123" t="s">
        <v>576</v>
      </c>
      <c r="AG71" s="123"/>
      <c r="AH71" s="123"/>
    </row>
    <row r="72" spans="32:34" ht="10.5">
      <c r="AF72" s="123" t="s">
        <v>296</v>
      </c>
      <c r="AG72" s="123"/>
      <c r="AH72" s="123"/>
    </row>
    <row r="73" spans="32:34" ht="10.5">
      <c r="AF73" s="123" t="s">
        <v>612</v>
      </c>
      <c r="AG73" s="123"/>
      <c r="AH73" s="123"/>
    </row>
    <row r="74" spans="32:34" ht="10.5">
      <c r="AF74" s="123" t="s">
        <v>653</v>
      </c>
      <c r="AG74" s="123"/>
      <c r="AH74" s="123"/>
    </row>
    <row r="75" spans="32:34" ht="10.5">
      <c r="AF75" s="123" t="s">
        <v>726</v>
      </c>
      <c r="AG75" s="123"/>
      <c r="AH75" s="123"/>
    </row>
    <row r="76" spans="32:34" ht="10.5">
      <c r="AF76" s="123" t="s">
        <v>535</v>
      </c>
      <c r="AG76" s="123"/>
      <c r="AH76" s="123"/>
    </row>
    <row r="77" spans="32:34" ht="10.5">
      <c r="AF77" s="123" t="s">
        <v>313</v>
      </c>
      <c r="AG77" s="123"/>
      <c r="AH77" s="123"/>
    </row>
    <row r="78" spans="32:34" ht="10.5">
      <c r="AF78" s="123" t="s">
        <v>507</v>
      </c>
      <c r="AG78" s="123"/>
      <c r="AH78" s="123"/>
    </row>
    <row r="79" spans="32:34" ht="10.5">
      <c r="AF79" s="123" t="s">
        <v>297</v>
      </c>
      <c r="AG79" s="123"/>
      <c r="AH79" s="123"/>
    </row>
    <row r="80" spans="32:34" ht="10.5">
      <c r="AF80" s="123" t="s">
        <v>708</v>
      </c>
      <c r="AG80" s="123"/>
      <c r="AH80" s="123"/>
    </row>
    <row r="81" spans="32:34" ht="10.5">
      <c r="AF81" s="123" t="s">
        <v>314</v>
      </c>
      <c r="AG81" s="123"/>
      <c r="AH81" s="123"/>
    </row>
    <row r="82" spans="32:34" ht="10.5">
      <c r="AF82" s="123" t="s">
        <v>540</v>
      </c>
      <c r="AG82" s="123"/>
      <c r="AH82" s="123"/>
    </row>
    <row r="83" spans="32:34" ht="10.5">
      <c r="AF83" s="123" t="s">
        <v>706</v>
      </c>
      <c r="AG83" s="123"/>
      <c r="AH83" s="123"/>
    </row>
    <row r="84" spans="32:34" ht="10.5">
      <c r="AF84" s="123" t="s">
        <v>682</v>
      </c>
      <c r="AG84" s="123"/>
      <c r="AH84" s="123"/>
    </row>
    <row r="85" spans="32:34" ht="10.5">
      <c r="AF85" s="123" t="s">
        <v>631</v>
      </c>
      <c r="AG85" s="123"/>
      <c r="AH85" s="123"/>
    </row>
    <row r="86" spans="32:34" ht="10.5">
      <c r="AF86" s="123" t="s">
        <v>298</v>
      </c>
      <c r="AG86" s="123"/>
      <c r="AH86" s="123"/>
    </row>
    <row r="87" spans="32:34" ht="10.5">
      <c r="AF87" s="123" t="s">
        <v>315</v>
      </c>
      <c r="AG87" s="123"/>
      <c r="AH87" s="123"/>
    </row>
    <row r="88" spans="32:34" ht="10.5">
      <c r="AF88" s="123" t="s">
        <v>316</v>
      </c>
      <c r="AG88" s="123"/>
      <c r="AH88" s="123"/>
    </row>
    <row r="89" spans="32:34" ht="10.5">
      <c r="AF89" s="123" t="s">
        <v>426</v>
      </c>
      <c r="AG89" s="123"/>
      <c r="AH89" s="123"/>
    </row>
    <row r="90" spans="32:34" ht="10.5">
      <c r="AF90" s="123" t="s">
        <v>299</v>
      </c>
      <c r="AG90" s="123"/>
      <c r="AH90" s="123"/>
    </row>
    <row r="91" spans="32:34" ht="10.5">
      <c r="AF91" s="123" t="s">
        <v>408</v>
      </c>
      <c r="AG91" s="123"/>
      <c r="AH91" s="123"/>
    </row>
    <row r="92" spans="32:34" ht="10.5">
      <c r="AF92" s="123" t="s">
        <v>516</v>
      </c>
      <c r="AG92" s="123"/>
      <c r="AH92" s="123"/>
    </row>
    <row r="93" spans="32:34" ht="10.5">
      <c r="AF93" s="123" t="s">
        <v>654</v>
      </c>
      <c r="AG93" s="123"/>
      <c r="AH93" s="123"/>
    </row>
    <row r="94" spans="32:34" ht="10.5">
      <c r="AF94" s="123" t="s">
        <v>639</v>
      </c>
      <c r="AG94" s="123"/>
      <c r="AH94" s="123"/>
    </row>
    <row r="95" spans="32:34" ht="10.5">
      <c r="AF95" s="123" t="s">
        <v>300</v>
      </c>
      <c r="AG95" s="123"/>
      <c r="AH95" s="123"/>
    </row>
    <row r="96" spans="32:34" ht="10.5">
      <c r="AF96" s="123" t="s">
        <v>544</v>
      </c>
      <c r="AG96" s="123"/>
      <c r="AH96" s="123"/>
    </row>
    <row r="97" spans="32:34" ht="10.5">
      <c r="AF97" s="123" t="s">
        <v>472</v>
      </c>
      <c r="AG97" s="123"/>
      <c r="AH97" s="123"/>
    </row>
    <row r="98" spans="32:34" ht="10.5">
      <c r="AF98" s="123" t="s">
        <v>699</v>
      </c>
      <c r="AG98" s="123"/>
      <c r="AH98" s="123"/>
    </row>
    <row r="99" spans="32:34" ht="10.5">
      <c r="AF99" s="123" t="s">
        <v>579</v>
      </c>
      <c r="AG99" s="123"/>
      <c r="AH99" s="123"/>
    </row>
    <row r="100" spans="32:34" ht="10.5">
      <c r="AF100" s="123" t="s">
        <v>317</v>
      </c>
      <c r="AG100" s="123"/>
      <c r="AH100" s="123"/>
    </row>
    <row r="101" spans="32:34" ht="10.5">
      <c r="AF101" s="123" t="s">
        <v>301</v>
      </c>
      <c r="AG101" s="123"/>
      <c r="AH101" s="123"/>
    </row>
    <row r="102" spans="32:34" ht="10.5">
      <c r="AF102" s="123" t="s">
        <v>409</v>
      </c>
      <c r="AG102" s="123"/>
      <c r="AH102" s="123"/>
    </row>
    <row r="103" spans="32:34" ht="10.5">
      <c r="AF103" s="123" t="s">
        <v>302</v>
      </c>
      <c r="AG103" s="123"/>
      <c r="AH103" s="123"/>
    </row>
    <row r="104" spans="32:34" ht="10.5">
      <c r="AF104" s="123" t="s">
        <v>503</v>
      </c>
      <c r="AG104" s="123"/>
      <c r="AH104" s="123"/>
    </row>
    <row r="105" spans="32:34" ht="10.5">
      <c r="AF105" s="123" t="s">
        <v>303</v>
      </c>
      <c r="AG105" s="123"/>
      <c r="AH105" s="123"/>
    </row>
    <row r="106" spans="32:34" ht="10.5">
      <c r="AF106" s="123" t="s">
        <v>560</v>
      </c>
      <c r="AG106" s="123"/>
      <c r="AH106" s="123"/>
    </row>
    <row r="107" spans="32:34" ht="10.5">
      <c r="AF107" s="123" t="s">
        <v>718</v>
      </c>
      <c r="AG107" s="123"/>
      <c r="AH107" s="123"/>
    </row>
    <row r="108" spans="32:34" ht="10.5">
      <c r="AF108" s="123" t="s">
        <v>430</v>
      </c>
      <c r="AG108" s="123"/>
      <c r="AH108" s="123"/>
    </row>
    <row r="109" spans="32:34" ht="10.5">
      <c r="AF109" s="123" t="s">
        <v>434</v>
      </c>
      <c r="AG109" s="123"/>
      <c r="AH109" s="123"/>
    </row>
    <row r="110" spans="32:34" ht="10.5">
      <c r="AF110" s="123" t="s">
        <v>435</v>
      </c>
      <c r="AG110" s="123"/>
      <c r="AH110" s="123"/>
    </row>
    <row r="111" spans="32:34" ht="10.5">
      <c r="AF111" s="123" t="s">
        <v>724</v>
      </c>
      <c r="AG111" s="123"/>
      <c r="AH111" s="123"/>
    </row>
    <row r="112" spans="32:34" ht="10.5">
      <c r="AF112" s="123" t="s">
        <v>734</v>
      </c>
      <c r="AG112" s="123"/>
      <c r="AH112" s="123"/>
    </row>
    <row r="113" spans="32:34" ht="10.5">
      <c r="AF113" s="123" t="s">
        <v>710</v>
      </c>
      <c r="AG113" s="123"/>
      <c r="AH113" s="123"/>
    </row>
    <row r="114" spans="32:34" ht="10.5">
      <c r="AF114" s="123" t="s">
        <v>318</v>
      </c>
      <c r="AG114" s="123"/>
      <c r="AH114" s="123"/>
    </row>
    <row r="115" spans="32:34" ht="10.5">
      <c r="AF115" s="123" t="s">
        <v>664</v>
      </c>
      <c r="AG115" s="123"/>
      <c r="AH115" s="123"/>
    </row>
    <row r="116" spans="32:34" ht="10.5">
      <c r="AF116" s="123" t="s">
        <v>705</v>
      </c>
      <c r="AG116" s="123"/>
      <c r="AH116" s="123"/>
    </row>
    <row r="117" spans="32:34" ht="10.5">
      <c r="AF117" s="123" t="s">
        <v>319</v>
      </c>
      <c r="AG117" s="123"/>
      <c r="AH117" s="123"/>
    </row>
    <row r="118" spans="32:34" ht="10.5">
      <c r="AF118" s="123" t="s">
        <v>658</v>
      </c>
      <c r="AG118" s="123"/>
      <c r="AH118" s="123"/>
    </row>
    <row r="119" spans="32:34" ht="10.5">
      <c r="AF119" s="123" t="s">
        <v>620</v>
      </c>
      <c r="AG119" s="123"/>
      <c r="AH119" s="123"/>
    </row>
    <row r="120" spans="32:34" ht="10.5">
      <c r="AF120" s="123" t="s">
        <v>525</v>
      </c>
      <c r="AG120" s="123"/>
      <c r="AH120" s="123"/>
    </row>
    <row r="121" spans="32:34" ht="10.5">
      <c r="AF121" s="123" t="s">
        <v>519</v>
      </c>
      <c r="AG121" s="123"/>
      <c r="AH121" s="123"/>
    </row>
    <row r="122" spans="32:34" ht="10.5">
      <c r="AF122" s="123" t="s">
        <v>578</v>
      </c>
      <c r="AG122" s="123"/>
      <c r="AH122" s="123"/>
    </row>
    <row r="123" spans="32:34" ht="10.5">
      <c r="AF123" s="123" t="s">
        <v>437</v>
      </c>
      <c r="AG123" s="123"/>
      <c r="AH123" s="123"/>
    </row>
    <row r="124" spans="32:34" ht="10.5">
      <c r="AF124" s="123" t="s">
        <v>429</v>
      </c>
      <c r="AG124" s="123"/>
      <c r="AH124" s="123"/>
    </row>
    <row r="125" spans="32:34" ht="10.5">
      <c r="AF125" s="123" t="s">
        <v>626</v>
      </c>
      <c r="AG125" s="123"/>
      <c r="AH125" s="123"/>
    </row>
    <row r="126" spans="32:34" ht="10.5">
      <c r="AF126" s="123" t="s">
        <v>321</v>
      </c>
      <c r="AG126" s="123"/>
      <c r="AH126" s="123"/>
    </row>
    <row r="127" spans="32:34" ht="10.5">
      <c r="AF127" s="123" t="s">
        <v>467</v>
      </c>
      <c r="AG127" s="123"/>
      <c r="AH127" s="123"/>
    </row>
    <row r="128" spans="32:34" ht="10.5">
      <c r="AF128" s="123" t="s">
        <v>709</v>
      </c>
      <c r="AG128" s="123"/>
      <c r="AH128" s="123"/>
    </row>
    <row r="129" spans="32:34" ht="10.5">
      <c r="AF129" s="123" t="s">
        <v>514</v>
      </c>
      <c r="AG129" s="123"/>
      <c r="AH129" s="123"/>
    </row>
    <row r="130" spans="32:34" ht="10.5">
      <c r="AF130" s="123" t="s">
        <v>427</v>
      </c>
      <c r="AG130" s="123"/>
      <c r="AH130" s="123"/>
    </row>
    <row r="131" spans="32:34" ht="10.5">
      <c r="AF131" s="123" t="s">
        <v>600</v>
      </c>
      <c r="AG131" s="123"/>
      <c r="AH131" s="123"/>
    </row>
    <row r="132" spans="32:34" ht="10.5">
      <c r="AF132" s="123" t="s">
        <v>307</v>
      </c>
      <c r="AG132" s="123"/>
      <c r="AH132" s="123"/>
    </row>
    <row r="133" spans="32:34" ht="10.5">
      <c r="AF133" s="123" t="s">
        <v>421</v>
      </c>
      <c r="AG133" s="123"/>
      <c r="AH133" s="123"/>
    </row>
    <row r="134" spans="32:34" ht="10.5">
      <c r="AF134" s="123" t="s">
        <v>308</v>
      </c>
      <c r="AG134" s="123"/>
      <c r="AH134" s="123"/>
    </row>
    <row r="135" spans="32:34" ht="10.5">
      <c r="AF135" s="123" t="s">
        <v>322</v>
      </c>
      <c r="AG135" s="123"/>
      <c r="AH135" s="123"/>
    </row>
    <row r="136" spans="32:34" ht="10.5">
      <c r="AF136" s="123" t="s">
        <v>648</v>
      </c>
      <c r="AG136" s="123"/>
      <c r="AH136" s="123"/>
    </row>
    <row r="137" spans="32:34" ht="10.5">
      <c r="AF137" s="123" t="s">
        <v>727</v>
      </c>
      <c r="AG137" s="123"/>
      <c r="AH137" s="123"/>
    </row>
    <row r="138" spans="32:34" ht="10.5">
      <c r="AF138" s="123" t="s">
        <v>642</v>
      </c>
      <c r="AG138" s="123"/>
      <c r="AH138" s="123"/>
    </row>
    <row r="139" spans="32:34" ht="10.5">
      <c r="AF139" s="123" t="s">
        <v>423</v>
      </c>
      <c r="AG139" s="123"/>
      <c r="AH139" s="123"/>
    </row>
    <row r="140" spans="32:34" ht="10.5">
      <c r="AF140" s="123" t="s">
        <v>309</v>
      </c>
      <c r="AG140" s="123"/>
      <c r="AH140" s="123"/>
    </row>
    <row r="141" spans="32:34" ht="10.5">
      <c r="AF141" s="123" t="s">
        <v>469</v>
      </c>
      <c r="AG141" s="123"/>
      <c r="AH141" s="123"/>
    </row>
    <row r="142" spans="32:34" ht="10.5">
      <c r="AF142" s="123" t="s">
        <v>586</v>
      </c>
      <c r="AG142" s="123"/>
      <c r="AH142" s="123"/>
    </row>
    <row r="143" spans="32:34" ht="10.5">
      <c r="AF143" s="123" t="s">
        <v>418</v>
      </c>
      <c r="AG143" s="123"/>
      <c r="AH143" s="123"/>
    </row>
    <row r="144" spans="32:34" ht="10.5">
      <c r="AF144" s="123" t="s">
        <v>538</v>
      </c>
      <c r="AG144" s="123"/>
      <c r="AH144" s="123"/>
    </row>
    <row r="145" spans="32:34" ht="10.5">
      <c r="AF145" s="123" t="s">
        <v>425</v>
      </c>
      <c r="AG145" s="123"/>
      <c r="AH145" s="123"/>
    </row>
    <row r="146" spans="32:34" ht="10.5">
      <c r="AF146" s="123" t="s">
        <v>633</v>
      </c>
      <c r="AG146" s="123"/>
      <c r="AH146" s="123"/>
    </row>
    <row r="147" spans="32:34" ht="10.5">
      <c r="AF147" s="123" t="s">
        <v>461</v>
      </c>
      <c r="AG147" s="123"/>
      <c r="AH147" s="123"/>
    </row>
    <row r="148" spans="32:34" ht="10.5">
      <c r="AF148" s="123" t="s">
        <v>440</v>
      </c>
      <c r="AG148" s="123"/>
      <c r="AH148" s="123"/>
    </row>
    <row r="149" spans="32:34" ht="10.5">
      <c r="AF149" s="123" t="s">
        <v>417</v>
      </c>
      <c r="AG149" s="123"/>
      <c r="AH149" s="123"/>
    </row>
    <row r="150" spans="32:34" ht="10.5">
      <c r="AF150" s="123" t="s">
        <v>310</v>
      </c>
      <c r="AG150" s="123"/>
      <c r="AH150" s="123"/>
    </row>
    <row r="151" spans="32:34" ht="10.5">
      <c r="AF151" s="123" t="s">
        <v>683</v>
      </c>
      <c r="AG151" s="123"/>
      <c r="AH151" s="123"/>
    </row>
    <row r="152" spans="32:34" ht="10.5">
      <c r="AF152" s="123" t="s">
        <v>712</v>
      </c>
      <c r="AG152" s="123"/>
      <c r="AH152" s="123"/>
    </row>
    <row r="153" spans="32:34" ht="10.5">
      <c r="AF153" s="123" t="s">
        <v>559</v>
      </c>
      <c r="AG153" s="123"/>
      <c r="AH153" s="123"/>
    </row>
    <row r="154" spans="32:34" ht="10.5">
      <c r="AF154" s="123" t="s">
        <v>543</v>
      </c>
      <c r="AG154" s="123"/>
      <c r="AH154" s="123"/>
    </row>
    <row r="155" spans="32:34" ht="10.5">
      <c r="AF155" s="123" t="s">
        <v>561</v>
      </c>
      <c r="AG155" s="123"/>
      <c r="AH155" s="123"/>
    </row>
    <row r="156" spans="32:34" ht="10.5">
      <c r="AF156" s="123" t="s">
        <v>616</v>
      </c>
      <c r="AG156" s="123"/>
      <c r="AH156" s="123"/>
    </row>
    <row r="157" ht="10.5">
      <c r="AF157" s="2" t="s">
        <v>574</v>
      </c>
    </row>
    <row r="158" ht="10.5">
      <c r="AF158" s="2" t="s">
        <v>684</v>
      </c>
    </row>
    <row r="159" ht="10.5">
      <c r="AF159" s="2" t="s">
        <v>590</v>
      </c>
    </row>
    <row r="160" ht="10.5">
      <c r="AF160" s="2" t="s">
        <v>517</v>
      </c>
    </row>
    <row r="161" ht="10.5">
      <c r="AF161" s="2" t="s">
        <v>609</v>
      </c>
    </row>
    <row r="162" ht="10.5">
      <c r="AF162" s="2" t="s">
        <v>410</v>
      </c>
    </row>
    <row r="163" ht="10.5">
      <c r="AF163" s="2" t="s">
        <v>663</v>
      </c>
    </row>
    <row r="164" ht="10.5">
      <c r="AF164" s="2" t="s">
        <v>656</v>
      </c>
    </row>
    <row r="165" ht="10.5">
      <c r="AF165" s="2" t="s">
        <v>311</v>
      </c>
    </row>
    <row r="166" ht="10.5">
      <c r="AF166" s="2" t="s">
        <v>720</v>
      </c>
    </row>
    <row r="167" ht="10.5">
      <c r="AF167" s="2" t="s">
        <v>568</v>
      </c>
    </row>
    <row r="168" ht="10.5">
      <c r="AF168" s="2" t="s">
        <v>471</v>
      </c>
    </row>
    <row r="169" ht="10.5">
      <c r="AF169" s="2" t="s">
        <v>624</v>
      </c>
    </row>
    <row r="170" ht="10.5">
      <c r="AF170" s="2" t="s">
        <v>450</v>
      </c>
    </row>
    <row r="171" ht="10.5">
      <c r="AF171" s="2" t="s">
        <v>468</v>
      </c>
    </row>
    <row r="172" ht="10.5">
      <c r="AF172" s="2" t="s">
        <v>732</v>
      </c>
    </row>
    <row r="173" ht="10.5">
      <c r="AF173" s="2" t="s">
        <v>719</v>
      </c>
    </row>
    <row r="174" ht="10.5">
      <c r="AF174" s="2" t="s">
        <v>343</v>
      </c>
    </row>
    <row r="175" ht="10.5">
      <c r="AF175" s="2" t="s">
        <v>604</v>
      </c>
    </row>
    <row r="176" ht="10.5">
      <c r="AF176" s="2" t="s">
        <v>589</v>
      </c>
    </row>
    <row r="177" ht="10.5">
      <c r="AF177" s="2" t="s">
        <v>324</v>
      </c>
    </row>
    <row r="178" ht="10.5">
      <c r="AF178" s="2" t="s">
        <v>458</v>
      </c>
    </row>
    <row r="179" ht="10.5">
      <c r="AF179" s="2" t="s">
        <v>563</v>
      </c>
    </row>
    <row r="180" ht="10.5">
      <c r="AF180" s="2" t="s">
        <v>733</v>
      </c>
    </row>
    <row r="181" ht="10.5">
      <c r="AF181" s="2" t="s">
        <v>530</v>
      </c>
    </row>
    <row r="182" ht="10.5">
      <c r="AF182" s="2" t="s">
        <v>623</v>
      </c>
    </row>
    <row r="183" ht="10.5">
      <c r="AF183" s="2" t="s">
        <v>473</v>
      </c>
    </row>
    <row r="184" ht="10.5">
      <c r="AF184" s="2" t="s">
        <v>465</v>
      </c>
    </row>
    <row r="185" ht="10.5">
      <c r="AF185" s="2" t="s">
        <v>701</v>
      </c>
    </row>
    <row r="186" ht="10.5">
      <c r="AF186" s="2" t="s">
        <v>484</v>
      </c>
    </row>
    <row r="187" ht="10.5">
      <c r="AF187" s="2" t="s">
        <v>668</v>
      </c>
    </row>
    <row r="188" ht="10.5">
      <c r="AF188" s="2" t="s">
        <v>603</v>
      </c>
    </row>
    <row r="189" ht="10.5">
      <c r="AF189" s="2" t="s">
        <v>476</v>
      </c>
    </row>
    <row r="190" ht="10.5">
      <c r="AF190" s="2" t="s">
        <v>344</v>
      </c>
    </row>
    <row r="191" ht="10.5">
      <c r="AF191" s="2" t="s">
        <v>685</v>
      </c>
    </row>
    <row r="192" ht="10.5">
      <c r="AF192" s="2" t="s">
        <v>713</v>
      </c>
    </row>
    <row r="193" ht="10.5">
      <c r="AF193" s="2" t="s">
        <v>735</v>
      </c>
    </row>
    <row r="194" ht="10.5">
      <c r="AF194" s="2" t="s">
        <v>562</v>
      </c>
    </row>
    <row r="195" ht="10.5">
      <c r="AF195" s="2" t="s">
        <v>546</v>
      </c>
    </row>
    <row r="196" ht="10.5">
      <c r="AF196" s="2" t="s">
        <v>415</v>
      </c>
    </row>
    <row r="197" ht="10.5">
      <c r="AF197" s="2" t="s">
        <v>510</v>
      </c>
    </row>
    <row r="198" ht="10.5">
      <c r="AF198" s="2" t="s">
        <v>605</v>
      </c>
    </row>
    <row r="199" ht="10.5">
      <c r="AF199" s="2" t="s">
        <v>690</v>
      </c>
    </row>
    <row r="200" ht="10.5">
      <c r="AF200" s="2" t="s">
        <v>652</v>
      </c>
    </row>
    <row r="201" ht="10.5">
      <c r="AF201" s="2" t="s">
        <v>325</v>
      </c>
    </row>
    <row r="202" ht="10.5">
      <c r="AF202" s="2" t="s">
        <v>596</v>
      </c>
    </row>
    <row r="203" ht="10.5">
      <c r="AF203" s="2" t="s">
        <v>345</v>
      </c>
    </row>
    <row r="204" ht="10.5">
      <c r="AF204" s="2" t="s">
        <v>662</v>
      </c>
    </row>
    <row r="205" ht="10.5">
      <c r="AF205" s="2" t="s">
        <v>463</v>
      </c>
    </row>
    <row r="206" ht="10.5">
      <c r="AF206" s="2" t="s">
        <v>346</v>
      </c>
    </row>
    <row r="207" ht="10.5">
      <c r="AF207" s="2" t="s">
        <v>655</v>
      </c>
    </row>
    <row r="208" ht="10.5">
      <c r="AF208" s="2" t="s">
        <v>715</v>
      </c>
    </row>
    <row r="209" ht="10.5">
      <c r="AF209" s="2" t="s">
        <v>613</v>
      </c>
    </row>
    <row r="210" ht="10.5">
      <c r="AF210" s="2" t="s">
        <v>347</v>
      </c>
    </row>
    <row r="211" ht="10.5">
      <c r="AF211" s="2" t="s">
        <v>512</v>
      </c>
    </row>
    <row r="212" ht="10.5">
      <c r="AF212" s="2" t="s">
        <v>587</v>
      </c>
    </row>
    <row r="213" ht="10.5">
      <c r="AF213" s="2" t="s">
        <v>326</v>
      </c>
    </row>
    <row r="214" ht="10.5">
      <c r="AF214" s="2" t="s">
        <v>436</v>
      </c>
    </row>
    <row r="215" ht="10.5">
      <c r="AF215" s="2" t="s">
        <v>327</v>
      </c>
    </row>
    <row r="216" ht="10.5">
      <c r="AF216" s="2" t="s">
        <v>492</v>
      </c>
    </row>
    <row r="217" ht="10.5">
      <c r="AF217" s="2" t="s">
        <v>651</v>
      </c>
    </row>
    <row r="218" ht="10.5">
      <c r="AF218" s="2" t="s">
        <v>569</v>
      </c>
    </row>
    <row r="219" ht="10.5">
      <c r="AF219" s="2" t="s">
        <v>497</v>
      </c>
    </row>
    <row r="220" ht="10.5">
      <c r="AF220" s="2" t="s">
        <v>328</v>
      </c>
    </row>
    <row r="221" ht="10.5">
      <c r="AF221" s="2" t="s">
        <v>475</v>
      </c>
    </row>
    <row r="222" ht="10.5">
      <c r="AF222" s="2" t="s">
        <v>349</v>
      </c>
    </row>
    <row r="223" ht="10.5">
      <c r="AF223" s="2" t="s">
        <v>478</v>
      </c>
    </row>
    <row r="224" ht="10.5">
      <c r="AF224" s="2" t="s">
        <v>556</v>
      </c>
    </row>
    <row r="225" ht="10.5">
      <c r="AF225" s="2" t="s">
        <v>522</v>
      </c>
    </row>
    <row r="226" ht="10.5">
      <c r="AF226" s="2" t="s">
        <v>526</v>
      </c>
    </row>
    <row r="227" ht="10.5">
      <c r="AF227" s="2" t="s">
        <v>594</v>
      </c>
    </row>
    <row r="228" ht="10.5">
      <c r="AF228" s="2" t="s">
        <v>697</v>
      </c>
    </row>
    <row r="229" ht="10.5">
      <c r="AF229" s="2" t="s">
        <v>520</v>
      </c>
    </row>
    <row r="230" ht="10.5">
      <c r="AF230" s="2" t="s">
        <v>470</v>
      </c>
    </row>
    <row r="231" ht="10.5">
      <c r="AF231" s="2" t="s">
        <v>442</v>
      </c>
    </row>
    <row r="232" ht="10.5">
      <c r="AF232" s="2" t="s">
        <v>443</v>
      </c>
    </row>
    <row r="233" ht="10.5">
      <c r="AF233" s="2" t="s">
        <v>464</v>
      </c>
    </row>
    <row r="234" ht="10.5">
      <c r="AF234" s="2" t="s">
        <v>444</v>
      </c>
    </row>
    <row r="235" ht="10.5">
      <c r="AF235" s="2" t="s">
        <v>445</v>
      </c>
    </row>
    <row r="236" ht="10.5">
      <c r="AF236" s="2" t="s">
        <v>446</v>
      </c>
    </row>
    <row r="237" ht="10.5">
      <c r="AF237" s="2" t="s">
        <v>447</v>
      </c>
    </row>
    <row r="238" ht="10.5">
      <c r="AF238" s="2" t="s">
        <v>448</v>
      </c>
    </row>
    <row r="239" ht="10.5">
      <c r="AF239" s="2" t="s">
        <v>700</v>
      </c>
    </row>
    <row r="240" ht="10.5">
      <c r="AF240" s="2" t="s">
        <v>350</v>
      </c>
    </row>
    <row r="241" ht="10.5">
      <c r="AF241" s="2" t="s">
        <v>661</v>
      </c>
    </row>
    <row r="242" ht="10.5">
      <c r="AF242" s="2" t="s">
        <v>413</v>
      </c>
    </row>
    <row r="243" ht="10.5">
      <c r="AF243" s="2" t="s">
        <v>608</v>
      </c>
    </row>
    <row r="244" ht="10.5">
      <c r="AF244" s="2" t="s">
        <v>439</v>
      </c>
    </row>
    <row r="245" ht="10.5">
      <c r="AF245" s="2" t="s">
        <v>351</v>
      </c>
    </row>
    <row r="246" ht="10.5">
      <c r="AF246" s="2" t="s">
        <v>703</v>
      </c>
    </row>
    <row r="247" ht="10.5">
      <c r="AF247" s="2" t="s">
        <v>352</v>
      </c>
    </row>
    <row r="248" ht="10.5">
      <c r="AF248" s="2" t="s">
        <v>591</v>
      </c>
    </row>
    <row r="249" ht="10.5">
      <c r="AF249" s="2" t="s">
        <v>644</v>
      </c>
    </row>
    <row r="250" ht="10.5">
      <c r="AF250" s="2" t="s">
        <v>353</v>
      </c>
    </row>
    <row r="251" ht="10.5">
      <c r="AF251" s="2" t="s">
        <v>422</v>
      </c>
    </row>
    <row r="252" ht="10.5">
      <c r="AF252" s="2" t="s">
        <v>330</v>
      </c>
    </row>
    <row r="253" ht="10.5">
      <c r="AF253" s="2" t="s">
        <v>416</v>
      </c>
    </row>
    <row r="254" ht="10.5">
      <c r="AF254" s="2" t="s">
        <v>688</v>
      </c>
    </row>
    <row r="255" ht="10.5">
      <c r="AF255" s="2" t="s">
        <v>354</v>
      </c>
    </row>
    <row r="256" ht="10.5">
      <c r="AF256" s="2" t="s">
        <v>541</v>
      </c>
    </row>
    <row r="257" ht="10.5">
      <c r="AF257" s="2" t="s">
        <v>618</v>
      </c>
    </row>
    <row r="258" ht="10.5">
      <c r="AF258" s="2" t="s">
        <v>599</v>
      </c>
    </row>
    <row r="259" ht="10.5">
      <c r="AF259" s="2" t="s">
        <v>355</v>
      </c>
    </row>
    <row r="260" ht="10.5">
      <c r="AF260" s="2" t="s">
        <v>518</v>
      </c>
    </row>
    <row r="261" ht="10.5">
      <c r="AF261" s="2" t="s">
        <v>356</v>
      </c>
    </row>
    <row r="262" ht="10.5">
      <c r="AF262" s="2" t="s">
        <v>714</v>
      </c>
    </row>
    <row r="263" ht="10.5">
      <c r="AF263" s="2" t="s">
        <v>645</v>
      </c>
    </row>
    <row r="264" ht="10.5">
      <c r="AF264" s="2" t="s">
        <v>453</v>
      </c>
    </row>
    <row r="265" ht="10.5">
      <c r="AF265" s="2" t="s">
        <v>575</v>
      </c>
    </row>
    <row r="266" ht="10.5">
      <c r="AF266" s="2" t="s">
        <v>716</v>
      </c>
    </row>
    <row r="267" ht="10.5">
      <c r="AF267" s="2" t="s">
        <v>357</v>
      </c>
    </row>
    <row r="268" ht="10.5">
      <c r="AF268" s="2" t="s">
        <v>564</v>
      </c>
    </row>
    <row r="269" ht="10.5">
      <c r="AF269" s="2" t="s">
        <v>635</v>
      </c>
    </row>
    <row r="270" ht="10.5">
      <c r="AF270" s="2" t="s">
        <v>331</v>
      </c>
    </row>
    <row r="271" ht="10.5">
      <c r="AF271" s="2" t="s">
        <v>581</v>
      </c>
    </row>
    <row r="272" ht="10.5">
      <c r="AF272" s="2" t="s">
        <v>348</v>
      </c>
    </row>
    <row r="273" ht="10.5">
      <c r="AF273" s="2" t="s">
        <v>552</v>
      </c>
    </row>
    <row r="274" ht="10.5">
      <c r="AF274" s="2" t="s">
        <v>506</v>
      </c>
    </row>
    <row r="275" ht="10.5">
      <c r="AF275" s="2" t="s">
        <v>554</v>
      </c>
    </row>
    <row r="276" ht="10.5">
      <c r="AF276" s="2" t="s">
        <v>358</v>
      </c>
    </row>
    <row r="277" ht="10.5">
      <c r="AF277" s="2" t="s">
        <v>646</v>
      </c>
    </row>
    <row r="278" ht="10.5">
      <c r="AF278" s="2" t="s">
        <v>359</v>
      </c>
    </row>
    <row r="279" ht="10.5">
      <c r="AF279" s="2" t="s">
        <v>360</v>
      </c>
    </row>
    <row r="280" ht="10.5">
      <c r="AF280" s="2" t="s">
        <v>456</v>
      </c>
    </row>
    <row r="281" ht="10.5">
      <c r="AF281" s="2" t="s">
        <v>361</v>
      </c>
    </row>
    <row r="282" ht="10.5">
      <c r="AF282" s="2" t="s">
        <v>362</v>
      </c>
    </row>
    <row r="283" ht="10.5">
      <c r="AF283" s="2" t="s">
        <v>363</v>
      </c>
    </row>
    <row r="284" ht="10.5">
      <c r="AF284" s="2" t="s">
        <v>364</v>
      </c>
    </row>
    <row r="285" ht="10.5">
      <c r="AF285" s="2" t="s">
        <v>667</v>
      </c>
    </row>
    <row r="286" ht="10.5">
      <c r="AF286" s="2" t="s">
        <v>332</v>
      </c>
    </row>
    <row r="287" ht="10.5">
      <c r="AF287" s="2" t="s">
        <v>488</v>
      </c>
    </row>
    <row r="288" ht="10.5">
      <c r="AF288" s="2" t="s">
        <v>333</v>
      </c>
    </row>
    <row r="289" ht="10.5">
      <c r="AF289" s="2" t="s">
        <v>531</v>
      </c>
    </row>
    <row r="290" ht="10.5">
      <c r="AF290" s="2" t="s">
        <v>675</v>
      </c>
    </row>
    <row r="291" ht="10.5">
      <c r="AF291" s="2" t="s">
        <v>414</v>
      </c>
    </row>
    <row r="292" ht="10.5">
      <c r="AF292" s="2" t="s">
        <v>592</v>
      </c>
    </row>
    <row r="293" ht="10.5">
      <c r="AF293" s="2" t="s">
        <v>365</v>
      </c>
    </row>
    <row r="294" ht="10.5">
      <c r="AF294" s="2" t="s">
        <v>441</v>
      </c>
    </row>
    <row r="295" ht="10.5">
      <c r="AF295" s="2" t="s">
        <v>334</v>
      </c>
    </row>
    <row r="296" ht="10.5">
      <c r="AF296" s="2" t="s">
        <v>449</v>
      </c>
    </row>
    <row r="297" ht="10.5">
      <c r="AF297" s="2" t="s">
        <v>528</v>
      </c>
    </row>
    <row r="298" ht="10.5">
      <c r="AF298" s="2" t="s">
        <v>625</v>
      </c>
    </row>
    <row r="299" ht="10.5">
      <c r="AF299" s="2" t="s">
        <v>366</v>
      </c>
    </row>
    <row r="300" ht="10.5">
      <c r="AF300" s="2" t="s">
        <v>367</v>
      </c>
    </row>
    <row r="301" ht="10.5">
      <c r="AF301" s="2" t="s">
        <v>565</v>
      </c>
    </row>
    <row r="302" ht="10.5">
      <c r="AF302" s="2" t="s">
        <v>595</v>
      </c>
    </row>
    <row r="303" ht="10.5">
      <c r="AF303" s="2" t="s">
        <v>428</v>
      </c>
    </row>
    <row r="304" ht="10.5">
      <c r="AF304" s="2" t="s">
        <v>368</v>
      </c>
    </row>
    <row r="305" ht="10.5">
      <c r="AF305" s="2" t="s">
        <v>424</v>
      </c>
    </row>
    <row r="306" ht="10.5">
      <c r="AF306" s="2" t="s">
        <v>547</v>
      </c>
    </row>
    <row r="307" ht="10.5">
      <c r="AF307" s="2" t="s">
        <v>730</v>
      </c>
    </row>
    <row r="308" ht="10.5">
      <c r="AF308" s="2" t="s">
        <v>504</v>
      </c>
    </row>
    <row r="309" ht="10.5">
      <c r="AF309" s="2" t="s">
        <v>438</v>
      </c>
    </row>
    <row r="310" ht="10.5">
      <c r="AF310" s="2" t="s">
        <v>670</v>
      </c>
    </row>
    <row r="311" ht="10.5">
      <c r="AF311" s="2" t="s">
        <v>650</v>
      </c>
    </row>
    <row r="312" ht="10.5">
      <c r="AF312" s="2" t="s">
        <v>621</v>
      </c>
    </row>
    <row r="313" ht="10.5">
      <c r="AF313" s="2" t="s">
        <v>725</v>
      </c>
    </row>
    <row r="314" ht="10.5">
      <c r="AF314" s="2" t="s">
        <v>674</v>
      </c>
    </row>
    <row r="315" ht="10.5">
      <c r="AF315" s="2" t="s">
        <v>717</v>
      </c>
    </row>
    <row r="316" ht="10.5">
      <c r="AF316" s="2" t="s">
        <v>474</v>
      </c>
    </row>
    <row r="317" ht="10.5">
      <c r="AF317" s="2" t="s">
        <v>369</v>
      </c>
    </row>
    <row r="318" ht="10.5">
      <c r="AF318" s="2" t="s">
        <v>483</v>
      </c>
    </row>
    <row r="319" ht="10.5">
      <c r="AF319" s="2" t="s">
        <v>607</v>
      </c>
    </row>
    <row r="320" ht="10.5">
      <c r="AF320" s="2" t="s">
        <v>545</v>
      </c>
    </row>
    <row r="321" ht="10.5">
      <c r="AF321" s="2" t="s">
        <v>466</v>
      </c>
    </row>
    <row r="322" ht="10.5">
      <c r="AF322" s="2" t="s">
        <v>431</v>
      </c>
    </row>
    <row r="323" ht="10.5">
      <c r="AF323" s="2" t="s">
        <v>660</v>
      </c>
    </row>
    <row r="324" ht="10.5">
      <c r="AF324" s="2" t="s">
        <v>370</v>
      </c>
    </row>
    <row r="325" ht="10.5">
      <c r="AF325" s="2" t="s">
        <v>577</v>
      </c>
    </row>
    <row r="326" ht="10.5">
      <c r="AF326" s="2" t="s">
        <v>498</v>
      </c>
    </row>
    <row r="327" ht="10.5">
      <c r="AF327" s="2" t="s">
        <v>657</v>
      </c>
    </row>
    <row r="328" ht="10.5">
      <c r="AF328" s="2" t="s">
        <v>489</v>
      </c>
    </row>
    <row r="329" ht="10.5">
      <c r="AF329" s="2" t="s">
        <v>455</v>
      </c>
    </row>
    <row r="330" ht="10.5">
      <c r="AF330" s="2" t="s">
        <v>593</v>
      </c>
    </row>
    <row r="331" ht="10.5">
      <c r="AF331" s="2" t="s">
        <v>585</v>
      </c>
    </row>
    <row r="332" ht="10.5">
      <c r="AF332" s="2" t="s">
        <v>335</v>
      </c>
    </row>
    <row r="333" ht="10.5">
      <c r="AF333" s="2" t="s">
        <v>647</v>
      </c>
    </row>
    <row r="334" ht="10.5">
      <c r="AF334" s="2" t="s">
        <v>566</v>
      </c>
    </row>
    <row r="335" ht="10.5">
      <c r="AF335" s="2" t="s">
        <v>371</v>
      </c>
    </row>
    <row r="336" ht="10.5">
      <c r="AF336" s="2" t="s">
        <v>500</v>
      </c>
    </row>
    <row r="337" ht="10.5">
      <c r="AF337" s="2" t="s">
        <v>432</v>
      </c>
    </row>
    <row r="338" ht="10.5">
      <c r="AF338" s="2" t="s">
        <v>479</v>
      </c>
    </row>
    <row r="339" ht="10.5">
      <c r="AF339" s="2" t="s">
        <v>723</v>
      </c>
    </row>
    <row r="340" ht="10.5">
      <c r="AF340" s="2" t="s">
        <v>659</v>
      </c>
    </row>
    <row r="341" ht="10.5">
      <c r="AF341" s="2" t="s">
        <v>583</v>
      </c>
    </row>
    <row r="342" ht="10.5">
      <c r="AF342" s="2" t="s">
        <v>336</v>
      </c>
    </row>
    <row r="343" ht="10.5">
      <c r="AF343" s="2" t="s">
        <v>372</v>
      </c>
    </row>
    <row r="344" ht="10.5">
      <c r="AF344" s="2" t="s">
        <v>677</v>
      </c>
    </row>
    <row r="345" ht="10.5">
      <c r="AF345" s="2" t="s">
        <v>606</v>
      </c>
    </row>
    <row r="346" ht="10.5">
      <c r="AF346" s="2" t="s">
        <v>601</v>
      </c>
    </row>
    <row r="347" ht="10.5">
      <c r="AF347" s="2" t="s">
        <v>643</v>
      </c>
    </row>
    <row r="348" ht="10.5">
      <c r="AF348" s="2" t="s">
        <v>373</v>
      </c>
    </row>
    <row r="349" ht="10.5">
      <c r="AF349" s="2" t="s">
        <v>412</v>
      </c>
    </row>
    <row r="350" ht="10.5">
      <c r="AF350" s="2" t="s">
        <v>636</v>
      </c>
    </row>
    <row r="351" ht="10.5">
      <c r="AF351" s="2" t="s">
        <v>452</v>
      </c>
    </row>
    <row r="352" ht="10.5">
      <c r="AF352" s="2" t="s">
        <v>374</v>
      </c>
    </row>
    <row r="353" ht="10.5">
      <c r="AF353" s="2" t="s">
        <v>375</v>
      </c>
    </row>
    <row r="354" ht="10.5">
      <c r="AF354" s="2" t="s">
        <v>491</v>
      </c>
    </row>
    <row r="355" ht="10.5">
      <c r="AF355" s="2" t="s">
        <v>496</v>
      </c>
    </row>
    <row r="356" ht="10.5">
      <c r="AF356" s="2" t="s">
        <v>691</v>
      </c>
    </row>
    <row r="357" ht="10.5">
      <c r="AF357" s="2" t="s">
        <v>539</v>
      </c>
    </row>
    <row r="358" ht="10.5">
      <c r="AF358" s="2" t="s">
        <v>505</v>
      </c>
    </row>
    <row r="359" ht="10.5">
      <c r="AF359" s="2" t="s">
        <v>337</v>
      </c>
    </row>
    <row r="360" ht="10.5">
      <c r="AF360" s="2" t="s">
        <v>376</v>
      </c>
    </row>
    <row r="361" ht="10.5">
      <c r="AF361" s="2" t="s">
        <v>555</v>
      </c>
    </row>
    <row r="362" ht="10.5">
      <c r="AF362" s="2" t="s">
        <v>481</v>
      </c>
    </row>
    <row r="363" ht="10.5">
      <c r="AF363" s="2" t="s">
        <v>493</v>
      </c>
    </row>
    <row r="364" ht="10.5">
      <c r="AF364" s="2" t="s">
        <v>451</v>
      </c>
    </row>
    <row r="365" ht="10.5">
      <c r="AF365" s="2" t="s">
        <v>482</v>
      </c>
    </row>
    <row r="366" ht="10.5">
      <c r="AF366" s="2" t="s">
        <v>729</v>
      </c>
    </row>
    <row r="367" ht="10.5">
      <c r="AF367" s="2" t="s">
        <v>571</v>
      </c>
    </row>
    <row r="368" ht="10.5">
      <c r="AF368" s="2" t="s">
        <v>509</v>
      </c>
    </row>
    <row r="369" ht="10.5">
      <c r="AF369" s="2" t="s">
        <v>486</v>
      </c>
    </row>
    <row r="370" ht="10.5">
      <c r="AF370" s="2" t="s">
        <v>490</v>
      </c>
    </row>
    <row r="371" ht="10.5">
      <c r="AF371" s="2" t="s">
        <v>377</v>
      </c>
    </row>
    <row r="372" ht="10.5">
      <c r="AF372" s="2" t="s">
        <v>558</v>
      </c>
    </row>
    <row r="373" ht="10.5">
      <c r="AF373" s="2" t="s">
        <v>689</v>
      </c>
    </row>
    <row r="374" ht="10.5">
      <c r="AF374" s="2" t="s">
        <v>694</v>
      </c>
    </row>
    <row r="375" ht="10.5">
      <c r="AF375" s="2" t="s">
        <v>666</v>
      </c>
    </row>
    <row r="376" ht="10.5">
      <c r="AF376" s="2" t="s">
        <v>686</v>
      </c>
    </row>
    <row r="377" ht="10.5">
      <c r="AF377" s="2" t="s">
        <v>637</v>
      </c>
    </row>
    <row r="378" ht="10.5">
      <c r="AF378" s="2" t="s">
        <v>572</v>
      </c>
    </row>
    <row r="379" ht="10.5">
      <c r="AF379" s="2" t="s">
        <v>629</v>
      </c>
    </row>
    <row r="380" ht="10.5">
      <c r="AF380" s="2" t="s">
        <v>548</v>
      </c>
    </row>
    <row r="381" ht="10.5">
      <c r="AF381" s="2" t="s">
        <v>611</v>
      </c>
    </row>
    <row r="382" ht="10.5">
      <c r="AF382" s="2" t="s">
        <v>687</v>
      </c>
    </row>
    <row r="383" ht="10.5">
      <c r="AF383" s="2" t="s">
        <v>339</v>
      </c>
    </row>
    <row r="384" ht="10.5">
      <c r="AF384" s="2" t="s">
        <v>721</v>
      </c>
    </row>
    <row r="385" ht="10.5">
      <c r="AF385" s="2" t="s">
        <v>640</v>
      </c>
    </row>
    <row r="386" ht="10.5">
      <c r="AF386" s="2" t="s">
        <v>567</v>
      </c>
    </row>
    <row r="387" ht="10.5">
      <c r="AF387" s="2" t="s">
        <v>598</v>
      </c>
    </row>
    <row r="388" ht="10.5">
      <c r="AF388" s="2" t="s">
        <v>542</v>
      </c>
    </row>
    <row r="389" ht="10.5">
      <c r="AF389" s="2" t="s">
        <v>638</v>
      </c>
    </row>
    <row r="390" ht="10.5">
      <c r="AF390" s="2" t="s">
        <v>462</v>
      </c>
    </row>
    <row r="391" ht="10.5">
      <c r="AF391" s="2" t="s">
        <v>459</v>
      </c>
    </row>
    <row r="392" ht="10.5">
      <c r="AF392" s="2" t="s">
        <v>340</v>
      </c>
    </row>
    <row r="393" ht="10.5">
      <c r="AF393" s="2" t="s">
        <v>698</v>
      </c>
    </row>
    <row r="394" ht="10.5">
      <c r="AF394" s="2" t="s">
        <v>527</v>
      </c>
    </row>
    <row r="395" ht="10.5">
      <c r="AF395" s="2" t="s">
        <v>550</v>
      </c>
    </row>
    <row r="396" ht="10.5">
      <c r="AF396" s="2" t="s">
        <v>704</v>
      </c>
    </row>
    <row r="397" ht="10.5">
      <c r="AF397" s="2" t="s">
        <v>692</v>
      </c>
    </row>
    <row r="398" ht="10.5">
      <c r="AF398" s="2" t="s">
        <v>378</v>
      </c>
    </row>
    <row r="399" ht="10.5">
      <c r="AF399" s="2" t="s">
        <v>532</v>
      </c>
    </row>
    <row r="400" ht="10.5">
      <c r="AF400" s="2" t="s">
        <v>610</v>
      </c>
    </row>
    <row r="401" ht="10.5">
      <c r="AF401" s="2" t="s">
        <v>672</v>
      </c>
    </row>
    <row r="402" ht="10.5">
      <c r="AF402" s="2" t="s">
        <v>693</v>
      </c>
    </row>
    <row r="403" ht="10.5">
      <c r="AF403" s="2" t="s">
        <v>582</v>
      </c>
    </row>
    <row r="404" ht="10.5">
      <c r="AF404" s="2" t="s">
        <v>420</v>
      </c>
    </row>
    <row r="405" ht="10.5">
      <c r="AF405" s="2" t="s">
        <v>711</v>
      </c>
    </row>
    <row r="406" ht="10.5">
      <c r="AF406" s="2" t="s">
        <v>454</v>
      </c>
    </row>
    <row r="407" ht="10.5">
      <c r="AF407" s="2" t="s">
        <v>379</v>
      </c>
    </row>
    <row r="408" ht="10.5">
      <c r="AF408" s="2" t="s">
        <v>485</v>
      </c>
    </row>
    <row r="409" ht="10.5">
      <c r="AF409" s="2" t="s">
        <v>380</v>
      </c>
    </row>
    <row r="410" ht="10.5">
      <c r="AF410" s="2" t="s">
        <v>679</v>
      </c>
    </row>
    <row r="411" ht="10.5">
      <c r="AF411" s="2" t="s">
        <v>381</v>
      </c>
    </row>
    <row r="412" ht="10.5">
      <c r="AF412" s="2" t="s">
        <v>676</v>
      </c>
    </row>
    <row r="413" ht="10.5">
      <c r="AF413" s="2" t="s">
        <v>696</v>
      </c>
    </row>
    <row r="414" ht="10.5">
      <c r="AF414" s="2" t="s">
        <v>573</v>
      </c>
    </row>
    <row r="415" ht="10.5">
      <c r="AF415" s="2" t="s">
        <v>681</v>
      </c>
    </row>
    <row r="416" ht="10.5">
      <c r="AF416" s="2" t="s">
        <v>513</v>
      </c>
    </row>
    <row r="417" ht="10.5">
      <c r="AF417" s="2" t="s">
        <v>521</v>
      </c>
    </row>
    <row r="418" ht="10.5">
      <c r="AF418" s="2" t="s">
        <v>695</v>
      </c>
    </row>
    <row r="419" ht="10.5">
      <c r="AF419" s="2" t="s">
        <v>382</v>
      </c>
    </row>
    <row r="420" ht="10.5">
      <c r="AF420" s="2" t="s">
        <v>383</v>
      </c>
    </row>
    <row r="421" ht="10.5">
      <c r="AF421" s="2" t="s">
        <v>728</v>
      </c>
    </row>
    <row r="422" ht="10.5">
      <c r="AF422" s="2" t="s">
        <v>460</v>
      </c>
    </row>
    <row r="423" ht="10.5">
      <c r="AF423" s="2" t="s">
        <v>617</v>
      </c>
    </row>
    <row r="424" ht="10.5">
      <c r="AF424" s="2" t="s">
        <v>524</v>
      </c>
    </row>
    <row r="425" ht="10.5">
      <c r="AF425" s="2" t="s">
        <v>384</v>
      </c>
    </row>
    <row r="426" ht="10.5">
      <c r="AF426" s="2" t="s">
        <v>615</v>
      </c>
    </row>
    <row r="427" ht="10.5">
      <c r="AF427" s="2" t="s">
        <v>627</v>
      </c>
    </row>
    <row r="428" ht="10.5">
      <c r="AF428" s="2" t="s">
        <v>622</v>
      </c>
    </row>
    <row r="429" ht="10.5">
      <c r="AF429" s="2" t="s">
        <v>385</v>
      </c>
    </row>
    <row r="430" ht="10.5">
      <c r="AF430" s="2" t="s">
        <v>508</v>
      </c>
    </row>
    <row r="431" ht="10.5">
      <c r="AF431" s="2" t="s">
        <v>533</v>
      </c>
    </row>
    <row r="432" ht="10.5">
      <c r="AF432" s="2" t="s">
        <v>553</v>
      </c>
    </row>
    <row r="433" ht="10.5">
      <c r="AF433" s="2" t="s">
        <v>680</v>
      </c>
    </row>
    <row r="434" ht="10.5">
      <c r="AF434" s="2" t="s">
        <v>671</v>
      </c>
    </row>
    <row r="435" ht="10.5">
      <c r="AF435" s="2" t="s">
        <v>580</v>
      </c>
    </row>
    <row r="436" ht="10.5">
      <c r="AF436" s="2" t="s">
        <v>537</v>
      </c>
    </row>
    <row r="437" ht="10.5">
      <c r="AF437" s="2" t="s">
        <v>619</v>
      </c>
    </row>
    <row r="438" ht="10.5">
      <c r="AF438" s="2" t="s">
        <v>386</v>
      </c>
    </row>
    <row r="439" ht="10.5">
      <c r="AF439" s="2" t="s">
        <v>602</v>
      </c>
    </row>
    <row r="440" ht="10.5">
      <c r="AF440" s="2" t="s">
        <v>523</v>
      </c>
    </row>
    <row r="441" ht="10.5">
      <c r="AF441" s="2" t="s">
        <v>557</v>
      </c>
    </row>
    <row r="442" ht="10.5">
      <c r="AF442" s="2" t="s">
        <v>387</v>
      </c>
    </row>
    <row r="443" ht="10.5">
      <c r="AF443" s="2" t="s">
        <v>341</v>
      </c>
    </row>
    <row r="444" ht="10.5">
      <c r="AF444" s="2" t="s">
        <v>487</v>
      </c>
    </row>
    <row r="445" ht="10.5">
      <c r="AF445" s="2" t="s">
        <v>614</v>
      </c>
    </row>
    <row r="446" ht="10.5">
      <c r="AF446" s="2" t="s">
        <v>388</v>
      </c>
    </row>
    <row r="447" ht="10.5">
      <c r="AF447" s="2" t="s">
        <v>477</v>
      </c>
    </row>
    <row r="448" ht="10.5">
      <c r="AF448" s="2" t="s">
        <v>389</v>
      </c>
    </row>
    <row r="449" ht="10.5">
      <c r="AF449" s="2" t="s">
        <v>737</v>
      </c>
    </row>
  </sheetData>
  <sheetProtection password="CF70" sheet="1" selectLockedCells="1"/>
  <mergeCells count="142">
    <mergeCell ref="N30:Q31"/>
    <mergeCell ref="D10:G10"/>
    <mergeCell ref="D11:G11"/>
    <mergeCell ref="C2:K2"/>
    <mergeCell ref="C3:F3"/>
    <mergeCell ref="G3:K3"/>
    <mergeCell ref="C4:G4"/>
    <mergeCell ref="H4:I4"/>
    <mergeCell ref="J4:K4"/>
    <mergeCell ref="C5:G5"/>
    <mergeCell ref="H5:I5"/>
    <mergeCell ref="J5:K5"/>
    <mergeCell ref="C6:K6"/>
    <mergeCell ref="C7:C28"/>
    <mergeCell ref="D7:G7"/>
    <mergeCell ref="D8:G8"/>
    <mergeCell ref="D9:G9"/>
    <mergeCell ref="K19:K20"/>
    <mergeCell ref="H17:H18"/>
    <mergeCell ref="D17:D22"/>
    <mergeCell ref="R14:S14"/>
    <mergeCell ref="D12:G12"/>
    <mergeCell ref="D13:G13"/>
    <mergeCell ref="D14:G14"/>
    <mergeCell ref="D15:G15"/>
    <mergeCell ref="D16:G16"/>
    <mergeCell ref="N12:Q13"/>
    <mergeCell ref="E17:E20"/>
    <mergeCell ref="F17:F18"/>
    <mergeCell ref="E21:F22"/>
    <mergeCell ref="K17:K18"/>
    <mergeCell ref="N14:O14"/>
    <mergeCell ref="H21:H22"/>
    <mergeCell ref="I21:I22"/>
    <mergeCell ref="J21:J22"/>
    <mergeCell ref="K21:K22"/>
    <mergeCell ref="D23:F25"/>
    <mergeCell ref="Z14:AA14"/>
    <mergeCell ref="F19:F20"/>
    <mergeCell ref="H19:H20"/>
    <mergeCell ref="I19:I20"/>
    <mergeCell ref="J19:J20"/>
    <mergeCell ref="N15:N19"/>
    <mergeCell ref="N20:N24"/>
    <mergeCell ref="I17:I18"/>
    <mergeCell ref="J17:J18"/>
    <mergeCell ref="D26:G26"/>
    <mergeCell ref="D27:G27"/>
    <mergeCell ref="H27:K27"/>
    <mergeCell ref="D28:G28"/>
    <mergeCell ref="C29:C46"/>
    <mergeCell ref="D29:G29"/>
    <mergeCell ref="D30:G30"/>
    <mergeCell ref="D31:G31"/>
    <mergeCell ref="D32:G32"/>
    <mergeCell ref="D33:G33"/>
    <mergeCell ref="D41:G41"/>
    <mergeCell ref="D34:G34"/>
    <mergeCell ref="D35:D40"/>
    <mergeCell ref="E35:E38"/>
    <mergeCell ref="F35:F36"/>
    <mergeCell ref="H35:H36"/>
    <mergeCell ref="F37:F38"/>
    <mergeCell ref="H37:H38"/>
    <mergeCell ref="E39:F40"/>
    <mergeCell ref="H39:H40"/>
    <mergeCell ref="J37:J38"/>
    <mergeCell ref="K37:K38"/>
    <mergeCell ref="H44:I44"/>
    <mergeCell ref="J44:K44"/>
    <mergeCell ref="I39:I40"/>
    <mergeCell ref="J39:J40"/>
    <mergeCell ref="R32:S32"/>
    <mergeCell ref="Z32:AA32"/>
    <mergeCell ref="C47:C57"/>
    <mergeCell ref="D47:G47"/>
    <mergeCell ref="J47:K47"/>
    <mergeCell ref="D48:G48"/>
    <mergeCell ref="J48:K48"/>
    <mergeCell ref="D49:G49"/>
    <mergeCell ref="N32:O32"/>
    <mergeCell ref="K39:K40"/>
    <mergeCell ref="P48:Q48"/>
    <mergeCell ref="D53:G53"/>
    <mergeCell ref="J53:K53"/>
    <mergeCell ref="J51:K51"/>
    <mergeCell ref="H45:I45"/>
    <mergeCell ref="J45:K45"/>
    <mergeCell ref="D46:G46"/>
    <mergeCell ref="Z49:AA49"/>
    <mergeCell ref="D52:G52"/>
    <mergeCell ref="AB52:AC52"/>
    <mergeCell ref="D55:G55"/>
    <mergeCell ref="J55:K55"/>
    <mergeCell ref="R51:S51"/>
    <mergeCell ref="T51:U51"/>
    <mergeCell ref="Z51:AA51"/>
    <mergeCell ref="Z50:AA50"/>
    <mergeCell ref="AB50:AC50"/>
    <mergeCell ref="AB51:AC51"/>
    <mergeCell ref="AB49:AC49"/>
    <mergeCell ref="R50:S50"/>
    <mergeCell ref="T50:U50"/>
    <mergeCell ref="Z53:AA53"/>
    <mergeCell ref="AB53:AC53"/>
    <mergeCell ref="T52:U52"/>
    <mergeCell ref="Z52:AA52"/>
    <mergeCell ref="R49:S49"/>
    <mergeCell ref="T49:U49"/>
    <mergeCell ref="D56:G57"/>
    <mergeCell ref="H56:K56"/>
    <mergeCell ref="H57:I57"/>
    <mergeCell ref="J57:K57"/>
    <mergeCell ref="D59:K59"/>
    <mergeCell ref="R52:S52"/>
    <mergeCell ref="J52:K52"/>
    <mergeCell ref="D62:K62"/>
    <mergeCell ref="D63:K63"/>
    <mergeCell ref="D64:K64"/>
    <mergeCell ref="D65:K65"/>
    <mergeCell ref="R53:S53"/>
    <mergeCell ref="T53:U53"/>
    <mergeCell ref="D60:K60"/>
    <mergeCell ref="D61:K61"/>
    <mergeCell ref="D54:G54"/>
    <mergeCell ref="J54:K54"/>
    <mergeCell ref="D42:G43"/>
    <mergeCell ref="D44:G45"/>
    <mergeCell ref="J49:K49"/>
    <mergeCell ref="D50:G50"/>
    <mergeCell ref="J50:K50"/>
    <mergeCell ref="D51:G51"/>
    <mergeCell ref="N25:P26"/>
    <mergeCell ref="N33:N37"/>
    <mergeCell ref="N38:N42"/>
    <mergeCell ref="N43:P44"/>
    <mergeCell ref="D66:K66"/>
    <mergeCell ref="D67:K67"/>
    <mergeCell ref="I35:I36"/>
    <mergeCell ref="J35:J36"/>
    <mergeCell ref="K35:K36"/>
    <mergeCell ref="I37:I38"/>
  </mergeCells>
  <dataValidations count="4">
    <dataValidation type="list" allowBlank="1" showInputMessage="1" showErrorMessage="1" sqref="P33:P42">
      <formula1>$AF$17:$AF$449</formula1>
    </dataValidation>
    <dataValidation type="list" allowBlank="1" showInputMessage="1" showErrorMessage="1" sqref="P50:P52">
      <formula1>$AH$17:$AH$25</formula1>
    </dataValidation>
    <dataValidation type="list" allowBlank="1" showInputMessage="1" showErrorMessage="1" sqref="X50:X52">
      <formula1>$AG$17:$AG$35</formula1>
    </dataValidation>
    <dataValidation type="list" allowBlank="1" showInputMessage="1" showErrorMessage="1" sqref="P15:P24">
      <formula1>$AF$17:$AF$449</formula1>
    </dataValidation>
  </dataValidations>
  <printOptions horizontalCentered="1"/>
  <pageMargins left="0.3937007874015748" right="0.3937007874015748" top="0.3937007874015748" bottom="0.3937007874015748" header="0" footer="0"/>
  <pageSetup fitToWidth="0" fitToHeight="1" horizontalDpi="600" verticalDpi="600" orientation="portrait" paperSize="9" scale="85" r:id="rId3"/>
  <colBreaks count="1" manualBreakCount="1">
    <brk id="12" max="66" man="1"/>
  </colBreaks>
  <drawing r:id="rId2"/>
  <legacyDrawing r:id="rId1"/>
</worksheet>
</file>

<file path=xl/worksheets/sheet4.xml><?xml version="1.0" encoding="utf-8"?>
<worksheet xmlns="http://schemas.openxmlformats.org/spreadsheetml/2006/main" xmlns:r="http://schemas.openxmlformats.org/officeDocument/2006/relationships">
  <sheetPr>
    <tabColor rgb="FFFFFF99"/>
    <pageSetUpPr fitToPage="1"/>
  </sheetPr>
  <dimension ref="B1:AH449"/>
  <sheetViews>
    <sheetView showGridLines="0" tabSelected="1" view="pageBreakPreview" zoomScaleNormal="130" zoomScaleSheetLayoutView="100" zoomScalePageLayoutView="0" workbookViewId="0" topLeftCell="A1">
      <selection activeCell="A1" sqref="A1"/>
    </sheetView>
  </sheetViews>
  <sheetFormatPr defaultColWidth="9.00390625" defaultRowHeight="12.75"/>
  <cols>
    <col min="1" max="1" width="1.12109375" style="2" customWidth="1"/>
    <col min="2" max="2" width="2.00390625" style="2" customWidth="1"/>
    <col min="3" max="3" width="6.125" style="2" customWidth="1"/>
    <col min="4" max="4" width="3.00390625" style="2" customWidth="1"/>
    <col min="5" max="5" width="11.875" style="2" customWidth="1"/>
    <col min="6" max="6" width="5.125" style="2" customWidth="1"/>
    <col min="7" max="7" width="13.75390625" style="2" customWidth="1"/>
    <col min="8" max="8" width="15.25390625" style="2" customWidth="1"/>
    <col min="9" max="9" width="13.75390625" style="2" customWidth="1"/>
    <col min="10" max="11" width="16.75390625" style="2" customWidth="1"/>
    <col min="12" max="12" width="1.12109375" style="2" customWidth="1"/>
    <col min="13" max="13" width="2.25390625" style="2" customWidth="1"/>
    <col min="14" max="14" width="3.00390625" style="2" customWidth="1"/>
    <col min="15" max="15" width="3.375" style="2" customWidth="1"/>
    <col min="16" max="16" width="23.75390625" style="2" customWidth="1"/>
    <col min="17" max="17" width="17.625" style="2" customWidth="1"/>
    <col min="18" max="18" width="4.875" style="2" hidden="1" customWidth="1"/>
    <col min="19" max="19" width="8.25390625" style="2" hidden="1" customWidth="1"/>
    <col min="20" max="20" width="10.00390625" style="2" hidden="1" customWidth="1"/>
    <col min="21" max="21" width="14.75390625" style="2" hidden="1" customWidth="1"/>
    <col min="22" max="22" width="19.00390625" style="2" hidden="1" customWidth="1"/>
    <col min="23" max="23" width="9.125" style="2" customWidth="1"/>
    <col min="24" max="24" width="12.875" style="2" customWidth="1"/>
    <col min="25" max="25" width="17.375" style="2" customWidth="1"/>
    <col min="26" max="27" width="9.125" style="2" hidden="1" customWidth="1"/>
    <col min="28" max="28" width="10.00390625" style="2" hidden="1" customWidth="1"/>
    <col min="29" max="29" width="15.375" style="2" hidden="1" customWidth="1"/>
    <col min="30" max="30" width="19.00390625" style="2" hidden="1" customWidth="1"/>
    <col min="31" max="34" width="9.125" style="2" hidden="1" customWidth="1"/>
    <col min="35" max="16384" width="9.125" style="2" customWidth="1"/>
  </cols>
  <sheetData>
    <row r="1" spans="2:13" ht="12.75" customHeight="1">
      <c r="B1" s="193" t="s">
        <v>740</v>
      </c>
      <c r="D1" s="1"/>
      <c r="E1" s="1"/>
      <c r="F1" s="1"/>
      <c r="G1" s="3"/>
      <c r="M1" s="194" t="s">
        <v>747</v>
      </c>
    </row>
    <row r="2" spans="3:11" ht="26.25" customHeight="1">
      <c r="C2" s="280" t="s">
        <v>17</v>
      </c>
      <c r="D2" s="280"/>
      <c r="E2" s="280"/>
      <c r="F2" s="280"/>
      <c r="G2" s="280"/>
      <c r="H2" s="280"/>
      <c r="I2" s="280"/>
      <c r="J2" s="280"/>
      <c r="K2" s="280"/>
    </row>
    <row r="3" spans="3:11" ht="12.75" customHeight="1">
      <c r="C3" s="254" t="s">
        <v>2</v>
      </c>
      <c r="D3" s="255"/>
      <c r="E3" s="255"/>
      <c r="F3" s="281"/>
      <c r="G3" s="224" t="s">
        <v>285</v>
      </c>
      <c r="H3" s="282"/>
      <c r="I3" s="282"/>
      <c r="J3" s="282"/>
      <c r="K3" s="282"/>
    </row>
    <row r="4" spans="3:11" ht="12.75" customHeight="1">
      <c r="C4" s="283" t="s">
        <v>15</v>
      </c>
      <c r="D4" s="284"/>
      <c r="E4" s="284"/>
      <c r="F4" s="284"/>
      <c r="G4" s="285"/>
      <c r="H4" s="283" t="s">
        <v>4</v>
      </c>
      <c r="I4" s="285"/>
      <c r="J4" s="283" t="s">
        <v>3</v>
      </c>
      <c r="K4" s="285"/>
    </row>
    <row r="5" spans="3:11" ht="43.5" customHeight="1">
      <c r="C5" s="275" t="s">
        <v>37</v>
      </c>
      <c r="D5" s="276"/>
      <c r="E5" s="276"/>
      <c r="F5" s="276"/>
      <c r="G5" s="277"/>
      <c r="H5" s="275" t="s">
        <v>407</v>
      </c>
      <c r="I5" s="277"/>
      <c r="J5" s="275" t="s">
        <v>60</v>
      </c>
      <c r="K5" s="277"/>
    </row>
    <row r="6" spans="3:11" ht="14.25" customHeight="1">
      <c r="C6" s="232" t="s">
        <v>22</v>
      </c>
      <c r="D6" s="232"/>
      <c r="E6" s="232"/>
      <c r="F6" s="232"/>
      <c r="G6" s="232"/>
      <c r="H6" s="232"/>
      <c r="I6" s="232"/>
      <c r="J6" s="232"/>
      <c r="K6" s="232"/>
    </row>
    <row r="7" spans="3:11" ht="25.5" customHeight="1">
      <c r="C7" s="246" t="s">
        <v>25</v>
      </c>
      <c r="D7" s="232" t="s">
        <v>5</v>
      </c>
      <c r="E7" s="232"/>
      <c r="F7" s="232"/>
      <c r="G7" s="232"/>
      <c r="H7" s="163" t="s">
        <v>6</v>
      </c>
      <c r="I7" s="163" t="s">
        <v>21</v>
      </c>
      <c r="J7" s="164" t="s">
        <v>36</v>
      </c>
      <c r="K7" s="164" t="s">
        <v>55</v>
      </c>
    </row>
    <row r="8" spans="3:11" ht="12.75" customHeight="1">
      <c r="C8" s="246"/>
      <c r="D8" s="271" t="s">
        <v>56</v>
      </c>
      <c r="E8" s="272"/>
      <c r="F8" s="272"/>
      <c r="G8" s="273"/>
      <c r="H8" s="163" t="s">
        <v>26</v>
      </c>
      <c r="I8" s="179">
        <v>400</v>
      </c>
      <c r="J8" s="171">
        <f>IF($I8="","",$I8*'係数'!$D$8*0.0258)</f>
        <v>357.072</v>
      </c>
      <c r="K8" s="171">
        <f>IF($I8="","",$I8*'係数'!$D$8*'係数'!$F$8*44/12)</f>
        <v>928.6639999999999</v>
      </c>
    </row>
    <row r="9" spans="3:11" ht="12.75" customHeight="1">
      <c r="C9" s="246"/>
      <c r="D9" s="232" t="s">
        <v>7</v>
      </c>
      <c r="E9" s="232"/>
      <c r="F9" s="232"/>
      <c r="G9" s="232"/>
      <c r="H9" s="163" t="s">
        <v>26</v>
      </c>
      <c r="I9" s="179"/>
      <c r="J9" s="171">
        <f>IF($I9="","",$I9*'係数'!$D$11*0.0258)</f>
      </c>
      <c r="K9" s="171">
        <f>IF($I9="","",$I9*'係数'!$D$11*'係数'!$F$11*44/12)</f>
      </c>
    </row>
    <row r="10" spans="3:11" ht="12.75" customHeight="1">
      <c r="C10" s="246"/>
      <c r="D10" s="274" t="s">
        <v>8</v>
      </c>
      <c r="E10" s="247"/>
      <c r="F10" s="247"/>
      <c r="G10" s="248"/>
      <c r="H10" s="163" t="s">
        <v>26</v>
      </c>
      <c r="I10" s="179"/>
      <c r="J10" s="171">
        <f>IF($I10="","",$I10*'係数'!$D$12*0.0258)</f>
      </c>
      <c r="K10" s="171">
        <f>IF($I10="","",$I10*'係数'!$D$12*'係数'!$F$12*44/12)</f>
      </c>
    </row>
    <row r="11" spans="3:11" ht="12.75" customHeight="1">
      <c r="C11" s="246"/>
      <c r="D11" s="232" t="s">
        <v>9</v>
      </c>
      <c r="E11" s="232"/>
      <c r="F11" s="232"/>
      <c r="G11" s="232"/>
      <c r="H11" s="163" t="s">
        <v>26</v>
      </c>
      <c r="I11" s="179">
        <v>500</v>
      </c>
      <c r="J11" s="171">
        <f>IF($I11="","",$I11*'係数'!$D$13*0.0258)</f>
        <v>504.39</v>
      </c>
      <c r="K11" s="171">
        <f>IF($I11="","",$I11*'係数'!$D$13*'係数'!$F$13*44/12)</f>
        <v>1354.815</v>
      </c>
    </row>
    <row r="12" spans="3:17" ht="12.75" customHeight="1">
      <c r="C12" s="246"/>
      <c r="D12" s="271" t="s">
        <v>57</v>
      </c>
      <c r="E12" s="272"/>
      <c r="F12" s="272"/>
      <c r="G12" s="273"/>
      <c r="H12" s="165" t="s">
        <v>178</v>
      </c>
      <c r="I12" s="179"/>
      <c r="J12" s="171">
        <f>IF($I12="","",$I12*'係数'!$D$18*0.0258)</f>
      </c>
      <c r="K12" s="171">
        <f>IF($I12="","",$I12*'係数'!$D$18*'係数'!$F$18*44/12)</f>
      </c>
      <c r="N12" s="331" t="s">
        <v>220</v>
      </c>
      <c r="O12" s="331"/>
      <c r="P12" s="331"/>
      <c r="Q12" s="331"/>
    </row>
    <row r="13" spans="3:24" ht="12.75" customHeight="1" thickBot="1">
      <c r="C13" s="246"/>
      <c r="D13" s="271" t="s">
        <v>58</v>
      </c>
      <c r="E13" s="272"/>
      <c r="F13" s="272"/>
      <c r="G13" s="273"/>
      <c r="H13" s="165" t="s">
        <v>178</v>
      </c>
      <c r="I13" s="179"/>
      <c r="J13" s="171">
        <f>IF($I13="","",$I13*'係数'!$D$20*0.0258)</f>
      </c>
      <c r="K13" s="171">
        <f>IF($I13="","",$I13*'係数'!$D$20*'係数'!$F$20*44/12)</f>
      </c>
      <c r="N13" s="332"/>
      <c r="O13" s="332"/>
      <c r="P13" s="332"/>
      <c r="Q13" s="332"/>
      <c r="X13" s="56" t="s">
        <v>185</v>
      </c>
    </row>
    <row r="14" spans="3:30" ht="12.75" customHeight="1" thickBot="1">
      <c r="C14" s="246"/>
      <c r="D14" s="274" t="s">
        <v>59</v>
      </c>
      <c r="E14" s="247"/>
      <c r="F14" s="247"/>
      <c r="G14" s="248"/>
      <c r="H14" s="163" t="s">
        <v>18</v>
      </c>
      <c r="I14" s="179"/>
      <c r="J14" s="171">
        <f>IF($I14="","",$I14*'係数'!$D$30*0.0258)</f>
      </c>
      <c r="K14" s="171">
        <f>IF($I14="","",$I14*'係数'!$D$30*'係数'!$F$30)</f>
      </c>
      <c r="N14" s="326" t="s">
        <v>195</v>
      </c>
      <c r="O14" s="327"/>
      <c r="P14" s="69" t="s">
        <v>94</v>
      </c>
      <c r="Q14" s="66" t="s">
        <v>276</v>
      </c>
      <c r="R14" s="324" t="s">
        <v>180</v>
      </c>
      <c r="S14" s="325"/>
      <c r="T14" s="68" t="s">
        <v>184</v>
      </c>
      <c r="U14" s="65" t="s">
        <v>277</v>
      </c>
      <c r="V14" s="66" t="s">
        <v>188</v>
      </c>
      <c r="X14" s="64" t="s">
        <v>94</v>
      </c>
      <c r="Y14" s="66" t="s">
        <v>276</v>
      </c>
      <c r="Z14" s="324" t="s">
        <v>180</v>
      </c>
      <c r="AA14" s="325"/>
      <c r="AB14" s="68" t="s">
        <v>184</v>
      </c>
      <c r="AC14" s="65" t="s">
        <v>277</v>
      </c>
      <c r="AD14" s="66" t="s">
        <v>188</v>
      </c>
    </row>
    <row r="15" spans="3:30" ht="12.75" customHeight="1" thickTop="1">
      <c r="C15" s="246"/>
      <c r="D15" s="232" t="s">
        <v>10</v>
      </c>
      <c r="E15" s="232"/>
      <c r="F15" s="232"/>
      <c r="G15" s="232"/>
      <c r="H15" s="163" t="s">
        <v>27</v>
      </c>
      <c r="I15" s="179"/>
      <c r="J15" s="171">
        <f>IF($I15="","",$I15*'係数'!D35*0.0258)</f>
      </c>
      <c r="K15" s="171">
        <f>IF($I15="","",$I15*'係数'!F35)</f>
      </c>
      <c r="N15" s="328" t="s">
        <v>193</v>
      </c>
      <c r="O15" s="86">
        <v>1</v>
      </c>
      <c r="P15" s="126" t="s">
        <v>290</v>
      </c>
      <c r="Q15" s="131">
        <v>500</v>
      </c>
      <c r="R15" s="132" t="s">
        <v>181</v>
      </c>
      <c r="S15" s="86">
        <f>IF(P15="","",VLOOKUP($P15,'係数'!$B$41:$E$473,2,0))</f>
        <v>9970</v>
      </c>
      <c r="T15" s="133">
        <f>IF(P15="","",VLOOKUP($P15,'係数'!$B$41:$G$473,6,0))</f>
        <v>0.352</v>
      </c>
      <c r="U15" s="134">
        <f aca="true" t="shared" si="0" ref="U15:U24">IF(OR(Q15="",P15=""),"",Q15/1000*S15*0.0258)</f>
        <v>128.613</v>
      </c>
      <c r="V15" s="107">
        <f aca="true" t="shared" si="1" ref="V15:V24">IF(OR(Q15="",P15=""),"",Q15*T15)</f>
        <v>176</v>
      </c>
      <c r="X15" s="116"/>
      <c r="Y15" s="110"/>
      <c r="Z15" s="74" t="s">
        <v>186</v>
      </c>
      <c r="AA15" s="11">
        <v>9760</v>
      </c>
      <c r="AB15" s="93">
        <v>0.488</v>
      </c>
      <c r="AC15" s="101">
        <f>IF(OR(X15="",Y15=""),"",Y15/1000*AA15*0.0258)</f>
      </c>
      <c r="AD15" s="97">
        <f>IF(OR(X15="",Y15=""),"",Y15*AB15)</f>
      </c>
    </row>
    <row r="16" spans="3:34" ht="12.75" customHeight="1">
      <c r="C16" s="246"/>
      <c r="D16" s="271" t="s">
        <v>221</v>
      </c>
      <c r="E16" s="272"/>
      <c r="F16" s="272"/>
      <c r="G16" s="273"/>
      <c r="H16" s="166" t="s">
        <v>27</v>
      </c>
      <c r="I16" s="180">
        <v>400</v>
      </c>
      <c r="J16" s="175">
        <f>IF($I16="","",$I16*'係数'!D36*0.0258)</f>
        <v>14.0352</v>
      </c>
      <c r="K16" s="175">
        <f>IF($I16="","",$I16*'係数'!F36)</f>
        <v>22.8</v>
      </c>
      <c r="N16" s="329"/>
      <c r="O16" s="4">
        <v>2</v>
      </c>
      <c r="P16" s="127" t="s">
        <v>322</v>
      </c>
      <c r="Q16" s="111">
        <v>300</v>
      </c>
      <c r="R16" s="12" t="s">
        <v>181</v>
      </c>
      <c r="S16" s="4">
        <f>IF(P16="","",VLOOKUP($P16,'係数'!$B$41:$E$473,2,0))</f>
        <v>9970</v>
      </c>
      <c r="T16" s="94">
        <f>IF(P16="","",VLOOKUP($P16,'係数'!$B$41:$G$473,6,0))</f>
        <v>0.426</v>
      </c>
      <c r="U16" s="102">
        <f t="shared" si="0"/>
        <v>77.1678</v>
      </c>
      <c r="V16" s="98">
        <f t="shared" si="1"/>
        <v>127.8</v>
      </c>
      <c r="X16" s="117"/>
      <c r="Y16" s="111"/>
      <c r="Z16" s="74" t="s">
        <v>186</v>
      </c>
      <c r="AA16" s="4">
        <v>9760</v>
      </c>
      <c r="AB16" s="94">
        <v>0.488</v>
      </c>
      <c r="AC16" s="102">
        <f>IF(OR(X16="",Y16=""),"",Y16/1000*AA16*0.0258)</f>
      </c>
      <c r="AD16" s="98">
        <f>IF(OR(X16="",Y16=""),"",Y16*AB16)</f>
      </c>
      <c r="AF16" s="123"/>
      <c r="AG16" s="123"/>
      <c r="AH16" s="123"/>
    </row>
    <row r="17" spans="3:34" ht="16.5" customHeight="1">
      <c r="C17" s="259"/>
      <c r="D17" s="257" t="s">
        <v>63</v>
      </c>
      <c r="E17" s="262" t="s">
        <v>222</v>
      </c>
      <c r="F17" s="257" t="s">
        <v>64</v>
      </c>
      <c r="G17" s="167" t="s">
        <v>191</v>
      </c>
      <c r="H17" s="245" t="s">
        <v>19</v>
      </c>
      <c r="I17" s="229">
        <f>Q25</f>
        <v>800</v>
      </c>
      <c r="J17" s="229">
        <f>U25</f>
        <v>205.7808</v>
      </c>
      <c r="K17" s="229">
        <f>V25</f>
        <v>303.8</v>
      </c>
      <c r="N17" s="329"/>
      <c r="O17" s="4">
        <v>3</v>
      </c>
      <c r="P17" s="127"/>
      <c r="Q17" s="111"/>
      <c r="R17" s="12" t="s">
        <v>181</v>
      </c>
      <c r="S17" s="4">
        <f>IF(P17="","",VLOOKUP($P17,'係数'!$B$41:$E$473,2,0))</f>
      </c>
      <c r="T17" s="94">
        <f>IF(P17="","",VLOOKUP($P17,'係数'!$B$41:$G$473,6,0))</f>
      </c>
      <c r="U17" s="102">
        <f t="shared" si="0"/>
      </c>
      <c r="V17" s="98">
        <f t="shared" si="1"/>
      </c>
      <c r="X17" s="117"/>
      <c r="Y17" s="111"/>
      <c r="Z17" s="74" t="s">
        <v>186</v>
      </c>
      <c r="AA17" s="4">
        <v>9760</v>
      </c>
      <c r="AB17" s="93">
        <v>0.488</v>
      </c>
      <c r="AC17" s="102">
        <f>IF(OR(X17="",Y17=""),"",Y17/1000*AA17*0.0258)</f>
      </c>
      <c r="AD17" s="98">
        <f>IF(OR(X17="",Y17=""),"",Y17*AB17)</f>
      </c>
      <c r="AF17" s="124" t="s">
        <v>286</v>
      </c>
      <c r="AG17" s="124" t="s">
        <v>262</v>
      </c>
      <c r="AH17" s="124" t="s">
        <v>86</v>
      </c>
    </row>
    <row r="18" spans="3:34" ht="16.5" customHeight="1">
      <c r="C18" s="259"/>
      <c r="D18" s="261"/>
      <c r="E18" s="263"/>
      <c r="F18" s="258"/>
      <c r="G18" s="173" t="str">
        <f>IF(P15="","（　　　 　　）","(　"&amp;$P15&amp;" "&amp;$P16&amp;" "&amp;$P17&amp;" "&amp;$P18&amp;" "&amp;$P19&amp;")")</f>
        <v>(　関西電力(株) (株)エネット   )</v>
      </c>
      <c r="H18" s="251"/>
      <c r="I18" s="230"/>
      <c r="J18" s="230"/>
      <c r="K18" s="230"/>
      <c r="N18" s="329"/>
      <c r="O18" s="4">
        <v>4</v>
      </c>
      <c r="P18" s="127"/>
      <c r="Q18" s="111"/>
      <c r="R18" s="12" t="s">
        <v>181</v>
      </c>
      <c r="S18" s="4">
        <f>IF(P18="","",VLOOKUP($P18,'係数'!$B$41:$E$473,2,0))</f>
      </c>
      <c r="T18" s="94">
        <f>IF(P18="","",VLOOKUP($P18,'係数'!$B$41:$G$473,6,0))</f>
      </c>
      <c r="U18" s="102">
        <f t="shared" si="0"/>
      </c>
      <c r="V18" s="98">
        <f t="shared" si="1"/>
      </c>
      <c r="X18" s="117"/>
      <c r="Y18" s="111"/>
      <c r="Z18" s="74" t="s">
        <v>186</v>
      </c>
      <c r="AA18" s="4">
        <v>9760</v>
      </c>
      <c r="AB18" s="94">
        <v>0.488</v>
      </c>
      <c r="AC18" s="102">
        <f>IF(OR(X18="",Y18=""),"",Y18/1000*AA18*0.0258)</f>
      </c>
      <c r="AD18" s="98">
        <f>IF(OR(X18="",Y18=""),"",Y18*AB18)</f>
      </c>
      <c r="AF18" s="124" t="s">
        <v>287</v>
      </c>
      <c r="AG18" s="124" t="s">
        <v>263</v>
      </c>
      <c r="AH18" s="124" t="s">
        <v>87</v>
      </c>
    </row>
    <row r="19" spans="3:34" ht="15.75" customHeight="1" thickBot="1">
      <c r="C19" s="259"/>
      <c r="D19" s="261"/>
      <c r="E19" s="263"/>
      <c r="F19" s="257" t="s">
        <v>65</v>
      </c>
      <c r="G19" s="167" t="s">
        <v>191</v>
      </c>
      <c r="H19" s="245" t="s">
        <v>19</v>
      </c>
      <c r="I19" s="229">
        <f>Q26</f>
        <v>0</v>
      </c>
      <c r="J19" s="229">
        <f>U26</f>
        <v>0</v>
      </c>
      <c r="K19" s="229">
        <f>V26</f>
        <v>0</v>
      </c>
      <c r="N19" s="330"/>
      <c r="O19" s="10">
        <v>5</v>
      </c>
      <c r="P19" s="128"/>
      <c r="Q19" s="112"/>
      <c r="R19" s="118" t="s">
        <v>181</v>
      </c>
      <c r="S19" s="10">
        <f>IF(P19="","",VLOOKUP($P19,'係数'!$B$41:$E$473,2,0))</f>
      </c>
      <c r="T19" s="95">
        <f>IF(P19="","",VLOOKUP($P19,'係数'!$B$41:$G$473,6,0))</f>
      </c>
      <c r="U19" s="103">
        <f t="shared" si="0"/>
      </c>
      <c r="V19" s="99">
        <f t="shared" si="1"/>
      </c>
      <c r="X19" s="117"/>
      <c r="Y19" s="111"/>
      <c r="Z19" s="12" t="s">
        <v>186</v>
      </c>
      <c r="AA19" s="4">
        <v>9760</v>
      </c>
      <c r="AB19" s="93">
        <v>0.488</v>
      </c>
      <c r="AC19" s="102">
        <f>IF(OR(X19="",Y19=""),"",Y19/1000*AA19*0.0258)</f>
      </c>
      <c r="AD19" s="98">
        <f>IF(OR(X19="",Y19=""),"",Y19*AB19)</f>
      </c>
      <c r="AF19" s="124" t="s">
        <v>529</v>
      </c>
      <c r="AG19" s="124" t="s">
        <v>264</v>
      </c>
      <c r="AH19" s="124" t="s">
        <v>88</v>
      </c>
    </row>
    <row r="20" spans="3:34" ht="15.75" customHeight="1" thickBot="1" thickTop="1">
      <c r="C20" s="259"/>
      <c r="D20" s="261"/>
      <c r="E20" s="264"/>
      <c r="F20" s="258"/>
      <c r="G20" s="173" t="str">
        <f>IF(P20="","（　　　 　　）","(　"&amp;$P20&amp;" "&amp;$P21&amp;" "&amp;$P22&amp;" "&amp;$P23&amp;" "&amp;$P24&amp;")")</f>
        <v>（　　　 　　）</v>
      </c>
      <c r="H20" s="251"/>
      <c r="I20" s="230"/>
      <c r="J20" s="230"/>
      <c r="K20" s="230"/>
      <c r="N20" s="293" t="s">
        <v>194</v>
      </c>
      <c r="O20" s="77">
        <v>1</v>
      </c>
      <c r="P20" s="135"/>
      <c r="Q20" s="113"/>
      <c r="R20" s="78" t="s">
        <v>182</v>
      </c>
      <c r="S20" s="77">
        <f>IF(P20="","",VLOOKUP($P20,'係数'!$B$41:$E$473,4,0))</f>
      </c>
      <c r="T20" s="96">
        <f>IF(P20="","",VLOOKUP($P20,'係数'!$B$41:$G$473,6,0))</f>
      </c>
      <c r="U20" s="104">
        <f t="shared" si="0"/>
      </c>
      <c r="V20" s="105">
        <f t="shared" si="1"/>
      </c>
      <c r="X20" s="73" t="s">
        <v>71</v>
      </c>
      <c r="Y20" s="108">
        <f>SUMIF($Z$15:$Z$19,$Z20,$Y$15:$Y$19)</f>
        <v>0</v>
      </c>
      <c r="Z20" s="79" t="s">
        <v>186</v>
      </c>
      <c r="AA20" s="71"/>
      <c r="AB20" s="71"/>
      <c r="AC20" s="109">
        <f>SUMIF($Z$15:$Z$19,$Z20,$AC$15:$AC$19)</f>
        <v>0</v>
      </c>
      <c r="AD20" s="108">
        <f>SUMIF($Z$15:$Z$19,$Z20,$AD$15:$AD$19)</f>
        <v>0</v>
      </c>
      <c r="AF20" s="124" t="s">
        <v>288</v>
      </c>
      <c r="AG20" s="124" t="s">
        <v>265</v>
      </c>
      <c r="AH20" s="124" t="s">
        <v>400</v>
      </c>
    </row>
    <row r="21" spans="3:34" ht="16.5" customHeight="1">
      <c r="C21" s="259"/>
      <c r="D21" s="261"/>
      <c r="E21" s="247" t="s">
        <v>0</v>
      </c>
      <c r="F21" s="248"/>
      <c r="G21" s="167" t="s">
        <v>191</v>
      </c>
      <c r="H21" s="245" t="s">
        <v>19</v>
      </c>
      <c r="I21" s="229">
        <f>Y20</f>
        <v>0</v>
      </c>
      <c r="J21" s="229">
        <f>AC20</f>
        <v>0</v>
      </c>
      <c r="K21" s="229">
        <f>AD20</f>
        <v>0</v>
      </c>
      <c r="L21" s="76"/>
      <c r="M21" s="76"/>
      <c r="N21" s="291"/>
      <c r="O21" s="4">
        <v>2</v>
      </c>
      <c r="P21" s="127"/>
      <c r="Q21" s="111"/>
      <c r="R21" s="13" t="s">
        <v>182</v>
      </c>
      <c r="S21" s="4">
        <f>IF(P21="","",VLOOKUP($P21,'係数'!$B$41:$E$473,4,0))</f>
      </c>
      <c r="T21" s="94">
        <f>IF(P21="","",VLOOKUP($P21,'係数'!$B$41:$G$473,6,0))</f>
      </c>
      <c r="U21" s="102">
        <f t="shared" si="0"/>
      </c>
      <c r="V21" s="98">
        <f t="shared" si="1"/>
      </c>
      <c r="AF21" s="124" t="s">
        <v>289</v>
      </c>
      <c r="AG21" s="124" t="s">
        <v>266</v>
      </c>
      <c r="AH21" s="124" t="s">
        <v>89</v>
      </c>
    </row>
    <row r="22" spans="3:34" ht="16.5" customHeight="1">
      <c r="C22" s="259"/>
      <c r="D22" s="258"/>
      <c r="E22" s="249"/>
      <c r="F22" s="250"/>
      <c r="G22" s="173" t="str">
        <f>IF(X15="","（　　　 　　）","(　"&amp;$X15&amp;" "&amp;$X16&amp;" "&amp;$X17&amp;" "&amp;$X18&amp;" "&amp;$X19&amp;")")</f>
        <v>（　　　 　　）</v>
      </c>
      <c r="H22" s="251"/>
      <c r="I22" s="230"/>
      <c r="J22" s="230"/>
      <c r="K22" s="230"/>
      <c r="L22" s="76"/>
      <c r="M22" s="76"/>
      <c r="N22" s="291"/>
      <c r="O22" s="4">
        <v>3</v>
      </c>
      <c r="P22" s="127"/>
      <c r="Q22" s="111"/>
      <c r="R22" s="13" t="s">
        <v>182</v>
      </c>
      <c r="S22" s="4">
        <f>IF(P22="","",VLOOKUP($P22,'係数'!$B$41:$E$473,4,0))</f>
      </c>
      <c r="T22" s="94">
        <f>IF(P22="","",VLOOKUP($P22,'係数'!$B$41:$G$473,6,0))</f>
      </c>
      <c r="U22" s="102">
        <f t="shared" si="0"/>
      </c>
      <c r="V22" s="98">
        <f t="shared" si="1"/>
      </c>
      <c r="AF22" s="124" t="s">
        <v>290</v>
      </c>
      <c r="AG22" s="124" t="s">
        <v>267</v>
      </c>
      <c r="AH22" s="124" t="s">
        <v>90</v>
      </c>
    </row>
    <row r="23" spans="3:34" ht="12.75" customHeight="1">
      <c r="C23" s="246"/>
      <c r="D23" s="265" t="s">
        <v>23</v>
      </c>
      <c r="E23" s="266"/>
      <c r="F23" s="267"/>
      <c r="G23" s="169" t="s">
        <v>38</v>
      </c>
      <c r="H23" s="169" t="s">
        <v>38</v>
      </c>
      <c r="I23" s="181"/>
      <c r="J23" s="181"/>
      <c r="K23" s="181"/>
      <c r="N23" s="291"/>
      <c r="O23" s="4">
        <v>4</v>
      </c>
      <c r="P23" s="127"/>
      <c r="Q23" s="111"/>
      <c r="R23" s="13" t="s">
        <v>182</v>
      </c>
      <c r="S23" s="4">
        <f>IF(P23="","",VLOOKUP($P23,'係数'!$B$41:$E$473,4,0))</f>
      </c>
      <c r="T23" s="94">
        <f>IF(P23="","",VLOOKUP($P23,'係数'!$B$41:$G$473,6,0))</f>
      </c>
      <c r="U23" s="102">
        <f t="shared" si="0"/>
      </c>
      <c r="V23" s="98">
        <f t="shared" si="1"/>
      </c>
      <c r="AF23" s="124" t="s">
        <v>291</v>
      </c>
      <c r="AG23" s="124" t="s">
        <v>268</v>
      </c>
      <c r="AH23" s="124" t="s">
        <v>91</v>
      </c>
    </row>
    <row r="24" spans="3:34" ht="12.75" customHeight="1" thickBot="1">
      <c r="C24" s="246"/>
      <c r="D24" s="265"/>
      <c r="E24" s="266"/>
      <c r="F24" s="267"/>
      <c r="G24" s="170" t="s">
        <v>38</v>
      </c>
      <c r="H24" s="170" t="s">
        <v>38</v>
      </c>
      <c r="I24" s="179"/>
      <c r="J24" s="179"/>
      <c r="K24" s="179"/>
      <c r="N24" s="291"/>
      <c r="O24" s="84">
        <v>5</v>
      </c>
      <c r="P24" s="137"/>
      <c r="Q24" s="138"/>
      <c r="R24" s="139" t="s">
        <v>182</v>
      </c>
      <c r="S24" s="84">
        <f>IF(P24="","",VLOOKUP($P24,'係数'!$B$41:$E$473,4,0))</f>
      </c>
      <c r="T24" s="140">
        <f>IF(P24="","",VLOOKUP($P24,'係数'!$B$41:$G$473,6,0))</f>
      </c>
      <c r="U24" s="141">
        <f t="shared" si="0"/>
      </c>
      <c r="V24" s="142">
        <f t="shared" si="1"/>
      </c>
      <c r="AF24" s="124" t="s">
        <v>292</v>
      </c>
      <c r="AG24" s="124" t="s">
        <v>269</v>
      </c>
      <c r="AH24" s="125" t="s">
        <v>92</v>
      </c>
    </row>
    <row r="25" spans="3:34" ht="12.75" customHeight="1" thickTop="1">
      <c r="C25" s="246"/>
      <c r="D25" s="268"/>
      <c r="E25" s="269"/>
      <c r="F25" s="270"/>
      <c r="G25" s="170" t="s">
        <v>38</v>
      </c>
      <c r="H25" s="170" t="s">
        <v>38</v>
      </c>
      <c r="I25" s="179"/>
      <c r="J25" s="179"/>
      <c r="K25" s="179"/>
      <c r="N25" s="286" t="s">
        <v>71</v>
      </c>
      <c r="O25" s="287"/>
      <c r="P25" s="287"/>
      <c r="Q25" s="107">
        <f>SUMIF($R$15:$R$24,$R25,$Q$15:$Q$24)</f>
        <v>800</v>
      </c>
      <c r="R25" s="132" t="s">
        <v>181</v>
      </c>
      <c r="S25" s="136"/>
      <c r="T25" s="136"/>
      <c r="U25" s="134">
        <f>SUMIF($R$15:$R$24,$R25,$U$15:$U$24)</f>
        <v>205.7808</v>
      </c>
      <c r="V25" s="107">
        <f>SUMIF($R$15:$R$24,$R25,$V$15:$V$24)</f>
        <v>303.8</v>
      </c>
      <c r="AF25" s="124" t="s">
        <v>293</v>
      </c>
      <c r="AG25" s="124" t="s">
        <v>392</v>
      </c>
      <c r="AH25" s="125" t="s">
        <v>93</v>
      </c>
    </row>
    <row r="26" spans="3:34" ht="12.75" customHeight="1" thickBot="1">
      <c r="C26" s="246"/>
      <c r="D26" s="254" t="s">
        <v>24</v>
      </c>
      <c r="E26" s="255"/>
      <c r="F26" s="255"/>
      <c r="G26" s="255"/>
      <c r="H26" s="163" t="s">
        <v>14</v>
      </c>
      <c r="I26" s="163" t="s">
        <v>14</v>
      </c>
      <c r="J26" s="171">
        <f>IF(SUM(J8:J25)=0,"",SUM(J8:J25))</f>
        <v>1081.278</v>
      </c>
      <c r="K26" s="171">
        <f>IF(SUM(K8:K25)=0,"",SUM(K8:K25))</f>
        <v>2610.079</v>
      </c>
      <c r="N26" s="288"/>
      <c r="O26" s="289"/>
      <c r="P26" s="289"/>
      <c r="Q26" s="100">
        <f>SUMIF($R$15:$R$24,$R26,$Q$15:$Q$24)</f>
        <v>0</v>
      </c>
      <c r="R26" s="70" t="s">
        <v>182</v>
      </c>
      <c r="S26" s="67"/>
      <c r="T26" s="67"/>
      <c r="U26" s="106">
        <f>SUMIF($R$15:$R$24,$R26,$U$15:$U$24)</f>
        <v>0</v>
      </c>
      <c r="V26" s="100">
        <f>SUMIF($R$15:$R$24,$R26,$V$15:$V$24)</f>
        <v>0</v>
      </c>
      <c r="AF26" s="124" t="s">
        <v>294</v>
      </c>
      <c r="AG26" s="124" t="s">
        <v>270</v>
      </c>
      <c r="AH26" s="125"/>
    </row>
    <row r="27" spans="3:34" ht="12.75" customHeight="1">
      <c r="C27" s="246"/>
      <c r="D27" s="232" t="s">
        <v>223</v>
      </c>
      <c r="E27" s="232"/>
      <c r="F27" s="232"/>
      <c r="G27" s="232"/>
      <c r="H27" s="256"/>
      <c r="I27" s="256"/>
      <c r="J27" s="256"/>
      <c r="K27" s="256"/>
      <c r="AF27" s="124" t="s">
        <v>630</v>
      </c>
      <c r="AG27" s="124" t="s">
        <v>394</v>
      </c>
      <c r="AH27" s="125"/>
    </row>
    <row r="28" spans="3:34" ht="12.75" customHeight="1">
      <c r="C28" s="260"/>
      <c r="D28" s="245" t="s">
        <v>12</v>
      </c>
      <c r="E28" s="245"/>
      <c r="F28" s="245"/>
      <c r="G28" s="245"/>
      <c r="H28" s="163" t="s">
        <v>19</v>
      </c>
      <c r="I28" s="182"/>
      <c r="J28" s="163" t="s">
        <v>14</v>
      </c>
      <c r="K28" s="163" t="s">
        <v>14</v>
      </c>
      <c r="AF28" s="124" t="s">
        <v>628</v>
      </c>
      <c r="AG28" s="124" t="s">
        <v>271</v>
      </c>
      <c r="AH28" s="125"/>
    </row>
    <row r="29" spans="3:34" ht="27" customHeight="1">
      <c r="C29" s="246" t="s">
        <v>1</v>
      </c>
      <c r="D29" s="232" t="s">
        <v>16</v>
      </c>
      <c r="E29" s="232"/>
      <c r="F29" s="232"/>
      <c r="G29" s="232"/>
      <c r="H29" s="163" t="s">
        <v>6</v>
      </c>
      <c r="I29" s="163" t="s">
        <v>21</v>
      </c>
      <c r="J29" s="164" t="s">
        <v>36</v>
      </c>
      <c r="K29" s="164" t="s">
        <v>55</v>
      </c>
      <c r="AF29" s="124" t="s">
        <v>702</v>
      </c>
      <c r="AG29" s="124" t="s">
        <v>403</v>
      </c>
      <c r="AH29" s="125"/>
    </row>
    <row r="30" spans="3:34" ht="12.75" customHeight="1">
      <c r="C30" s="246"/>
      <c r="D30" s="232" t="s">
        <v>54</v>
      </c>
      <c r="E30" s="232"/>
      <c r="F30" s="232"/>
      <c r="G30" s="232"/>
      <c r="H30" s="163" t="s">
        <v>26</v>
      </c>
      <c r="I30" s="179"/>
      <c r="J30" s="171">
        <f>IF($I30="","",$I30*'係数'!$D$8*0.0258)</f>
      </c>
      <c r="K30" s="171">
        <f>IF($I30="","",$I30*'係数'!$D$8*'係数'!$F$8*44/12)</f>
      </c>
      <c r="N30" s="331" t="s">
        <v>220</v>
      </c>
      <c r="O30" s="331"/>
      <c r="P30" s="331"/>
      <c r="Q30" s="331"/>
      <c r="AF30" s="124" t="s">
        <v>588</v>
      </c>
      <c r="AG30" s="125" t="s">
        <v>396</v>
      </c>
      <c r="AH30" s="125"/>
    </row>
    <row r="31" spans="3:34" ht="12.75" customHeight="1" thickBot="1">
      <c r="C31" s="246"/>
      <c r="D31" s="232" t="s">
        <v>28</v>
      </c>
      <c r="E31" s="232"/>
      <c r="F31" s="232"/>
      <c r="G31" s="232"/>
      <c r="H31" s="163" t="s">
        <v>26</v>
      </c>
      <c r="I31" s="179"/>
      <c r="J31" s="171">
        <f>IF($I31="","",$I31*'係数'!$D$12*0.0258)</f>
      </c>
      <c r="K31" s="171">
        <f>IF($I31="","",$I31*'係数'!$D$12*'係数'!$F$12*44/12)</f>
      </c>
      <c r="N31" s="332"/>
      <c r="O31" s="332"/>
      <c r="P31" s="332"/>
      <c r="Q31" s="332"/>
      <c r="X31" s="56" t="s">
        <v>185</v>
      </c>
      <c r="AF31" s="124" t="s">
        <v>669</v>
      </c>
      <c r="AG31" s="125" t="s">
        <v>397</v>
      </c>
      <c r="AH31" s="125"/>
    </row>
    <row r="32" spans="3:34" ht="12.75" customHeight="1" thickBot="1">
      <c r="C32" s="246"/>
      <c r="D32" s="232" t="s">
        <v>53</v>
      </c>
      <c r="E32" s="232"/>
      <c r="F32" s="232"/>
      <c r="G32" s="232"/>
      <c r="H32" s="165" t="s">
        <v>178</v>
      </c>
      <c r="I32" s="179"/>
      <c r="J32" s="171">
        <f>IF($I32="","",$I32*'係数'!$D$18*0.0258)</f>
      </c>
      <c r="K32" s="171">
        <f>IF($I32="","",$I32*'係数'!$D$18*'係数'!$F$18*44/12)</f>
      </c>
      <c r="N32" s="326" t="s">
        <v>195</v>
      </c>
      <c r="O32" s="327"/>
      <c r="P32" s="69" t="s">
        <v>94</v>
      </c>
      <c r="Q32" s="66" t="s">
        <v>276</v>
      </c>
      <c r="R32" s="324" t="s">
        <v>180</v>
      </c>
      <c r="S32" s="325"/>
      <c r="T32" s="68" t="s">
        <v>184</v>
      </c>
      <c r="U32" s="65" t="s">
        <v>277</v>
      </c>
      <c r="V32" s="66" t="s">
        <v>188</v>
      </c>
      <c r="X32" s="64" t="s">
        <v>94</v>
      </c>
      <c r="Y32" s="66" t="s">
        <v>276</v>
      </c>
      <c r="Z32" s="324" t="s">
        <v>180</v>
      </c>
      <c r="AA32" s="325"/>
      <c r="AB32" s="68" t="s">
        <v>184</v>
      </c>
      <c r="AC32" s="65" t="s">
        <v>277</v>
      </c>
      <c r="AD32" s="66" t="s">
        <v>188</v>
      </c>
      <c r="AF32" s="124" t="s">
        <v>597</v>
      </c>
      <c r="AG32" s="125" t="s">
        <v>272</v>
      </c>
      <c r="AH32" s="125"/>
    </row>
    <row r="33" spans="3:34" ht="12.75" customHeight="1" thickTop="1">
      <c r="C33" s="246"/>
      <c r="D33" s="232" t="s">
        <v>52</v>
      </c>
      <c r="E33" s="232"/>
      <c r="F33" s="232"/>
      <c r="G33" s="232"/>
      <c r="H33" s="165" t="s">
        <v>178</v>
      </c>
      <c r="I33" s="179"/>
      <c r="J33" s="171">
        <f>IF($I33="","",$I33*'係数'!$D$20*0.0258)</f>
      </c>
      <c r="K33" s="171">
        <f>IF($I33="","",$I33*'係数'!$D$20*'係数'!$F$20*44/12)</f>
      </c>
      <c r="N33" s="290" t="s">
        <v>196</v>
      </c>
      <c r="O33" s="11">
        <v>1</v>
      </c>
      <c r="P33" s="126"/>
      <c r="Q33" s="110"/>
      <c r="R33" s="74" t="s">
        <v>181</v>
      </c>
      <c r="S33" s="86">
        <f>IF(P33="","",VLOOKUP($P33,'係数'!$B$41:$E$473,2,0))</f>
      </c>
      <c r="T33" s="93">
        <f>IF(P33="","",VLOOKUP($P33,'係数'!$B$41:$G$473,6,0))</f>
      </c>
      <c r="U33" s="101">
        <f aca="true" t="shared" si="2" ref="U33:U42">IF(OR(Q33="",P33=""),"",Q33/1000*S33*0.0258)</f>
      </c>
      <c r="V33" s="97">
        <f aca="true" t="shared" si="3" ref="V33:V42">IF(OR(Q33="",P33=""),"",Q33*T33)</f>
      </c>
      <c r="X33" s="116"/>
      <c r="Y33" s="110"/>
      <c r="Z33" s="74" t="s">
        <v>186</v>
      </c>
      <c r="AA33" s="11">
        <v>9760</v>
      </c>
      <c r="AB33" s="93">
        <v>0.488</v>
      </c>
      <c r="AC33" s="101">
        <f>IF(OR(X33="",Y33=""),"",Y33/1000*AA33*0.0258)</f>
      </c>
      <c r="AD33" s="97">
        <f>IF(OR(X33="",Y33=""),"",Y33*AB33)</f>
      </c>
      <c r="AF33" s="124" t="s">
        <v>707</v>
      </c>
      <c r="AG33" s="125" t="s">
        <v>398</v>
      </c>
      <c r="AH33" s="125"/>
    </row>
    <row r="34" spans="3:34" ht="12.75" customHeight="1">
      <c r="C34" s="246"/>
      <c r="D34" s="245" t="s">
        <v>51</v>
      </c>
      <c r="E34" s="245"/>
      <c r="F34" s="245"/>
      <c r="G34" s="245"/>
      <c r="H34" s="166" t="s">
        <v>18</v>
      </c>
      <c r="I34" s="180"/>
      <c r="J34" s="175">
        <f>IF($I34="","",$I34*'係数'!$D$30*0.0258)</f>
      </c>
      <c r="K34" s="175">
        <f>IF($I34="","",$I34*'係数'!$D$30*'係数'!$F$30)</f>
      </c>
      <c r="N34" s="291"/>
      <c r="O34" s="4">
        <v>2</v>
      </c>
      <c r="P34" s="127"/>
      <c r="Q34" s="111"/>
      <c r="R34" s="74" t="s">
        <v>181</v>
      </c>
      <c r="S34" s="4">
        <f>IF(P34="","",VLOOKUP($P34,'係数'!$B$41:$E$473,2,0))</f>
      </c>
      <c r="T34" s="94">
        <f>IF(P34="","",VLOOKUP($P34,'係数'!$B$41:$G$473,6,0))</f>
      </c>
      <c r="U34" s="102">
        <f t="shared" si="2"/>
      </c>
      <c r="V34" s="98">
        <f t="shared" si="3"/>
      </c>
      <c r="X34" s="117"/>
      <c r="Y34" s="111"/>
      <c r="Z34" s="74" t="s">
        <v>186</v>
      </c>
      <c r="AA34" s="4">
        <v>9760</v>
      </c>
      <c r="AB34" s="94">
        <v>0.488</v>
      </c>
      <c r="AC34" s="102">
        <f>IF(OR(X34="",Y34=""),"",Y34/1000*AA34*0.0258)</f>
      </c>
      <c r="AD34" s="98">
        <f>IF(OR(X34="",Y34=""),"",Y34*AB34)</f>
      </c>
      <c r="AF34" s="124" t="s">
        <v>323</v>
      </c>
      <c r="AG34" s="125" t="s">
        <v>399</v>
      </c>
      <c r="AH34" s="125"/>
    </row>
    <row r="35" spans="3:34" ht="16.5" customHeight="1">
      <c r="C35" s="259"/>
      <c r="D35" s="257" t="s">
        <v>63</v>
      </c>
      <c r="E35" s="262" t="s">
        <v>222</v>
      </c>
      <c r="F35" s="257" t="s">
        <v>64</v>
      </c>
      <c r="G35" s="167" t="s">
        <v>191</v>
      </c>
      <c r="H35" s="245" t="s">
        <v>19</v>
      </c>
      <c r="I35" s="229">
        <f>Q43</f>
        <v>0</v>
      </c>
      <c r="J35" s="229">
        <f>U43</f>
        <v>0</v>
      </c>
      <c r="K35" s="229">
        <f>V43</f>
        <v>0</v>
      </c>
      <c r="N35" s="291"/>
      <c r="O35" s="11">
        <v>3</v>
      </c>
      <c r="P35" s="128"/>
      <c r="Q35" s="112"/>
      <c r="R35" s="74" t="s">
        <v>181</v>
      </c>
      <c r="S35" s="4">
        <f>IF(P35="","",VLOOKUP($P35,'係数'!$B$41:$E$473,2,0))</f>
      </c>
      <c r="T35" s="95">
        <f>IF(P35="","",VLOOKUP($P35,'係数'!$B$41:$G$473,6,0))</f>
      </c>
      <c r="U35" s="103">
        <f t="shared" si="2"/>
      </c>
      <c r="V35" s="99">
        <f t="shared" si="3"/>
      </c>
      <c r="X35" s="117"/>
      <c r="Y35" s="111"/>
      <c r="Z35" s="74" t="s">
        <v>186</v>
      </c>
      <c r="AA35" s="4">
        <v>9760</v>
      </c>
      <c r="AB35" s="93">
        <v>0.488</v>
      </c>
      <c r="AC35" s="102">
        <f>IF(OR(X35="",Y35=""),"",Y35/1000*AA35*0.0258)</f>
      </c>
      <c r="AD35" s="98">
        <f>IF(OR(X35="",Y35=""),"",Y35*AB35)</f>
      </c>
      <c r="AF35" s="124" t="s">
        <v>584</v>
      </c>
      <c r="AG35" s="125" t="s">
        <v>273</v>
      </c>
      <c r="AH35" s="125"/>
    </row>
    <row r="36" spans="3:34" ht="16.5" customHeight="1">
      <c r="C36" s="259"/>
      <c r="D36" s="261"/>
      <c r="E36" s="263"/>
      <c r="F36" s="258"/>
      <c r="G36" s="173" t="str">
        <f>IF(P33="","（　　　 　　）","(　"&amp;$P33&amp;" "&amp;$P34&amp;" "&amp;$P35&amp;" "&amp;$P36&amp;" "&amp;$P37&amp;")")</f>
        <v>（　　　 　　）</v>
      </c>
      <c r="H36" s="251"/>
      <c r="I36" s="230"/>
      <c r="J36" s="230"/>
      <c r="K36" s="230"/>
      <c r="N36" s="291"/>
      <c r="O36" s="4">
        <v>4</v>
      </c>
      <c r="P36" s="128"/>
      <c r="Q36" s="112"/>
      <c r="R36" s="74" t="s">
        <v>181</v>
      </c>
      <c r="S36" s="4">
        <f>IF(P36="","",VLOOKUP($P36,'係数'!$B$41:$E$473,2,0))</f>
      </c>
      <c r="T36" s="95">
        <f>IF(P36="","",VLOOKUP($P36,'係数'!$B$41:$G$473,6,0))</f>
      </c>
      <c r="U36" s="103">
        <f t="shared" si="2"/>
      </c>
      <c r="V36" s="99">
        <f t="shared" si="3"/>
      </c>
      <c r="X36" s="117"/>
      <c r="Y36" s="111"/>
      <c r="Z36" s="74" t="s">
        <v>186</v>
      </c>
      <c r="AA36" s="4">
        <v>9760</v>
      </c>
      <c r="AB36" s="94">
        <v>0.488</v>
      </c>
      <c r="AC36" s="102">
        <f>IF(OR(X36="",Y36=""),"",Y36/1000*AA36*0.0258)</f>
      </c>
      <c r="AD36" s="98">
        <f>IF(OR(X36="",Y36=""),"",Y36*AB36)</f>
      </c>
      <c r="AF36" s="124" t="s">
        <v>329</v>
      </c>
      <c r="AG36" s="125"/>
      <c r="AH36" s="125"/>
    </row>
    <row r="37" spans="3:34" ht="16.5" customHeight="1" thickBot="1">
      <c r="C37" s="259"/>
      <c r="D37" s="261"/>
      <c r="E37" s="263"/>
      <c r="F37" s="257" t="s">
        <v>65</v>
      </c>
      <c r="G37" s="167" t="s">
        <v>191</v>
      </c>
      <c r="H37" s="245" t="s">
        <v>19</v>
      </c>
      <c r="I37" s="229">
        <f>Q44</f>
        <v>0</v>
      </c>
      <c r="J37" s="229">
        <f>U44</f>
        <v>0</v>
      </c>
      <c r="K37" s="229">
        <f>V44</f>
        <v>0</v>
      </c>
      <c r="N37" s="292"/>
      <c r="O37" s="11">
        <v>5</v>
      </c>
      <c r="P37" s="129"/>
      <c r="Q37" s="112"/>
      <c r="R37" s="74" t="s">
        <v>181</v>
      </c>
      <c r="S37" s="63">
        <f>IF(P37="","",VLOOKUP($P37,'係数'!$B$41:$E$473,2,0))</f>
      </c>
      <c r="T37" s="95">
        <f>IF(P37="","",VLOOKUP($P37,'係数'!$B$41:$G$473,6,0))</f>
      </c>
      <c r="U37" s="103">
        <f t="shared" si="2"/>
      </c>
      <c r="V37" s="99">
        <f t="shared" si="3"/>
      </c>
      <c r="X37" s="117"/>
      <c r="Y37" s="111"/>
      <c r="Z37" s="12" t="s">
        <v>186</v>
      </c>
      <c r="AA37" s="4">
        <v>9760</v>
      </c>
      <c r="AB37" s="93">
        <v>0.488</v>
      </c>
      <c r="AC37" s="102">
        <f>IF(OR(X37="",Y37=""),"",Y37/1000*AA37*0.0258)</f>
      </c>
      <c r="AD37" s="98">
        <f>IF(OR(X37="",Y37=""),"",Y37*AB37)</f>
      </c>
      <c r="AF37" s="124" t="s">
        <v>304</v>
      </c>
      <c r="AG37" s="125"/>
      <c r="AH37" s="125"/>
    </row>
    <row r="38" spans="3:34" ht="16.5" customHeight="1" thickBot="1" thickTop="1">
      <c r="C38" s="259"/>
      <c r="D38" s="261"/>
      <c r="E38" s="264"/>
      <c r="F38" s="258"/>
      <c r="G38" s="173" t="str">
        <f>IF(P38="","（　　　 　　）","(　"&amp;$P38&amp;" "&amp;$P39&amp;" "&amp;$P40&amp;" "&amp;$P41&amp;" "&amp;$P42&amp;")")</f>
        <v>（　　　 　　）</v>
      </c>
      <c r="H38" s="251"/>
      <c r="I38" s="230"/>
      <c r="J38" s="230"/>
      <c r="K38" s="230"/>
      <c r="N38" s="293" t="s">
        <v>197</v>
      </c>
      <c r="O38" s="77">
        <v>1</v>
      </c>
      <c r="P38" s="130"/>
      <c r="Q38" s="113"/>
      <c r="R38" s="78" t="s">
        <v>182</v>
      </c>
      <c r="S38" s="77">
        <f>IF(P38="","",VLOOKUP($P38,'係数'!$B$41:$E$473,4,0))</f>
      </c>
      <c r="T38" s="96">
        <f>IF(P38="","",VLOOKUP($P38,'係数'!$B$41:$G$473,6,0))</f>
      </c>
      <c r="U38" s="104">
        <f t="shared" si="2"/>
      </c>
      <c r="V38" s="105">
        <f t="shared" si="3"/>
      </c>
      <c r="X38" s="73" t="s">
        <v>71</v>
      </c>
      <c r="Y38" s="108">
        <f>SUMIF($Z$33:$Z$37,$Z38,$Y$33:$Y$37)</f>
        <v>0</v>
      </c>
      <c r="Z38" s="79" t="s">
        <v>186</v>
      </c>
      <c r="AA38" s="71"/>
      <c r="AB38" s="71"/>
      <c r="AC38" s="109">
        <f>SUMIF($Z$33:$Z$37,$Z38,$AC$33:$AC$37)</f>
        <v>0</v>
      </c>
      <c r="AD38" s="108">
        <f>SUMIF($Z$33:$Z$37,$Z38,$AD$33:$AD$37)</f>
        <v>0</v>
      </c>
      <c r="AF38" s="124" t="s">
        <v>501</v>
      </c>
      <c r="AG38" s="125"/>
      <c r="AH38" s="125"/>
    </row>
    <row r="39" spans="3:34" ht="16.5" customHeight="1">
      <c r="C39" s="259"/>
      <c r="D39" s="261"/>
      <c r="E39" s="247" t="s">
        <v>0</v>
      </c>
      <c r="F39" s="248"/>
      <c r="G39" s="167" t="s">
        <v>191</v>
      </c>
      <c r="H39" s="245" t="s">
        <v>19</v>
      </c>
      <c r="I39" s="229">
        <f>Y38</f>
        <v>0</v>
      </c>
      <c r="J39" s="229">
        <f>AC38</f>
        <v>0</v>
      </c>
      <c r="K39" s="229">
        <f>AD38</f>
        <v>0</v>
      </c>
      <c r="N39" s="291"/>
      <c r="O39" s="4">
        <v>2</v>
      </c>
      <c r="P39" s="127"/>
      <c r="Q39" s="111"/>
      <c r="R39" s="13" t="s">
        <v>182</v>
      </c>
      <c r="S39" s="4">
        <f>IF(P39="","",VLOOKUP($P39,'係数'!$B$41:$E$473,4,0))</f>
      </c>
      <c r="T39" s="94">
        <f>IF(P39="","",VLOOKUP($P39,'係数'!$B$41:$G$473,6,0))</f>
      </c>
      <c r="U39" s="102">
        <f t="shared" si="2"/>
      </c>
      <c r="V39" s="98">
        <f t="shared" si="3"/>
      </c>
      <c r="AF39" s="124" t="s">
        <v>480</v>
      </c>
      <c r="AG39" s="125"/>
      <c r="AH39" s="125"/>
    </row>
    <row r="40" spans="3:34" ht="16.5" customHeight="1">
      <c r="C40" s="259"/>
      <c r="D40" s="258"/>
      <c r="E40" s="249"/>
      <c r="F40" s="250"/>
      <c r="G40" s="173" t="str">
        <f>IF(X33="","（　　　 　　）","(　"&amp;$X33&amp;" "&amp;$X34&amp;" "&amp;$X35&amp;" "&amp;$X36&amp;" "&amp;$X37&amp;")")</f>
        <v>（　　　 　　）</v>
      </c>
      <c r="H40" s="251"/>
      <c r="I40" s="230"/>
      <c r="J40" s="230"/>
      <c r="K40" s="230"/>
      <c r="N40" s="291"/>
      <c r="O40" s="4">
        <v>3</v>
      </c>
      <c r="P40" s="128"/>
      <c r="Q40" s="112"/>
      <c r="R40" s="13" t="s">
        <v>182</v>
      </c>
      <c r="S40" s="4">
        <f>IF(P40="","",VLOOKUP($P40,'係数'!$B$41:$E$473,4,0))</f>
      </c>
      <c r="T40" s="95">
        <f>IF(P40="","",VLOOKUP($P40,'係数'!$B$41:$G$473,6,0))</f>
      </c>
      <c r="U40" s="103">
        <f t="shared" si="2"/>
      </c>
      <c r="V40" s="99">
        <f t="shared" si="3"/>
      </c>
      <c r="AF40" s="124" t="s">
        <v>665</v>
      </c>
      <c r="AG40" s="125"/>
      <c r="AH40" s="125"/>
    </row>
    <row r="41" spans="3:34" ht="12.75" customHeight="1">
      <c r="C41" s="246"/>
      <c r="D41" s="252" t="s">
        <v>24</v>
      </c>
      <c r="E41" s="253"/>
      <c r="F41" s="253"/>
      <c r="G41" s="253"/>
      <c r="H41" s="168" t="s">
        <v>14</v>
      </c>
      <c r="I41" s="168" t="s">
        <v>14</v>
      </c>
      <c r="J41" s="172">
        <f>IF(SUM(J30:J39)=0,"",SUM(J30:J39))</f>
      </c>
      <c r="K41" s="172">
        <f>IF(SUM(K30:K39)=0,"",SUM(K30:K39))</f>
      </c>
      <c r="N41" s="291"/>
      <c r="O41" s="4">
        <v>4</v>
      </c>
      <c r="P41" s="128"/>
      <c r="Q41" s="112"/>
      <c r="R41" s="13" t="s">
        <v>182</v>
      </c>
      <c r="S41" s="4">
        <f>IF(P41="","",VLOOKUP($P41,'係数'!$B$41:$E$473,4,0))</f>
      </c>
      <c r="T41" s="95">
        <f>IF(P41="","",VLOOKUP($P41,'係数'!$B$41:$G$473,6,0))</f>
      </c>
      <c r="U41" s="103">
        <f t="shared" si="2"/>
      </c>
      <c r="V41" s="99">
        <f t="shared" si="3"/>
      </c>
      <c r="AF41" s="124" t="s">
        <v>551</v>
      </c>
      <c r="AG41" s="125"/>
      <c r="AH41" s="125"/>
    </row>
    <row r="42" spans="3:34" ht="12.75" customHeight="1" thickBot="1">
      <c r="C42" s="246"/>
      <c r="D42" s="232" t="s">
        <v>50</v>
      </c>
      <c r="E42" s="232"/>
      <c r="F42" s="232"/>
      <c r="G42" s="232"/>
      <c r="H42" s="163" t="s">
        <v>29</v>
      </c>
      <c r="I42" s="163" t="s">
        <v>30</v>
      </c>
      <c r="J42" s="163" t="s">
        <v>31</v>
      </c>
      <c r="K42" s="163" t="s">
        <v>11</v>
      </c>
      <c r="N42" s="291"/>
      <c r="O42" s="10">
        <v>5</v>
      </c>
      <c r="P42" s="128"/>
      <c r="Q42" s="112"/>
      <c r="R42" s="146" t="s">
        <v>182</v>
      </c>
      <c r="S42" s="10">
        <f>IF(P42="","",VLOOKUP($P42,'係数'!$B$41:$E$473,4,0))</f>
      </c>
      <c r="T42" s="95">
        <f>IF(P42="","",VLOOKUP($P42,'係数'!$B$41:$G$473,6,0))</f>
      </c>
      <c r="U42" s="103">
        <f t="shared" si="2"/>
      </c>
      <c r="V42" s="99">
        <f t="shared" si="3"/>
      </c>
      <c r="AF42" s="124" t="s">
        <v>634</v>
      </c>
      <c r="AG42" s="125"/>
      <c r="AH42" s="125"/>
    </row>
    <row r="43" spans="3:34" ht="12.75" customHeight="1" thickTop="1">
      <c r="C43" s="246"/>
      <c r="D43" s="232"/>
      <c r="E43" s="232"/>
      <c r="F43" s="232"/>
      <c r="G43" s="232"/>
      <c r="H43" s="183"/>
      <c r="I43" s="183"/>
      <c r="J43" s="183"/>
      <c r="K43" s="184"/>
      <c r="N43" s="294" t="s">
        <v>71</v>
      </c>
      <c r="O43" s="295"/>
      <c r="P43" s="296"/>
      <c r="Q43" s="107">
        <f>SUMIF($R$33:$R$42,$R43,$Q$33:$Q$42)</f>
        <v>0</v>
      </c>
      <c r="R43" s="132" t="s">
        <v>181</v>
      </c>
      <c r="S43" s="136"/>
      <c r="T43" s="136"/>
      <c r="U43" s="134">
        <f>SUMIF($R$33:$R$42,$R43,$U$33:$U$42)</f>
        <v>0</v>
      </c>
      <c r="V43" s="107">
        <f>SUMIF($R$33:$R$42,$R43,$V$33:$V$42)</f>
        <v>0</v>
      </c>
      <c r="AF43" s="124" t="s">
        <v>419</v>
      </c>
      <c r="AG43" s="125"/>
      <c r="AH43" s="125"/>
    </row>
    <row r="44" spans="3:34" ht="12.75" customHeight="1" thickBot="1">
      <c r="C44" s="246"/>
      <c r="D44" s="234" t="s">
        <v>283</v>
      </c>
      <c r="E44" s="234"/>
      <c r="F44" s="234"/>
      <c r="G44" s="234"/>
      <c r="H44" s="232" t="s">
        <v>62</v>
      </c>
      <c r="I44" s="232"/>
      <c r="J44" s="232" t="s">
        <v>282</v>
      </c>
      <c r="K44" s="232"/>
      <c r="N44" s="297"/>
      <c r="O44" s="298"/>
      <c r="P44" s="299"/>
      <c r="Q44" s="100">
        <f>SUMIF($R$33:$R$42,$R44,$Q$33:$Q$42)</f>
        <v>0</v>
      </c>
      <c r="R44" s="70" t="s">
        <v>182</v>
      </c>
      <c r="S44" s="67"/>
      <c r="T44" s="67"/>
      <c r="U44" s="106">
        <f>SUMIF($R$33:$R$42,$R44,$U$33:$U$42)</f>
        <v>0</v>
      </c>
      <c r="V44" s="100">
        <f>SUMIF($R$33:$R$42,$R44,$V$33:$V$42)</f>
        <v>0</v>
      </c>
      <c r="AF44" s="124" t="s">
        <v>731</v>
      </c>
      <c r="AG44" s="125"/>
      <c r="AH44" s="125"/>
    </row>
    <row r="45" spans="3:34" ht="12.75" customHeight="1">
      <c r="C45" s="246"/>
      <c r="D45" s="234"/>
      <c r="E45" s="234"/>
      <c r="F45" s="234"/>
      <c r="G45" s="234"/>
      <c r="H45" s="323"/>
      <c r="I45" s="323"/>
      <c r="J45" s="323"/>
      <c r="K45" s="323"/>
      <c r="AF45" s="124" t="s">
        <v>433</v>
      </c>
      <c r="AG45" s="125"/>
      <c r="AH45" s="125"/>
    </row>
    <row r="46" spans="3:34" ht="12.75" customHeight="1">
      <c r="C46" s="260"/>
      <c r="D46" s="245" t="s">
        <v>12</v>
      </c>
      <c r="E46" s="245"/>
      <c r="F46" s="245"/>
      <c r="G46" s="245"/>
      <c r="H46" s="163" t="s">
        <v>19</v>
      </c>
      <c r="I46" s="179"/>
      <c r="J46" s="163" t="s">
        <v>14</v>
      </c>
      <c r="K46" s="163" t="s">
        <v>14</v>
      </c>
      <c r="AF46" s="124" t="s">
        <v>511</v>
      </c>
      <c r="AG46" s="125"/>
      <c r="AH46" s="125"/>
    </row>
    <row r="47" spans="3:34" ht="12.75" customHeight="1">
      <c r="C47" s="246" t="s">
        <v>32</v>
      </c>
      <c r="D47" s="232" t="s">
        <v>20</v>
      </c>
      <c r="E47" s="232"/>
      <c r="F47" s="232"/>
      <c r="G47" s="232"/>
      <c r="H47" s="163" t="s">
        <v>6</v>
      </c>
      <c r="I47" s="163" t="s">
        <v>21</v>
      </c>
      <c r="J47" s="244" t="s">
        <v>49</v>
      </c>
      <c r="K47" s="244"/>
      <c r="AF47" s="124" t="s">
        <v>722</v>
      </c>
      <c r="AG47" s="125"/>
      <c r="AH47" s="125"/>
    </row>
    <row r="48" spans="3:34" ht="12.75" thickBot="1">
      <c r="C48" s="246"/>
      <c r="D48" s="232" t="s">
        <v>47</v>
      </c>
      <c r="E48" s="232"/>
      <c r="F48" s="232"/>
      <c r="G48" s="232"/>
      <c r="H48" s="163" t="s">
        <v>33</v>
      </c>
      <c r="I48" s="179"/>
      <c r="J48" s="233">
        <f>IF($I48="","",$I48*'係数'!F493)</f>
      </c>
      <c r="K48" s="233"/>
      <c r="P48" s="322" t="s">
        <v>187</v>
      </c>
      <c r="Q48" s="322"/>
      <c r="R48" s="72"/>
      <c r="S48" s="56"/>
      <c r="T48" s="56"/>
      <c r="X48" s="72" t="s">
        <v>190</v>
      </c>
      <c r="Y48" s="72"/>
      <c r="Z48" s="72"/>
      <c r="AA48" s="56"/>
      <c r="AB48" s="56"/>
      <c r="AF48" s="124" t="s">
        <v>678</v>
      </c>
      <c r="AG48" s="125"/>
      <c r="AH48" s="125"/>
    </row>
    <row r="49" spans="3:34" ht="12.75" thickBot="1">
      <c r="C49" s="246"/>
      <c r="D49" s="232" t="s">
        <v>48</v>
      </c>
      <c r="E49" s="232"/>
      <c r="F49" s="232"/>
      <c r="G49" s="232"/>
      <c r="H49" s="163" t="s">
        <v>33</v>
      </c>
      <c r="I49" s="179"/>
      <c r="J49" s="233">
        <f>IF($I49="","",$I49*'係数'!F494)</f>
      </c>
      <c r="K49" s="233"/>
      <c r="P49" s="64" t="s">
        <v>95</v>
      </c>
      <c r="Q49" s="80" t="s">
        <v>96</v>
      </c>
      <c r="R49" s="315" t="s">
        <v>168</v>
      </c>
      <c r="S49" s="316"/>
      <c r="T49" s="317" t="s">
        <v>188</v>
      </c>
      <c r="U49" s="318"/>
      <c r="X49" s="64" t="s">
        <v>95</v>
      </c>
      <c r="Y49" s="80" t="s">
        <v>96</v>
      </c>
      <c r="Z49" s="319" t="s">
        <v>168</v>
      </c>
      <c r="AA49" s="316"/>
      <c r="AB49" s="308" t="s">
        <v>188</v>
      </c>
      <c r="AC49" s="309"/>
      <c r="AF49" s="124" t="s">
        <v>342</v>
      </c>
      <c r="AG49" s="125"/>
      <c r="AH49" s="125"/>
    </row>
    <row r="50" spans="3:34" ht="12" customHeight="1" thickTop="1">
      <c r="C50" s="246"/>
      <c r="D50" s="232" t="s">
        <v>46</v>
      </c>
      <c r="E50" s="232"/>
      <c r="F50" s="232"/>
      <c r="G50" s="232"/>
      <c r="H50" s="163" t="s">
        <v>33</v>
      </c>
      <c r="I50" s="179"/>
      <c r="J50" s="233">
        <f>IF($I50="","",$I50*'係数'!F495)</f>
      </c>
      <c r="K50" s="233"/>
      <c r="P50" s="114"/>
      <c r="Q50" s="110"/>
      <c r="R50" s="310">
        <f>IF(P50="","",VLOOKUP(P50,'係数'!$D$496:$F$525,3,0))</f>
      </c>
      <c r="S50" s="311"/>
      <c r="T50" s="312">
        <f>IF(OR(Q50="",P50=""),"",Q50*R50)</f>
      </c>
      <c r="U50" s="313"/>
      <c r="X50" s="114"/>
      <c r="Y50" s="110"/>
      <c r="Z50" s="310">
        <f>IF(X50="","",VLOOKUP(X50,'係数'!$D$496:$F$525,3,0))</f>
      </c>
      <c r="AA50" s="311"/>
      <c r="AB50" s="312">
        <f>IF(OR(Y50="",X50=""),"",Y50*Z50)</f>
      </c>
      <c r="AC50" s="313"/>
      <c r="AF50" s="124" t="s">
        <v>457</v>
      </c>
      <c r="AG50" s="125"/>
      <c r="AH50" s="125"/>
    </row>
    <row r="51" spans="3:34" ht="12" customHeight="1">
      <c r="C51" s="246"/>
      <c r="D51" s="244" t="s">
        <v>45</v>
      </c>
      <c r="E51" s="244"/>
      <c r="F51" s="244"/>
      <c r="G51" s="244"/>
      <c r="H51" s="163" t="s">
        <v>33</v>
      </c>
      <c r="I51" s="178">
        <f>Q53</f>
        <v>0</v>
      </c>
      <c r="J51" s="233">
        <f>T53</f>
        <v>0</v>
      </c>
      <c r="K51" s="233"/>
      <c r="P51" s="115"/>
      <c r="Q51" s="111"/>
      <c r="R51" s="320">
        <f>IF(P51="","",VLOOKUP(P51,'係数'!$D$496:$F$525,3,0))</f>
      </c>
      <c r="S51" s="321"/>
      <c r="T51" s="306">
        <f>IF(OR(Q51="",P51=""),"",Q51*R51)</f>
      </c>
      <c r="U51" s="307"/>
      <c r="X51" s="115"/>
      <c r="Y51" s="111"/>
      <c r="Z51" s="320">
        <f>IF(X51="","",VLOOKUP(X51,'係数'!$D$496:$F$525,3,0))</f>
      </c>
      <c r="AA51" s="321"/>
      <c r="AB51" s="306">
        <f>IF(OR(Y51="",X51=""),"",Y51*Z51)</f>
      </c>
      <c r="AC51" s="307"/>
      <c r="AF51" s="124" t="s">
        <v>536</v>
      </c>
      <c r="AG51" s="125"/>
      <c r="AH51" s="125"/>
    </row>
    <row r="52" spans="3:34" ht="11.25" thickBot="1">
      <c r="C52" s="246"/>
      <c r="D52" s="244" t="s">
        <v>189</v>
      </c>
      <c r="E52" s="244"/>
      <c r="F52" s="244"/>
      <c r="G52" s="244"/>
      <c r="H52" s="163" t="s">
        <v>33</v>
      </c>
      <c r="I52" s="178">
        <f>Y53</f>
        <v>0</v>
      </c>
      <c r="J52" s="233">
        <f>AB53</f>
        <v>0</v>
      </c>
      <c r="K52" s="233"/>
      <c r="P52" s="115"/>
      <c r="Q52" s="111"/>
      <c r="R52" s="304">
        <f>IF(P52="","",VLOOKUP(P52,'係数'!$D$496:$F$525,3,0))</f>
      </c>
      <c r="S52" s="305"/>
      <c r="T52" s="306">
        <f>IF(OR(Q52="",P52=""),"",Q52*R52)</f>
      </c>
      <c r="U52" s="307"/>
      <c r="X52" s="115"/>
      <c r="Y52" s="111"/>
      <c r="Z52" s="304">
        <f>IF(X52="","",VLOOKUP(X52,'係数'!$D$496:$F$525,3,0))</f>
      </c>
      <c r="AA52" s="305"/>
      <c r="AB52" s="306">
        <f>IF(OR(Y52="",X52=""),"",Y52*Z52)</f>
      </c>
      <c r="AC52" s="307"/>
      <c r="AF52" s="124" t="s">
        <v>549</v>
      </c>
      <c r="AG52" s="125"/>
      <c r="AH52" s="125"/>
    </row>
    <row r="53" spans="3:34" ht="12" thickBot="1" thickTop="1">
      <c r="C53" s="246"/>
      <c r="D53" s="232" t="s">
        <v>44</v>
      </c>
      <c r="E53" s="232"/>
      <c r="F53" s="232"/>
      <c r="G53" s="232"/>
      <c r="H53" s="163" t="s">
        <v>33</v>
      </c>
      <c r="I53" s="179"/>
      <c r="J53" s="233">
        <f>IF($I53="","",$I53*'係数'!F526)</f>
      </c>
      <c r="K53" s="233"/>
      <c r="P53" s="73" t="s">
        <v>71</v>
      </c>
      <c r="Q53" s="108">
        <f>SUM(Q50:Q52)</f>
        <v>0</v>
      </c>
      <c r="R53" s="300"/>
      <c r="S53" s="301"/>
      <c r="T53" s="302">
        <f>SUM(T50:U52)</f>
        <v>0</v>
      </c>
      <c r="U53" s="303"/>
      <c r="X53" s="73" t="s">
        <v>71</v>
      </c>
      <c r="Y53" s="108">
        <f>SUM(Y50:Y52)</f>
        <v>0</v>
      </c>
      <c r="Z53" s="301"/>
      <c r="AA53" s="314"/>
      <c r="AB53" s="302">
        <f>SUM(AB50:AC52)</f>
        <v>0</v>
      </c>
      <c r="AC53" s="303"/>
      <c r="AF53" s="124" t="s">
        <v>649</v>
      </c>
      <c r="AG53" s="125"/>
      <c r="AH53" s="125"/>
    </row>
    <row r="54" spans="3:34" ht="10.5">
      <c r="C54" s="246"/>
      <c r="D54" s="232" t="s">
        <v>61</v>
      </c>
      <c r="E54" s="232"/>
      <c r="F54" s="232"/>
      <c r="G54" s="232"/>
      <c r="H54" s="163" t="s">
        <v>33</v>
      </c>
      <c r="I54" s="179"/>
      <c r="J54" s="233">
        <f>IF($I54="","",$I54*'係数'!F527)</f>
      </c>
      <c r="K54" s="233"/>
      <c r="AF54" s="124" t="s">
        <v>502</v>
      </c>
      <c r="AG54" s="125"/>
      <c r="AH54" s="125"/>
    </row>
    <row r="55" spans="3:34" ht="10.5">
      <c r="C55" s="246"/>
      <c r="D55" s="232" t="s">
        <v>24</v>
      </c>
      <c r="E55" s="232"/>
      <c r="F55" s="232"/>
      <c r="G55" s="232"/>
      <c r="H55" s="163" t="s">
        <v>14</v>
      </c>
      <c r="I55" s="163" t="s">
        <v>14</v>
      </c>
      <c r="J55" s="233">
        <f>IF(SUM(J48:J54)=0,"",SUM(J48:J54))</f>
      </c>
      <c r="K55" s="233"/>
      <c r="AF55" s="124" t="s">
        <v>306</v>
      </c>
      <c r="AG55" s="125"/>
      <c r="AH55" s="125"/>
    </row>
    <row r="56" spans="3:34" ht="15.75" customHeight="1">
      <c r="C56" s="246"/>
      <c r="D56" s="232" t="s">
        <v>34</v>
      </c>
      <c r="E56" s="232"/>
      <c r="F56" s="232"/>
      <c r="G56" s="232"/>
      <c r="H56" s="236"/>
      <c r="I56" s="237"/>
      <c r="J56" s="237"/>
      <c r="K56" s="238"/>
      <c r="AF56" s="124" t="s">
        <v>515</v>
      </c>
      <c r="AG56" s="125"/>
      <c r="AH56" s="125"/>
    </row>
    <row r="57" spans="3:34" ht="15.75" customHeight="1">
      <c r="C57" s="246"/>
      <c r="D57" s="232"/>
      <c r="E57" s="232"/>
      <c r="F57" s="232"/>
      <c r="G57" s="232"/>
      <c r="H57" s="239">
        <f>IF(P50="","","(PFCs):"&amp;$P$50&amp;" "&amp;$P$51&amp;" "&amp;$P$52)</f>
      </c>
      <c r="I57" s="240"/>
      <c r="J57" s="240">
        <f>IF(X50="","","(HFCs):"&amp;$X$50&amp;" "&amp;$X$51&amp;" "&amp;$X$52)</f>
      </c>
      <c r="K57" s="241"/>
      <c r="AF57" s="123" t="s">
        <v>641</v>
      </c>
      <c r="AG57" s="123"/>
      <c r="AH57" s="123"/>
    </row>
    <row r="58" spans="32:34" ht="10.5">
      <c r="AF58" s="123" t="s">
        <v>570</v>
      </c>
      <c r="AG58" s="123"/>
      <c r="AH58" s="123"/>
    </row>
    <row r="59" spans="3:34" ht="13.5" customHeight="1">
      <c r="C59" s="5" t="s">
        <v>13</v>
      </c>
      <c r="D59" s="228" t="s">
        <v>35</v>
      </c>
      <c r="E59" s="228"/>
      <c r="F59" s="228"/>
      <c r="G59" s="228"/>
      <c r="H59" s="228"/>
      <c r="I59" s="228"/>
      <c r="J59" s="228"/>
      <c r="K59" s="228"/>
      <c r="L59" s="6"/>
      <c r="M59" s="6"/>
      <c r="AF59" s="123" t="s">
        <v>305</v>
      </c>
      <c r="AG59" s="123"/>
      <c r="AH59" s="123"/>
    </row>
    <row r="60" spans="3:34" ht="23.25" customHeight="1">
      <c r="C60" s="7" t="s">
        <v>39</v>
      </c>
      <c r="D60" s="228" t="s">
        <v>224</v>
      </c>
      <c r="E60" s="228"/>
      <c r="F60" s="228"/>
      <c r="G60" s="228"/>
      <c r="H60" s="228"/>
      <c r="I60" s="228"/>
      <c r="J60" s="228"/>
      <c r="K60" s="228"/>
      <c r="L60" s="6"/>
      <c r="M60" s="6"/>
      <c r="N60" s="6"/>
      <c r="AF60" s="123" t="s">
        <v>320</v>
      </c>
      <c r="AG60" s="123"/>
      <c r="AH60" s="123"/>
    </row>
    <row r="61" spans="3:34" ht="42.75" customHeight="1">
      <c r="C61" s="7" t="s">
        <v>40</v>
      </c>
      <c r="D61" s="228" t="s">
        <v>284</v>
      </c>
      <c r="E61" s="228"/>
      <c r="F61" s="228"/>
      <c r="G61" s="228"/>
      <c r="H61" s="228"/>
      <c r="I61" s="228"/>
      <c r="J61" s="228"/>
      <c r="K61" s="228"/>
      <c r="L61" s="6"/>
      <c r="M61" s="6"/>
      <c r="N61" s="6"/>
      <c r="AF61" s="123" t="s">
        <v>411</v>
      </c>
      <c r="AG61" s="123"/>
      <c r="AH61" s="123"/>
    </row>
    <row r="62" spans="3:34" ht="10.5">
      <c r="C62" s="7" t="s">
        <v>41</v>
      </c>
      <c r="D62" s="231" t="s">
        <v>225</v>
      </c>
      <c r="E62" s="231"/>
      <c r="F62" s="231"/>
      <c r="G62" s="231"/>
      <c r="H62" s="231"/>
      <c r="I62" s="231"/>
      <c r="J62" s="231"/>
      <c r="K62" s="231"/>
      <c r="L62" s="6"/>
      <c r="M62" s="6"/>
      <c r="N62" s="6"/>
      <c r="AF62" s="123" t="s">
        <v>632</v>
      </c>
      <c r="AG62" s="123"/>
      <c r="AH62" s="123"/>
    </row>
    <row r="63" spans="3:34" ht="10.5" customHeight="1">
      <c r="C63" s="7" t="s">
        <v>42</v>
      </c>
      <c r="D63" s="228" t="s">
        <v>226</v>
      </c>
      <c r="E63" s="228"/>
      <c r="F63" s="228"/>
      <c r="G63" s="228"/>
      <c r="H63" s="228"/>
      <c r="I63" s="228"/>
      <c r="J63" s="228"/>
      <c r="K63" s="228"/>
      <c r="L63" s="8"/>
      <c r="M63" s="8"/>
      <c r="N63" s="6"/>
      <c r="AF63" s="123" t="s">
        <v>499</v>
      </c>
      <c r="AG63" s="123"/>
      <c r="AH63" s="123"/>
    </row>
    <row r="64" spans="3:34" ht="10.5">
      <c r="C64" s="7" t="s">
        <v>43</v>
      </c>
      <c r="D64" s="228" t="s">
        <v>227</v>
      </c>
      <c r="E64" s="228"/>
      <c r="F64" s="228"/>
      <c r="G64" s="228"/>
      <c r="H64" s="228"/>
      <c r="I64" s="228"/>
      <c r="J64" s="228"/>
      <c r="K64" s="228"/>
      <c r="L64" s="9"/>
      <c r="M64" s="9"/>
      <c r="N64" s="8"/>
      <c r="AF64" s="123" t="s">
        <v>673</v>
      </c>
      <c r="AG64" s="123"/>
      <c r="AH64" s="123"/>
    </row>
    <row r="65" spans="3:34" ht="10.5">
      <c r="C65" s="7" t="s">
        <v>279</v>
      </c>
      <c r="D65" s="228" t="s">
        <v>228</v>
      </c>
      <c r="E65" s="228"/>
      <c r="F65" s="228"/>
      <c r="G65" s="228"/>
      <c r="H65" s="228"/>
      <c r="I65" s="228"/>
      <c r="J65" s="228"/>
      <c r="K65" s="228"/>
      <c r="L65" s="9"/>
      <c r="M65" s="9"/>
      <c r="N65" s="9"/>
      <c r="AF65" s="123" t="s">
        <v>495</v>
      </c>
      <c r="AG65" s="123"/>
      <c r="AH65" s="123"/>
    </row>
    <row r="66" spans="3:34" ht="21" customHeight="1">
      <c r="C66" s="7" t="s">
        <v>280</v>
      </c>
      <c r="D66" s="228" t="s">
        <v>229</v>
      </c>
      <c r="E66" s="228"/>
      <c r="F66" s="228"/>
      <c r="G66" s="228"/>
      <c r="H66" s="228"/>
      <c r="I66" s="228"/>
      <c r="J66" s="228"/>
      <c r="K66" s="228"/>
      <c r="L66" s="9"/>
      <c r="M66" s="9"/>
      <c r="N66" s="9"/>
      <c r="AF66" s="123" t="s">
        <v>494</v>
      </c>
      <c r="AG66" s="123"/>
      <c r="AH66" s="123"/>
    </row>
    <row r="67" spans="3:34" ht="10.5">
      <c r="C67" s="7" t="s">
        <v>281</v>
      </c>
      <c r="D67" s="228" t="s">
        <v>230</v>
      </c>
      <c r="E67" s="228"/>
      <c r="F67" s="228"/>
      <c r="G67" s="228"/>
      <c r="H67" s="228"/>
      <c r="I67" s="228"/>
      <c r="J67" s="228"/>
      <c r="K67" s="228"/>
      <c r="L67" s="9"/>
      <c r="M67" s="9"/>
      <c r="N67" s="9"/>
      <c r="AF67" s="123" t="s">
        <v>338</v>
      </c>
      <c r="AG67" s="123"/>
      <c r="AH67" s="123"/>
    </row>
    <row r="68" spans="14:34" ht="10.5">
      <c r="N68" s="9"/>
      <c r="AF68" s="123" t="s">
        <v>534</v>
      </c>
      <c r="AG68" s="123"/>
      <c r="AH68" s="123"/>
    </row>
    <row r="69" spans="32:34" ht="10.5">
      <c r="AF69" s="123" t="s">
        <v>295</v>
      </c>
      <c r="AG69" s="123"/>
      <c r="AH69" s="123"/>
    </row>
    <row r="70" spans="32:34" ht="10.5">
      <c r="AF70" s="123" t="s">
        <v>312</v>
      </c>
      <c r="AG70" s="123"/>
      <c r="AH70" s="123"/>
    </row>
    <row r="71" spans="32:34" ht="10.5">
      <c r="AF71" s="123" t="s">
        <v>576</v>
      </c>
      <c r="AG71" s="123"/>
      <c r="AH71" s="123"/>
    </row>
    <row r="72" spans="32:34" ht="10.5">
      <c r="AF72" s="123" t="s">
        <v>296</v>
      </c>
      <c r="AG72" s="123"/>
      <c r="AH72" s="123"/>
    </row>
    <row r="73" spans="32:34" ht="10.5">
      <c r="AF73" s="123" t="s">
        <v>612</v>
      </c>
      <c r="AG73" s="123"/>
      <c r="AH73" s="123"/>
    </row>
    <row r="74" spans="32:34" ht="10.5">
      <c r="AF74" s="123" t="s">
        <v>653</v>
      </c>
      <c r="AG74" s="123"/>
      <c r="AH74" s="123"/>
    </row>
    <row r="75" spans="32:34" ht="10.5">
      <c r="AF75" s="123" t="s">
        <v>726</v>
      </c>
      <c r="AG75" s="123"/>
      <c r="AH75" s="123"/>
    </row>
    <row r="76" spans="32:34" ht="10.5">
      <c r="AF76" s="123" t="s">
        <v>535</v>
      </c>
      <c r="AG76" s="123"/>
      <c r="AH76" s="123"/>
    </row>
    <row r="77" spans="32:34" ht="10.5">
      <c r="AF77" s="123" t="s">
        <v>313</v>
      </c>
      <c r="AG77" s="123"/>
      <c r="AH77" s="123"/>
    </row>
    <row r="78" spans="32:34" ht="10.5">
      <c r="AF78" s="123" t="s">
        <v>507</v>
      </c>
      <c r="AG78" s="123"/>
      <c r="AH78" s="123"/>
    </row>
    <row r="79" spans="32:34" ht="10.5">
      <c r="AF79" s="123" t="s">
        <v>297</v>
      </c>
      <c r="AG79" s="123"/>
      <c r="AH79" s="123"/>
    </row>
    <row r="80" spans="32:34" ht="10.5">
      <c r="AF80" s="123" t="s">
        <v>708</v>
      </c>
      <c r="AG80" s="123"/>
      <c r="AH80" s="123"/>
    </row>
    <row r="81" spans="32:34" ht="10.5">
      <c r="AF81" s="123" t="s">
        <v>314</v>
      </c>
      <c r="AG81" s="123"/>
      <c r="AH81" s="123"/>
    </row>
    <row r="82" spans="32:34" ht="10.5">
      <c r="AF82" s="123" t="s">
        <v>540</v>
      </c>
      <c r="AG82" s="123"/>
      <c r="AH82" s="123"/>
    </row>
    <row r="83" spans="32:34" ht="10.5">
      <c r="AF83" s="123" t="s">
        <v>706</v>
      </c>
      <c r="AG83" s="123"/>
      <c r="AH83" s="123"/>
    </row>
    <row r="84" spans="32:34" ht="10.5">
      <c r="AF84" s="123" t="s">
        <v>682</v>
      </c>
      <c r="AG84" s="123"/>
      <c r="AH84" s="123"/>
    </row>
    <row r="85" spans="32:34" ht="10.5">
      <c r="AF85" s="123" t="s">
        <v>631</v>
      </c>
      <c r="AG85" s="123"/>
      <c r="AH85" s="123"/>
    </row>
    <row r="86" spans="32:34" ht="10.5">
      <c r="AF86" s="123" t="s">
        <v>298</v>
      </c>
      <c r="AG86" s="123"/>
      <c r="AH86" s="123"/>
    </row>
    <row r="87" spans="32:34" ht="10.5">
      <c r="AF87" s="123" t="s">
        <v>315</v>
      </c>
      <c r="AG87" s="123"/>
      <c r="AH87" s="123"/>
    </row>
    <row r="88" spans="32:34" ht="10.5">
      <c r="AF88" s="123" t="s">
        <v>316</v>
      </c>
      <c r="AG88" s="123"/>
      <c r="AH88" s="123"/>
    </row>
    <row r="89" spans="32:34" ht="10.5">
      <c r="AF89" s="123" t="s">
        <v>426</v>
      </c>
      <c r="AG89" s="123"/>
      <c r="AH89" s="123"/>
    </row>
    <row r="90" spans="32:34" ht="10.5">
      <c r="AF90" s="123" t="s">
        <v>299</v>
      </c>
      <c r="AG90" s="123"/>
      <c r="AH90" s="123"/>
    </row>
    <row r="91" spans="32:34" ht="10.5">
      <c r="AF91" s="123" t="s">
        <v>408</v>
      </c>
      <c r="AG91" s="123"/>
      <c r="AH91" s="123"/>
    </row>
    <row r="92" spans="32:34" ht="10.5">
      <c r="AF92" s="123" t="s">
        <v>516</v>
      </c>
      <c r="AG92" s="123"/>
      <c r="AH92" s="123"/>
    </row>
    <row r="93" spans="32:34" ht="10.5">
      <c r="AF93" s="123" t="s">
        <v>654</v>
      </c>
      <c r="AG93" s="123"/>
      <c r="AH93" s="123"/>
    </row>
    <row r="94" spans="32:34" ht="10.5">
      <c r="AF94" s="123" t="s">
        <v>639</v>
      </c>
      <c r="AG94" s="123"/>
      <c r="AH94" s="123"/>
    </row>
    <row r="95" spans="32:34" ht="10.5">
      <c r="AF95" s="123" t="s">
        <v>300</v>
      </c>
      <c r="AG95" s="123"/>
      <c r="AH95" s="123"/>
    </row>
    <row r="96" spans="32:34" ht="10.5">
      <c r="AF96" s="123" t="s">
        <v>544</v>
      </c>
      <c r="AG96" s="123"/>
      <c r="AH96" s="123"/>
    </row>
    <row r="97" spans="32:34" ht="10.5">
      <c r="AF97" s="123" t="s">
        <v>472</v>
      </c>
      <c r="AG97" s="123"/>
      <c r="AH97" s="123"/>
    </row>
    <row r="98" spans="32:34" ht="10.5">
      <c r="AF98" s="123" t="s">
        <v>699</v>
      </c>
      <c r="AG98" s="123"/>
      <c r="AH98" s="123"/>
    </row>
    <row r="99" spans="32:34" ht="10.5">
      <c r="AF99" s="123" t="s">
        <v>579</v>
      </c>
      <c r="AG99" s="123"/>
      <c r="AH99" s="123"/>
    </row>
    <row r="100" spans="32:34" ht="10.5">
      <c r="AF100" s="123" t="s">
        <v>317</v>
      </c>
      <c r="AG100" s="123"/>
      <c r="AH100" s="123"/>
    </row>
    <row r="101" spans="32:34" ht="10.5">
      <c r="AF101" s="123" t="s">
        <v>301</v>
      </c>
      <c r="AG101" s="123"/>
      <c r="AH101" s="123"/>
    </row>
    <row r="102" spans="32:34" ht="10.5">
      <c r="AF102" s="123" t="s">
        <v>409</v>
      </c>
      <c r="AG102" s="123"/>
      <c r="AH102" s="123"/>
    </row>
    <row r="103" spans="32:34" ht="10.5">
      <c r="AF103" s="123" t="s">
        <v>302</v>
      </c>
      <c r="AG103" s="123"/>
      <c r="AH103" s="123"/>
    </row>
    <row r="104" spans="32:34" ht="10.5">
      <c r="AF104" s="123" t="s">
        <v>503</v>
      </c>
      <c r="AG104" s="123"/>
      <c r="AH104" s="123"/>
    </row>
    <row r="105" spans="32:34" ht="10.5">
      <c r="AF105" s="123" t="s">
        <v>303</v>
      </c>
      <c r="AG105" s="123"/>
      <c r="AH105" s="123"/>
    </row>
    <row r="106" spans="32:34" ht="10.5">
      <c r="AF106" s="123" t="s">
        <v>560</v>
      </c>
      <c r="AG106" s="123"/>
      <c r="AH106" s="123"/>
    </row>
    <row r="107" spans="32:34" ht="10.5">
      <c r="AF107" s="123" t="s">
        <v>718</v>
      </c>
      <c r="AG107" s="123"/>
      <c r="AH107" s="123"/>
    </row>
    <row r="108" spans="32:34" ht="10.5">
      <c r="AF108" s="123" t="s">
        <v>430</v>
      </c>
      <c r="AG108" s="123"/>
      <c r="AH108" s="123"/>
    </row>
    <row r="109" spans="32:34" ht="10.5">
      <c r="AF109" s="123" t="s">
        <v>434</v>
      </c>
      <c r="AG109" s="123"/>
      <c r="AH109" s="123"/>
    </row>
    <row r="110" spans="32:34" ht="10.5">
      <c r="AF110" s="123" t="s">
        <v>435</v>
      </c>
      <c r="AG110" s="123"/>
      <c r="AH110" s="123"/>
    </row>
    <row r="111" spans="32:34" ht="10.5">
      <c r="AF111" s="123" t="s">
        <v>724</v>
      </c>
      <c r="AG111" s="123"/>
      <c r="AH111" s="123"/>
    </row>
    <row r="112" spans="32:34" ht="10.5">
      <c r="AF112" s="123" t="s">
        <v>734</v>
      </c>
      <c r="AG112" s="123"/>
      <c r="AH112" s="123"/>
    </row>
    <row r="113" spans="32:34" ht="10.5">
      <c r="AF113" s="123" t="s">
        <v>710</v>
      </c>
      <c r="AG113" s="123"/>
      <c r="AH113" s="123"/>
    </row>
    <row r="114" spans="32:34" ht="10.5">
      <c r="AF114" s="123" t="s">
        <v>318</v>
      </c>
      <c r="AG114" s="123"/>
      <c r="AH114" s="123"/>
    </row>
    <row r="115" spans="32:34" ht="10.5">
      <c r="AF115" s="123" t="s">
        <v>664</v>
      </c>
      <c r="AG115" s="123"/>
      <c r="AH115" s="123"/>
    </row>
    <row r="116" spans="32:34" ht="10.5">
      <c r="AF116" s="123" t="s">
        <v>705</v>
      </c>
      <c r="AG116" s="123"/>
      <c r="AH116" s="123"/>
    </row>
    <row r="117" spans="32:34" ht="10.5">
      <c r="AF117" s="123" t="s">
        <v>319</v>
      </c>
      <c r="AG117" s="123"/>
      <c r="AH117" s="123"/>
    </row>
    <row r="118" spans="32:34" ht="10.5">
      <c r="AF118" s="123" t="s">
        <v>658</v>
      </c>
      <c r="AG118" s="123"/>
      <c r="AH118" s="123"/>
    </row>
    <row r="119" spans="32:34" ht="10.5">
      <c r="AF119" s="123" t="s">
        <v>620</v>
      </c>
      <c r="AG119" s="123"/>
      <c r="AH119" s="123"/>
    </row>
    <row r="120" spans="32:34" ht="10.5">
      <c r="AF120" s="123" t="s">
        <v>525</v>
      </c>
      <c r="AG120" s="123"/>
      <c r="AH120" s="123"/>
    </row>
    <row r="121" spans="32:34" ht="10.5">
      <c r="AF121" s="123" t="s">
        <v>519</v>
      </c>
      <c r="AG121" s="123"/>
      <c r="AH121" s="123"/>
    </row>
    <row r="122" spans="32:34" ht="10.5">
      <c r="AF122" s="123" t="s">
        <v>578</v>
      </c>
      <c r="AG122" s="123"/>
      <c r="AH122" s="123"/>
    </row>
    <row r="123" spans="32:34" ht="10.5">
      <c r="AF123" s="123" t="s">
        <v>437</v>
      </c>
      <c r="AG123" s="123"/>
      <c r="AH123" s="123"/>
    </row>
    <row r="124" spans="32:34" ht="10.5">
      <c r="AF124" s="123" t="s">
        <v>429</v>
      </c>
      <c r="AG124" s="123"/>
      <c r="AH124" s="123"/>
    </row>
    <row r="125" spans="32:34" ht="10.5">
      <c r="AF125" s="123" t="s">
        <v>626</v>
      </c>
      <c r="AG125" s="123"/>
      <c r="AH125" s="123"/>
    </row>
    <row r="126" spans="32:34" ht="10.5">
      <c r="AF126" s="123" t="s">
        <v>321</v>
      </c>
      <c r="AG126" s="123"/>
      <c r="AH126" s="123"/>
    </row>
    <row r="127" spans="32:34" ht="10.5">
      <c r="AF127" s="123" t="s">
        <v>467</v>
      </c>
      <c r="AG127" s="123"/>
      <c r="AH127" s="123"/>
    </row>
    <row r="128" spans="32:34" ht="10.5">
      <c r="AF128" s="123" t="s">
        <v>709</v>
      </c>
      <c r="AG128" s="123"/>
      <c r="AH128" s="123"/>
    </row>
    <row r="129" spans="32:34" ht="10.5">
      <c r="AF129" s="123" t="s">
        <v>514</v>
      </c>
      <c r="AG129" s="123"/>
      <c r="AH129" s="123"/>
    </row>
    <row r="130" spans="32:34" ht="10.5">
      <c r="AF130" s="123" t="s">
        <v>427</v>
      </c>
      <c r="AG130" s="123"/>
      <c r="AH130" s="123"/>
    </row>
    <row r="131" spans="32:34" ht="10.5">
      <c r="AF131" s="123" t="s">
        <v>600</v>
      </c>
      <c r="AG131" s="123"/>
      <c r="AH131" s="123"/>
    </row>
    <row r="132" spans="32:34" ht="10.5">
      <c r="AF132" s="123" t="s">
        <v>307</v>
      </c>
      <c r="AG132" s="123"/>
      <c r="AH132" s="123"/>
    </row>
    <row r="133" spans="32:34" ht="10.5">
      <c r="AF133" s="123" t="s">
        <v>421</v>
      </c>
      <c r="AG133" s="123"/>
      <c r="AH133" s="123"/>
    </row>
    <row r="134" spans="32:34" ht="10.5">
      <c r="AF134" s="123" t="s">
        <v>308</v>
      </c>
      <c r="AG134" s="123"/>
      <c r="AH134" s="123"/>
    </row>
    <row r="135" spans="32:34" ht="10.5">
      <c r="AF135" s="123" t="s">
        <v>322</v>
      </c>
      <c r="AG135" s="123"/>
      <c r="AH135" s="123"/>
    </row>
    <row r="136" spans="32:34" ht="10.5">
      <c r="AF136" s="123" t="s">
        <v>648</v>
      </c>
      <c r="AG136" s="123"/>
      <c r="AH136" s="123"/>
    </row>
    <row r="137" spans="32:34" ht="10.5">
      <c r="AF137" s="123" t="s">
        <v>727</v>
      </c>
      <c r="AG137" s="123"/>
      <c r="AH137" s="123"/>
    </row>
    <row r="138" spans="32:34" ht="10.5">
      <c r="AF138" s="123" t="s">
        <v>642</v>
      </c>
      <c r="AG138" s="123"/>
      <c r="AH138" s="123"/>
    </row>
    <row r="139" spans="32:34" ht="10.5">
      <c r="AF139" s="123" t="s">
        <v>423</v>
      </c>
      <c r="AG139" s="123"/>
      <c r="AH139" s="123"/>
    </row>
    <row r="140" spans="32:34" ht="10.5">
      <c r="AF140" s="123" t="s">
        <v>309</v>
      </c>
      <c r="AG140" s="123"/>
      <c r="AH140" s="123"/>
    </row>
    <row r="141" spans="32:34" ht="10.5">
      <c r="AF141" s="123" t="s">
        <v>469</v>
      </c>
      <c r="AG141" s="123"/>
      <c r="AH141" s="123"/>
    </row>
    <row r="142" spans="32:34" ht="10.5">
      <c r="AF142" s="123" t="s">
        <v>586</v>
      </c>
      <c r="AG142" s="123"/>
      <c r="AH142" s="123"/>
    </row>
    <row r="143" spans="32:34" ht="10.5">
      <c r="AF143" s="123" t="s">
        <v>418</v>
      </c>
      <c r="AG143" s="123"/>
      <c r="AH143" s="123"/>
    </row>
    <row r="144" spans="32:34" ht="10.5">
      <c r="AF144" s="123" t="s">
        <v>538</v>
      </c>
      <c r="AG144" s="123"/>
      <c r="AH144" s="123"/>
    </row>
    <row r="145" spans="32:34" ht="10.5">
      <c r="AF145" s="123" t="s">
        <v>425</v>
      </c>
      <c r="AG145" s="123"/>
      <c r="AH145" s="123"/>
    </row>
    <row r="146" spans="32:34" ht="10.5">
      <c r="AF146" s="123" t="s">
        <v>633</v>
      </c>
      <c r="AG146" s="123"/>
      <c r="AH146" s="123"/>
    </row>
    <row r="147" spans="32:34" ht="10.5">
      <c r="AF147" s="123" t="s">
        <v>461</v>
      </c>
      <c r="AG147" s="123"/>
      <c r="AH147" s="123"/>
    </row>
    <row r="148" spans="32:34" ht="10.5">
      <c r="AF148" s="123" t="s">
        <v>440</v>
      </c>
      <c r="AG148" s="123"/>
      <c r="AH148" s="123"/>
    </row>
    <row r="149" spans="32:34" ht="10.5">
      <c r="AF149" s="123" t="s">
        <v>417</v>
      </c>
      <c r="AG149" s="123"/>
      <c r="AH149" s="123"/>
    </row>
    <row r="150" spans="32:34" ht="10.5">
      <c r="AF150" s="123" t="s">
        <v>310</v>
      </c>
      <c r="AG150" s="123"/>
      <c r="AH150" s="123"/>
    </row>
    <row r="151" spans="32:34" ht="10.5">
      <c r="AF151" s="123" t="s">
        <v>683</v>
      </c>
      <c r="AG151" s="123"/>
      <c r="AH151" s="123"/>
    </row>
    <row r="152" spans="32:34" ht="10.5">
      <c r="AF152" s="123" t="s">
        <v>712</v>
      </c>
      <c r="AG152" s="123"/>
      <c r="AH152" s="123"/>
    </row>
    <row r="153" spans="32:34" ht="10.5">
      <c r="AF153" s="123" t="s">
        <v>559</v>
      </c>
      <c r="AG153" s="123"/>
      <c r="AH153" s="123"/>
    </row>
    <row r="154" spans="32:34" ht="10.5">
      <c r="AF154" s="123" t="s">
        <v>543</v>
      </c>
      <c r="AG154" s="123"/>
      <c r="AH154" s="123"/>
    </row>
    <row r="155" spans="32:34" ht="10.5">
      <c r="AF155" s="123" t="s">
        <v>561</v>
      </c>
      <c r="AG155" s="123"/>
      <c r="AH155" s="123"/>
    </row>
    <row r="156" spans="32:34" ht="10.5">
      <c r="AF156" s="123" t="s">
        <v>616</v>
      </c>
      <c r="AG156" s="123"/>
      <c r="AH156" s="123"/>
    </row>
    <row r="157" ht="10.5">
      <c r="AF157" s="2" t="s">
        <v>574</v>
      </c>
    </row>
    <row r="158" ht="10.5">
      <c r="AF158" s="2" t="s">
        <v>684</v>
      </c>
    </row>
    <row r="159" ht="10.5">
      <c r="AF159" s="2" t="s">
        <v>590</v>
      </c>
    </row>
    <row r="160" ht="10.5">
      <c r="AF160" s="2" t="s">
        <v>517</v>
      </c>
    </row>
    <row r="161" ht="10.5">
      <c r="AF161" s="2" t="s">
        <v>609</v>
      </c>
    </row>
    <row r="162" ht="10.5">
      <c r="AF162" s="2" t="s">
        <v>410</v>
      </c>
    </row>
    <row r="163" ht="10.5">
      <c r="AF163" s="2" t="s">
        <v>663</v>
      </c>
    </row>
    <row r="164" ht="10.5">
      <c r="AF164" s="2" t="s">
        <v>656</v>
      </c>
    </row>
    <row r="165" ht="10.5">
      <c r="AF165" s="2" t="s">
        <v>311</v>
      </c>
    </row>
    <row r="166" ht="10.5">
      <c r="AF166" s="2" t="s">
        <v>720</v>
      </c>
    </row>
    <row r="167" ht="10.5">
      <c r="AF167" s="2" t="s">
        <v>568</v>
      </c>
    </row>
    <row r="168" ht="10.5">
      <c r="AF168" s="2" t="s">
        <v>471</v>
      </c>
    </row>
    <row r="169" ht="10.5">
      <c r="AF169" s="2" t="s">
        <v>624</v>
      </c>
    </row>
    <row r="170" ht="10.5">
      <c r="AF170" s="2" t="s">
        <v>450</v>
      </c>
    </row>
    <row r="171" ht="10.5">
      <c r="AF171" s="2" t="s">
        <v>468</v>
      </c>
    </row>
    <row r="172" ht="10.5">
      <c r="AF172" s="2" t="s">
        <v>732</v>
      </c>
    </row>
    <row r="173" ht="10.5">
      <c r="AF173" s="2" t="s">
        <v>719</v>
      </c>
    </row>
    <row r="174" ht="10.5">
      <c r="AF174" s="2" t="s">
        <v>343</v>
      </c>
    </row>
    <row r="175" ht="10.5">
      <c r="AF175" s="2" t="s">
        <v>604</v>
      </c>
    </row>
    <row r="176" ht="10.5">
      <c r="AF176" s="2" t="s">
        <v>589</v>
      </c>
    </row>
    <row r="177" ht="10.5">
      <c r="AF177" s="2" t="s">
        <v>324</v>
      </c>
    </row>
    <row r="178" ht="10.5">
      <c r="AF178" s="2" t="s">
        <v>458</v>
      </c>
    </row>
    <row r="179" ht="10.5">
      <c r="AF179" s="2" t="s">
        <v>563</v>
      </c>
    </row>
    <row r="180" ht="10.5">
      <c r="AF180" s="2" t="s">
        <v>733</v>
      </c>
    </row>
    <row r="181" ht="10.5">
      <c r="AF181" s="2" t="s">
        <v>530</v>
      </c>
    </row>
    <row r="182" ht="10.5">
      <c r="AF182" s="2" t="s">
        <v>623</v>
      </c>
    </row>
    <row r="183" ht="10.5">
      <c r="AF183" s="2" t="s">
        <v>473</v>
      </c>
    </row>
    <row r="184" ht="10.5">
      <c r="AF184" s="2" t="s">
        <v>465</v>
      </c>
    </row>
    <row r="185" ht="10.5">
      <c r="AF185" s="2" t="s">
        <v>701</v>
      </c>
    </row>
    <row r="186" ht="10.5">
      <c r="AF186" s="2" t="s">
        <v>484</v>
      </c>
    </row>
    <row r="187" ht="10.5">
      <c r="AF187" s="2" t="s">
        <v>668</v>
      </c>
    </row>
    <row r="188" ht="10.5">
      <c r="AF188" s="2" t="s">
        <v>603</v>
      </c>
    </row>
    <row r="189" ht="10.5">
      <c r="AF189" s="2" t="s">
        <v>476</v>
      </c>
    </row>
    <row r="190" ht="10.5">
      <c r="AF190" s="2" t="s">
        <v>344</v>
      </c>
    </row>
    <row r="191" ht="10.5">
      <c r="AF191" s="2" t="s">
        <v>685</v>
      </c>
    </row>
    <row r="192" ht="10.5">
      <c r="AF192" s="2" t="s">
        <v>713</v>
      </c>
    </row>
    <row r="193" ht="10.5">
      <c r="AF193" s="2" t="s">
        <v>735</v>
      </c>
    </row>
    <row r="194" ht="10.5">
      <c r="AF194" s="2" t="s">
        <v>562</v>
      </c>
    </row>
    <row r="195" ht="10.5">
      <c r="AF195" s="2" t="s">
        <v>546</v>
      </c>
    </row>
    <row r="196" ht="10.5">
      <c r="AF196" s="2" t="s">
        <v>415</v>
      </c>
    </row>
    <row r="197" ht="10.5">
      <c r="AF197" s="2" t="s">
        <v>510</v>
      </c>
    </row>
    <row r="198" ht="10.5">
      <c r="AF198" s="2" t="s">
        <v>605</v>
      </c>
    </row>
    <row r="199" ht="10.5">
      <c r="AF199" s="2" t="s">
        <v>690</v>
      </c>
    </row>
    <row r="200" ht="10.5">
      <c r="AF200" s="2" t="s">
        <v>652</v>
      </c>
    </row>
    <row r="201" ht="10.5">
      <c r="AF201" s="2" t="s">
        <v>325</v>
      </c>
    </row>
    <row r="202" ht="10.5">
      <c r="AF202" s="2" t="s">
        <v>596</v>
      </c>
    </row>
    <row r="203" ht="10.5">
      <c r="AF203" s="2" t="s">
        <v>345</v>
      </c>
    </row>
    <row r="204" ht="10.5">
      <c r="AF204" s="2" t="s">
        <v>662</v>
      </c>
    </row>
    <row r="205" ht="10.5">
      <c r="AF205" s="2" t="s">
        <v>463</v>
      </c>
    </row>
    <row r="206" ht="10.5">
      <c r="AF206" s="2" t="s">
        <v>346</v>
      </c>
    </row>
    <row r="207" ht="10.5">
      <c r="AF207" s="2" t="s">
        <v>655</v>
      </c>
    </row>
    <row r="208" ht="10.5">
      <c r="AF208" s="2" t="s">
        <v>715</v>
      </c>
    </row>
    <row r="209" ht="10.5">
      <c r="AF209" s="2" t="s">
        <v>613</v>
      </c>
    </row>
    <row r="210" ht="10.5">
      <c r="AF210" s="2" t="s">
        <v>347</v>
      </c>
    </row>
    <row r="211" ht="10.5">
      <c r="AF211" s="2" t="s">
        <v>512</v>
      </c>
    </row>
    <row r="212" ht="10.5">
      <c r="AF212" s="2" t="s">
        <v>587</v>
      </c>
    </row>
    <row r="213" ht="10.5">
      <c r="AF213" s="2" t="s">
        <v>326</v>
      </c>
    </row>
    <row r="214" ht="10.5">
      <c r="AF214" s="2" t="s">
        <v>436</v>
      </c>
    </row>
    <row r="215" ht="10.5">
      <c r="AF215" s="2" t="s">
        <v>327</v>
      </c>
    </row>
    <row r="216" ht="10.5">
      <c r="AF216" s="2" t="s">
        <v>492</v>
      </c>
    </row>
    <row r="217" ht="10.5">
      <c r="AF217" s="2" t="s">
        <v>651</v>
      </c>
    </row>
    <row r="218" ht="10.5">
      <c r="AF218" s="2" t="s">
        <v>569</v>
      </c>
    </row>
    <row r="219" ht="10.5">
      <c r="AF219" s="2" t="s">
        <v>497</v>
      </c>
    </row>
    <row r="220" ht="10.5">
      <c r="AF220" s="2" t="s">
        <v>328</v>
      </c>
    </row>
    <row r="221" ht="10.5">
      <c r="AF221" s="2" t="s">
        <v>475</v>
      </c>
    </row>
    <row r="222" ht="10.5">
      <c r="AF222" s="2" t="s">
        <v>349</v>
      </c>
    </row>
    <row r="223" ht="10.5">
      <c r="AF223" s="2" t="s">
        <v>478</v>
      </c>
    </row>
    <row r="224" ht="10.5">
      <c r="AF224" s="2" t="s">
        <v>556</v>
      </c>
    </row>
    <row r="225" ht="10.5">
      <c r="AF225" s="2" t="s">
        <v>522</v>
      </c>
    </row>
    <row r="226" ht="10.5">
      <c r="AF226" s="2" t="s">
        <v>526</v>
      </c>
    </row>
    <row r="227" ht="10.5">
      <c r="AF227" s="2" t="s">
        <v>594</v>
      </c>
    </row>
    <row r="228" ht="10.5">
      <c r="AF228" s="2" t="s">
        <v>697</v>
      </c>
    </row>
    <row r="229" ht="10.5">
      <c r="AF229" s="2" t="s">
        <v>520</v>
      </c>
    </row>
    <row r="230" ht="10.5">
      <c r="AF230" s="2" t="s">
        <v>470</v>
      </c>
    </row>
    <row r="231" ht="10.5">
      <c r="AF231" s="2" t="s">
        <v>442</v>
      </c>
    </row>
    <row r="232" ht="10.5">
      <c r="AF232" s="2" t="s">
        <v>443</v>
      </c>
    </row>
    <row r="233" ht="10.5">
      <c r="AF233" s="2" t="s">
        <v>464</v>
      </c>
    </row>
    <row r="234" ht="10.5">
      <c r="AF234" s="2" t="s">
        <v>444</v>
      </c>
    </row>
    <row r="235" ht="10.5">
      <c r="AF235" s="2" t="s">
        <v>445</v>
      </c>
    </row>
    <row r="236" ht="10.5">
      <c r="AF236" s="2" t="s">
        <v>446</v>
      </c>
    </row>
    <row r="237" ht="10.5">
      <c r="AF237" s="2" t="s">
        <v>447</v>
      </c>
    </row>
    <row r="238" ht="10.5">
      <c r="AF238" s="2" t="s">
        <v>448</v>
      </c>
    </row>
    <row r="239" ht="10.5">
      <c r="AF239" s="2" t="s">
        <v>700</v>
      </c>
    </row>
    <row r="240" ht="10.5">
      <c r="AF240" s="2" t="s">
        <v>350</v>
      </c>
    </row>
    <row r="241" ht="10.5">
      <c r="AF241" s="2" t="s">
        <v>661</v>
      </c>
    </row>
    <row r="242" ht="10.5">
      <c r="AF242" s="2" t="s">
        <v>413</v>
      </c>
    </row>
    <row r="243" ht="10.5">
      <c r="AF243" s="2" t="s">
        <v>608</v>
      </c>
    </row>
    <row r="244" ht="10.5">
      <c r="AF244" s="2" t="s">
        <v>439</v>
      </c>
    </row>
    <row r="245" ht="10.5">
      <c r="AF245" s="2" t="s">
        <v>351</v>
      </c>
    </row>
    <row r="246" ht="10.5">
      <c r="AF246" s="2" t="s">
        <v>703</v>
      </c>
    </row>
    <row r="247" ht="10.5">
      <c r="AF247" s="2" t="s">
        <v>352</v>
      </c>
    </row>
    <row r="248" ht="10.5">
      <c r="AF248" s="2" t="s">
        <v>591</v>
      </c>
    </row>
    <row r="249" ht="10.5">
      <c r="AF249" s="2" t="s">
        <v>644</v>
      </c>
    </row>
    <row r="250" ht="10.5">
      <c r="AF250" s="2" t="s">
        <v>353</v>
      </c>
    </row>
    <row r="251" ht="10.5">
      <c r="AF251" s="2" t="s">
        <v>422</v>
      </c>
    </row>
    <row r="252" ht="10.5">
      <c r="AF252" s="2" t="s">
        <v>330</v>
      </c>
    </row>
    <row r="253" ht="10.5">
      <c r="AF253" s="2" t="s">
        <v>416</v>
      </c>
    </row>
    <row r="254" ht="10.5">
      <c r="AF254" s="2" t="s">
        <v>688</v>
      </c>
    </row>
    <row r="255" ht="10.5">
      <c r="AF255" s="2" t="s">
        <v>354</v>
      </c>
    </row>
    <row r="256" ht="10.5">
      <c r="AF256" s="2" t="s">
        <v>541</v>
      </c>
    </row>
    <row r="257" ht="10.5">
      <c r="AF257" s="2" t="s">
        <v>618</v>
      </c>
    </row>
    <row r="258" ht="10.5">
      <c r="AF258" s="2" t="s">
        <v>599</v>
      </c>
    </row>
    <row r="259" ht="10.5">
      <c r="AF259" s="2" t="s">
        <v>355</v>
      </c>
    </row>
    <row r="260" ht="10.5">
      <c r="AF260" s="2" t="s">
        <v>518</v>
      </c>
    </row>
    <row r="261" ht="10.5">
      <c r="AF261" s="2" t="s">
        <v>356</v>
      </c>
    </row>
    <row r="262" ht="10.5">
      <c r="AF262" s="2" t="s">
        <v>714</v>
      </c>
    </row>
    <row r="263" ht="10.5">
      <c r="AF263" s="2" t="s">
        <v>645</v>
      </c>
    </row>
    <row r="264" ht="10.5">
      <c r="AF264" s="2" t="s">
        <v>453</v>
      </c>
    </row>
    <row r="265" ht="10.5">
      <c r="AF265" s="2" t="s">
        <v>575</v>
      </c>
    </row>
    <row r="266" ht="10.5">
      <c r="AF266" s="2" t="s">
        <v>716</v>
      </c>
    </row>
    <row r="267" ht="10.5">
      <c r="AF267" s="2" t="s">
        <v>357</v>
      </c>
    </row>
    <row r="268" ht="10.5">
      <c r="AF268" s="2" t="s">
        <v>564</v>
      </c>
    </row>
    <row r="269" ht="10.5">
      <c r="AF269" s="2" t="s">
        <v>635</v>
      </c>
    </row>
    <row r="270" ht="10.5">
      <c r="AF270" s="2" t="s">
        <v>331</v>
      </c>
    </row>
    <row r="271" ht="10.5">
      <c r="AF271" s="2" t="s">
        <v>581</v>
      </c>
    </row>
    <row r="272" ht="10.5">
      <c r="AF272" s="2" t="s">
        <v>348</v>
      </c>
    </row>
    <row r="273" ht="10.5">
      <c r="AF273" s="2" t="s">
        <v>552</v>
      </c>
    </row>
    <row r="274" ht="10.5">
      <c r="AF274" s="2" t="s">
        <v>506</v>
      </c>
    </row>
    <row r="275" ht="10.5">
      <c r="AF275" s="2" t="s">
        <v>554</v>
      </c>
    </row>
    <row r="276" ht="10.5">
      <c r="AF276" s="2" t="s">
        <v>358</v>
      </c>
    </row>
    <row r="277" ht="10.5">
      <c r="AF277" s="2" t="s">
        <v>646</v>
      </c>
    </row>
    <row r="278" ht="10.5">
      <c r="AF278" s="2" t="s">
        <v>359</v>
      </c>
    </row>
    <row r="279" ht="10.5">
      <c r="AF279" s="2" t="s">
        <v>360</v>
      </c>
    </row>
    <row r="280" ht="10.5">
      <c r="AF280" s="2" t="s">
        <v>456</v>
      </c>
    </row>
    <row r="281" ht="10.5">
      <c r="AF281" s="2" t="s">
        <v>361</v>
      </c>
    </row>
    <row r="282" ht="10.5">
      <c r="AF282" s="2" t="s">
        <v>362</v>
      </c>
    </row>
    <row r="283" ht="10.5">
      <c r="AF283" s="2" t="s">
        <v>363</v>
      </c>
    </row>
    <row r="284" ht="10.5">
      <c r="AF284" s="2" t="s">
        <v>364</v>
      </c>
    </row>
    <row r="285" ht="10.5">
      <c r="AF285" s="2" t="s">
        <v>667</v>
      </c>
    </row>
    <row r="286" ht="10.5">
      <c r="AF286" s="2" t="s">
        <v>332</v>
      </c>
    </row>
    <row r="287" ht="10.5">
      <c r="AF287" s="2" t="s">
        <v>488</v>
      </c>
    </row>
    <row r="288" ht="10.5">
      <c r="AF288" s="2" t="s">
        <v>333</v>
      </c>
    </row>
    <row r="289" ht="10.5">
      <c r="AF289" s="2" t="s">
        <v>531</v>
      </c>
    </row>
    <row r="290" ht="10.5">
      <c r="AF290" s="2" t="s">
        <v>675</v>
      </c>
    </row>
    <row r="291" ht="10.5">
      <c r="AF291" s="2" t="s">
        <v>414</v>
      </c>
    </row>
    <row r="292" ht="10.5">
      <c r="AF292" s="2" t="s">
        <v>592</v>
      </c>
    </row>
    <row r="293" ht="10.5">
      <c r="AF293" s="2" t="s">
        <v>365</v>
      </c>
    </row>
    <row r="294" ht="10.5">
      <c r="AF294" s="2" t="s">
        <v>441</v>
      </c>
    </row>
    <row r="295" ht="10.5">
      <c r="AF295" s="2" t="s">
        <v>334</v>
      </c>
    </row>
    <row r="296" ht="10.5">
      <c r="AF296" s="2" t="s">
        <v>449</v>
      </c>
    </row>
    <row r="297" ht="10.5">
      <c r="AF297" s="2" t="s">
        <v>528</v>
      </c>
    </row>
    <row r="298" ht="10.5">
      <c r="AF298" s="2" t="s">
        <v>625</v>
      </c>
    </row>
    <row r="299" ht="10.5">
      <c r="AF299" s="2" t="s">
        <v>366</v>
      </c>
    </row>
    <row r="300" ht="10.5">
      <c r="AF300" s="2" t="s">
        <v>367</v>
      </c>
    </row>
    <row r="301" ht="10.5">
      <c r="AF301" s="2" t="s">
        <v>565</v>
      </c>
    </row>
    <row r="302" ht="10.5">
      <c r="AF302" s="2" t="s">
        <v>595</v>
      </c>
    </row>
    <row r="303" ht="10.5">
      <c r="AF303" s="2" t="s">
        <v>428</v>
      </c>
    </row>
    <row r="304" ht="10.5">
      <c r="AF304" s="2" t="s">
        <v>368</v>
      </c>
    </row>
    <row r="305" ht="10.5">
      <c r="AF305" s="2" t="s">
        <v>424</v>
      </c>
    </row>
    <row r="306" ht="10.5">
      <c r="AF306" s="2" t="s">
        <v>547</v>
      </c>
    </row>
    <row r="307" ht="10.5">
      <c r="AF307" s="2" t="s">
        <v>730</v>
      </c>
    </row>
    <row r="308" ht="10.5">
      <c r="AF308" s="2" t="s">
        <v>504</v>
      </c>
    </row>
    <row r="309" ht="10.5">
      <c r="AF309" s="2" t="s">
        <v>438</v>
      </c>
    </row>
    <row r="310" ht="10.5">
      <c r="AF310" s="2" t="s">
        <v>670</v>
      </c>
    </row>
    <row r="311" ht="10.5">
      <c r="AF311" s="2" t="s">
        <v>650</v>
      </c>
    </row>
    <row r="312" ht="10.5">
      <c r="AF312" s="2" t="s">
        <v>621</v>
      </c>
    </row>
    <row r="313" ht="10.5">
      <c r="AF313" s="2" t="s">
        <v>725</v>
      </c>
    </row>
    <row r="314" ht="10.5">
      <c r="AF314" s="2" t="s">
        <v>674</v>
      </c>
    </row>
    <row r="315" ht="10.5">
      <c r="AF315" s="2" t="s">
        <v>717</v>
      </c>
    </row>
    <row r="316" ht="10.5">
      <c r="AF316" s="2" t="s">
        <v>474</v>
      </c>
    </row>
    <row r="317" ht="10.5">
      <c r="AF317" s="2" t="s">
        <v>369</v>
      </c>
    </row>
    <row r="318" ht="10.5">
      <c r="AF318" s="2" t="s">
        <v>483</v>
      </c>
    </row>
    <row r="319" ht="10.5">
      <c r="AF319" s="2" t="s">
        <v>607</v>
      </c>
    </row>
    <row r="320" ht="10.5">
      <c r="AF320" s="2" t="s">
        <v>545</v>
      </c>
    </row>
    <row r="321" ht="10.5">
      <c r="AF321" s="2" t="s">
        <v>466</v>
      </c>
    </row>
    <row r="322" ht="10.5">
      <c r="AF322" s="2" t="s">
        <v>431</v>
      </c>
    </row>
    <row r="323" ht="10.5">
      <c r="AF323" s="2" t="s">
        <v>660</v>
      </c>
    </row>
    <row r="324" ht="10.5">
      <c r="AF324" s="2" t="s">
        <v>370</v>
      </c>
    </row>
    <row r="325" ht="10.5">
      <c r="AF325" s="2" t="s">
        <v>577</v>
      </c>
    </row>
    <row r="326" ht="10.5">
      <c r="AF326" s="2" t="s">
        <v>498</v>
      </c>
    </row>
    <row r="327" ht="10.5">
      <c r="AF327" s="2" t="s">
        <v>657</v>
      </c>
    </row>
    <row r="328" ht="10.5">
      <c r="AF328" s="2" t="s">
        <v>489</v>
      </c>
    </row>
    <row r="329" ht="10.5">
      <c r="AF329" s="2" t="s">
        <v>455</v>
      </c>
    </row>
    <row r="330" ht="10.5">
      <c r="AF330" s="2" t="s">
        <v>593</v>
      </c>
    </row>
    <row r="331" ht="10.5">
      <c r="AF331" s="2" t="s">
        <v>585</v>
      </c>
    </row>
    <row r="332" ht="10.5">
      <c r="AF332" s="2" t="s">
        <v>335</v>
      </c>
    </row>
    <row r="333" ht="10.5">
      <c r="AF333" s="2" t="s">
        <v>647</v>
      </c>
    </row>
    <row r="334" ht="10.5">
      <c r="AF334" s="2" t="s">
        <v>566</v>
      </c>
    </row>
    <row r="335" ht="10.5">
      <c r="AF335" s="2" t="s">
        <v>371</v>
      </c>
    </row>
    <row r="336" ht="10.5">
      <c r="AF336" s="2" t="s">
        <v>500</v>
      </c>
    </row>
    <row r="337" ht="10.5">
      <c r="AF337" s="2" t="s">
        <v>432</v>
      </c>
    </row>
    <row r="338" ht="10.5">
      <c r="AF338" s="2" t="s">
        <v>479</v>
      </c>
    </row>
    <row r="339" ht="10.5">
      <c r="AF339" s="2" t="s">
        <v>723</v>
      </c>
    </row>
    <row r="340" ht="10.5">
      <c r="AF340" s="2" t="s">
        <v>659</v>
      </c>
    </row>
    <row r="341" ht="10.5">
      <c r="AF341" s="2" t="s">
        <v>583</v>
      </c>
    </row>
    <row r="342" ht="10.5">
      <c r="AF342" s="2" t="s">
        <v>336</v>
      </c>
    </row>
    <row r="343" ht="10.5">
      <c r="AF343" s="2" t="s">
        <v>372</v>
      </c>
    </row>
    <row r="344" ht="10.5">
      <c r="AF344" s="2" t="s">
        <v>677</v>
      </c>
    </row>
    <row r="345" ht="10.5">
      <c r="AF345" s="2" t="s">
        <v>606</v>
      </c>
    </row>
    <row r="346" ht="10.5">
      <c r="AF346" s="2" t="s">
        <v>601</v>
      </c>
    </row>
    <row r="347" ht="10.5">
      <c r="AF347" s="2" t="s">
        <v>643</v>
      </c>
    </row>
    <row r="348" ht="10.5">
      <c r="AF348" s="2" t="s">
        <v>373</v>
      </c>
    </row>
    <row r="349" ht="10.5">
      <c r="AF349" s="2" t="s">
        <v>412</v>
      </c>
    </row>
    <row r="350" ht="10.5">
      <c r="AF350" s="2" t="s">
        <v>636</v>
      </c>
    </row>
    <row r="351" ht="10.5">
      <c r="AF351" s="2" t="s">
        <v>452</v>
      </c>
    </row>
    <row r="352" ht="10.5">
      <c r="AF352" s="2" t="s">
        <v>374</v>
      </c>
    </row>
    <row r="353" ht="10.5">
      <c r="AF353" s="2" t="s">
        <v>375</v>
      </c>
    </row>
    <row r="354" ht="10.5">
      <c r="AF354" s="2" t="s">
        <v>491</v>
      </c>
    </row>
    <row r="355" ht="10.5">
      <c r="AF355" s="2" t="s">
        <v>496</v>
      </c>
    </row>
    <row r="356" ht="10.5">
      <c r="AF356" s="2" t="s">
        <v>691</v>
      </c>
    </row>
    <row r="357" ht="10.5">
      <c r="AF357" s="2" t="s">
        <v>539</v>
      </c>
    </row>
    <row r="358" ht="10.5">
      <c r="AF358" s="2" t="s">
        <v>505</v>
      </c>
    </row>
    <row r="359" ht="10.5">
      <c r="AF359" s="2" t="s">
        <v>337</v>
      </c>
    </row>
    <row r="360" ht="10.5">
      <c r="AF360" s="2" t="s">
        <v>376</v>
      </c>
    </row>
    <row r="361" ht="10.5">
      <c r="AF361" s="2" t="s">
        <v>555</v>
      </c>
    </row>
    <row r="362" ht="10.5">
      <c r="AF362" s="2" t="s">
        <v>481</v>
      </c>
    </row>
    <row r="363" ht="10.5">
      <c r="AF363" s="2" t="s">
        <v>493</v>
      </c>
    </row>
    <row r="364" ht="10.5">
      <c r="AF364" s="2" t="s">
        <v>451</v>
      </c>
    </row>
    <row r="365" ht="10.5">
      <c r="AF365" s="2" t="s">
        <v>482</v>
      </c>
    </row>
    <row r="366" ht="10.5">
      <c r="AF366" s="2" t="s">
        <v>729</v>
      </c>
    </row>
    <row r="367" ht="10.5">
      <c r="AF367" s="2" t="s">
        <v>571</v>
      </c>
    </row>
    <row r="368" ht="10.5">
      <c r="AF368" s="2" t="s">
        <v>509</v>
      </c>
    </row>
    <row r="369" ht="10.5">
      <c r="AF369" s="2" t="s">
        <v>486</v>
      </c>
    </row>
    <row r="370" ht="10.5">
      <c r="AF370" s="2" t="s">
        <v>490</v>
      </c>
    </row>
    <row r="371" ht="10.5">
      <c r="AF371" s="2" t="s">
        <v>377</v>
      </c>
    </row>
    <row r="372" ht="10.5">
      <c r="AF372" s="2" t="s">
        <v>558</v>
      </c>
    </row>
    <row r="373" ht="10.5">
      <c r="AF373" s="2" t="s">
        <v>689</v>
      </c>
    </row>
    <row r="374" ht="10.5">
      <c r="AF374" s="2" t="s">
        <v>694</v>
      </c>
    </row>
    <row r="375" ht="10.5">
      <c r="AF375" s="2" t="s">
        <v>666</v>
      </c>
    </row>
    <row r="376" ht="10.5">
      <c r="AF376" s="2" t="s">
        <v>686</v>
      </c>
    </row>
    <row r="377" ht="10.5">
      <c r="AF377" s="2" t="s">
        <v>637</v>
      </c>
    </row>
    <row r="378" ht="10.5">
      <c r="AF378" s="2" t="s">
        <v>572</v>
      </c>
    </row>
    <row r="379" ht="10.5">
      <c r="AF379" s="2" t="s">
        <v>629</v>
      </c>
    </row>
    <row r="380" ht="10.5">
      <c r="AF380" s="2" t="s">
        <v>548</v>
      </c>
    </row>
    <row r="381" ht="10.5">
      <c r="AF381" s="2" t="s">
        <v>611</v>
      </c>
    </row>
    <row r="382" ht="10.5">
      <c r="AF382" s="2" t="s">
        <v>687</v>
      </c>
    </row>
    <row r="383" ht="10.5">
      <c r="AF383" s="2" t="s">
        <v>339</v>
      </c>
    </row>
    <row r="384" ht="10.5">
      <c r="AF384" s="2" t="s">
        <v>721</v>
      </c>
    </row>
    <row r="385" ht="10.5">
      <c r="AF385" s="2" t="s">
        <v>640</v>
      </c>
    </row>
    <row r="386" ht="10.5">
      <c r="AF386" s="2" t="s">
        <v>567</v>
      </c>
    </row>
    <row r="387" ht="10.5">
      <c r="AF387" s="2" t="s">
        <v>598</v>
      </c>
    </row>
    <row r="388" ht="10.5">
      <c r="AF388" s="2" t="s">
        <v>542</v>
      </c>
    </row>
    <row r="389" ht="10.5">
      <c r="AF389" s="2" t="s">
        <v>638</v>
      </c>
    </row>
    <row r="390" ht="10.5">
      <c r="AF390" s="2" t="s">
        <v>462</v>
      </c>
    </row>
    <row r="391" ht="10.5">
      <c r="AF391" s="2" t="s">
        <v>459</v>
      </c>
    </row>
    <row r="392" ht="10.5">
      <c r="AF392" s="2" t="s">
        <v>340</v>
      </c>
    </row>
    <row r="393" ht="10.5">
      <c r="AF393" s="2" t="s">
        <v>698</v>
      </c>
    </row>
    <row r="394" ht="10.5">
      <c r="AF394" s="2" t="s">
        <v>527</v>
      </c>
    </row>
    <row r="395" ht="10.5">
      <c r="AF395" s="2" t="s">
        <v>550</v>
      </c>
    </row>
    <row r="396" ht="10.5">
      <c r="AF396" s="2" t="s">
        <v>704</v>
      </c>
    </row>
    <row r="397" ht="10.5">
      <c r="AF397" s="2" t="s">
        <v>692</v>
      </c>
    </row>
    <row r="398" ht="10.5">
      <c r="AF398" s="2" t="s">
        <v>378</v>
      </c>
    </row>
    <row r="399" ht="10.5">
      <c r="AF399" s="2" t="s">
        <v>532</v>
      </c>
    </row>
    <row r="400" ht="10.5">
      <c r="AF400" s="2" t="s">
        <v>610</v>
      </c>
    </row>
    <row r="401" ht="10.5">
      <c r="AF401" s="2" t="s">
        <v>672</v>
      </c>
    </row>
    <row r="402" ht="10.5">
      <c r="AF402" s="2" t="s">
        <v>693</v>
      </c>
    </row>
    <row r="403" ht="10.5">
      <c r="AF403" s="2" t="s">
        <v>582</v>
      </c>
    </row>
    <row r="404" ht="10.5">
      <c r="AF404" s="2" t="s">
        <v>420</v>
      </c>
    </row>
    <row r="405" ht="10.5">
      <c r="AF405" s="2" t="s">
        <v>711</v>
      </c>
    </row>
    <row r="406" ht="10.5">
      <c r="AF406" s="2" t="s">
        <v>454</v>
      </c>
    </row>
    <row r="407" ht="10.5">
      <c r="AF407" s="2" t="s">
        <v>379</v>
      </c>
    </row>
    <row r="408" ht="10.5">
      <c r="AF408" s="2" t="s">
        <v>485</v>
      </c>
    </row>
    <row r="409" ht="10.5">
      <c r="AF409" s="2" t="s">
        <v>380</v>
      </c>
    </row>
    <row r="410" ht="10.5">
      <c r="AF410" s="2" t="s">
        <v>679</v>
      </c>
    </row>
    <row r="411" ht="10.5">
      <c r="AF411" s="2" t="s">
        <v>381</v>
      </c>
    </row>
    <row r="412" ht="10.5">
      <c r="AF412" s="2" t="s">
        <v>676</v>
      </c>
    </row>
    <row r="413" ht="10.5">
      <c r="AF413" s="2" t="s">
        <v>696</v>
      </c>
    </row>
    <row r="414" ht="10.5">
      <c r="AF414" s="2" t="s">
        <v>573</v>
      </c>
    </row>
    <row r="415" ht="10.5">
      <c r="AF415" s="2" t="s">
        <v>681</v>
      </c>
    </row>
    <row r="416" ht="10.5">
      <c r="AF416" s="2" t="s">
        <v>513</v>
      </c>
    </row>
    <row r="417" ht="10.5">
      <c r="AF417" s="2" t="s">
        <v>521</v>
      </c>
    </row>
    <row r="418" ht="10.5">
      <c r="AF418" s="2" t="s">
        <v>695</v>
      </c>
    </row>
    <row r="419" ht="10.5">
      <c r="AF419" s="2" t="s">
        <v>382</v>
      </c>
    </row>
    <row r="420" ht="10.5">
      <c r="AF420" s="2" t="s">
        <v>383</v>
      </c>
    </row>
    <row r="421" ht="10.5">
      <c r="AF421" s="2" t="s">
        <v>728</v>
      </c>
    </row>
    <row r="422" ht="10.5">
      <c r="AF422" s="2" t="s">
        <v>460</v>
      </c>
    </row>
    <row r="423" ht="10.5">
      <c r="AF423" s="2" t="s">
        <v>617</v>
      </c>
    </row>
    <row r="424" ht="10.5">
      <c r="AF424" s="2" t="s">
        <v>524</v>
      </c>
    </row>
    <row r="425" ht="10.5">
      <c r="AF425" s="2" t="s">
        <v>384</v>
      </c>
    </row>
    <row r="426" ht="10.5">
      <c r="AF426" s="2" t="s">
        <v>615</v>
      </c>
    </row>
    <row r="427" ht="10.5">
      <c r="AF427" s="2" t="s">
        <v>627</v>
      </c>
    </row>
    <row r="428" ht="10.5">
      <c r="AF428" s="2" t="s">
        <v>622</v>
      </c>
    </row>
    <row r="429" ht="10.5">
      <c r="AF429" s="2" t="s">
        <v>385</v>
      </c>
    </row>
    <row r="430" ht="10.5">
      <c r="AF430" s="2" t="s">
        <v>508</v>
      </c>
    </row>
    <row r="431" ht="10.5">
      <c r="AF431" s="2" t="s">
        <v>533</v>
      </c>
    </row>
    <row r="432" ht="10.5">
      <c r="AF432" s="2" t="s">
        <v>553</v>
      </c>
    </row>
    <row r="433" ht="10.5">
      <c r="AF433" s="2" t="s">
        <v>680</v>
      </c>
    </row>
    <row r="434" ht="10.5">
      <c r="AF434" s="2" t="s">
        <v>671</v>
      </c>
    </row>
    <row r="435" ht="10.5">
      <c r="AF435" s="2" t="s">
        <v>580</v>
      </c>
    </row>
    <row r="436" ht="10.5">
      <c r="AF436" s="2" t="s">
        <v>537</v>
      </c>
    </row>
    <row r="437" ht="10.5">
      <c r="AF437" s="2" t="s">
        <v>619</v>
      </c>
    </row>
    <row r="438" ht="10.5">
      <c r="AF438" s="2" t="s">
        <v>386</v>
      </c>
    </row>
    <row r="439" ht="10.5">
      <c r="AF439" s="2" t="s">
        <v>602</v>
      </c>
    </row>
    <row r="440" ht="10.5">
      <c r="AF440" s="2" t="s">
        <v>523</v>
      </c>
    </row>
    <row r="441" ht="10.5">
      <c r="AF441" s="2" t="s">
        <v>557</v>
      </c>
    </row>
    <row r="442" ht="10.5">
      <c r="AF442" s="2" t="s">
        <v>387</v>
      </c>
    </row>
    <row r="443" ht="10.5">
      <c r="AF443" s="2" t="s">
        <v>341</v>
      </c>
    </row>
    <row r="444" ht="10.5">
      <c r="AF444" s="2" t="s">
        <v>487</v>
      </c>
    </row>
    <row r="445" ht="10.5">
      <c r="AF445" s="2" t="s">
        <v>614</v>
      </c>
    </row>
    <row r="446" ht="10.5">
      <c r="AF446" s="2" t="s">
        <v>388</v>
      </c>
    </row>
    <row r="447" ht="10.5">
      <c r="AF447" s="2" t="s">
        <v>477</v>
      </c>
    </row>
    <row r="448" ht="10.5">
      <c r="AF448" s="2" t="s">
        <v>389</v>
      </c>
    </row>
    <row r="449" ht="10.5">
      <c r="AF449" s="2" t="s">
        <v>737</v>
      </c>
    </row>
  </sheetData>
  <sheetProtection password="CF70" sheet="1" selectLockedCells="1"/>
  <mergeCells count="142">
    <mergeCell ref="C2:K2"/>
    <mergeCell ref="C3:F3"/>
    <mergeCell ref="G3:K3"/>
    <mergeCell ref="C4:G4"/>
    <mergeCell ref="H4:I4"/>
    <mergeCell ref="J4:K4"/>
    <mergeCell ref="C5:G5"/>
    <mergeCell ref="H5:I5"/>
    <mergeCell ref="J5:K5"/>
    <mergeCell ref="C6:K6"/>
    <mergeCell ref="C7:C28"/>
    <mergeCell ref="D7:G7"/>
    <mergeCell ref="D8:G8"/>
    <mergeCell ref="D9:G9"/>
    <mergeCell ref="D10:G10"/>
    <mergeCell ref="D11:G11"/>
    <mergeCell ref="D12:G12"/>
    <mergeCell ref="N12:Q13"/>
    <mergeCell ref="D13:G13"/>
    <mergeCell ref="D14:G14"/>
    <mergeCell ref="N14:O14"/>
    <mergeCell ref="R14:S14"/>
    <mergeCell ref="Z14:AA14"/>
    <mergeCell ref="D15:G15"/>
    <mergeCell ref="N15:N19"/>
    <mergeCell ref="D16:G16"/>
    <mergeCell ref="D17:D22"/>
    <mergeCell ref="E17:E20"/>
    <mergeCell ref="F17:F18"/>
    <mergeCell ref="H17:H18"/>
    <mergeCell ref="I17:I18"/>
    <mergeCell ref="J17:J18"/>
    <mergeCell ref="K17:K18"/>
    <mergeCell ref="F19:F20"/>
    <mergeCell ref="H19:H20"/>
    <mergeCell ref="I19:I20"/>
    <mergeCell ref="J19:J20"/>
    <mergeCell ref="K19:K20"/>
    <mergeCell ref="N20:N24"/>
    <mergeCell ref="E21:F22"/>
    <mergeCell ref="H21:H22"/>
    <mergeCell ref="I21:I22"/>
    <mergeCell ref="J21:J22"/>
    <mergeCell ref="K21:K22"/>
    <mergeCell ref="D23:F25"/>
    <mergeCell ref="N25:P26"/>
    <mergeCell ref="D26:G26"/>
    <mergeCell ref="D27:G27"/>
    <mergeCell ref="H27:K27"/>
    <mergeCell ref="D28:G28"/>
    <mergeCell ref="C29:C46"/>
    <mergeCell ref="D29:G29"/>
    <mergeCell ref="D30:G30"/>
    <mergeCell ref="D33:G33"/>
    <mergeCell ref="H37:H38"/>
    <mergeCell ref="I37:I38"/>
    <mergeCell ref="J37:J38"/>
    <mergeCell ref="N30:Q31"/>
    <mergeCell ref="D31:G31"/>
    <mergeCell ref="D32:G32"/>
    <mergeCell ref="N32:O32"/>
    <mergeCell ref="R32:S32"/>
    <mergeCell ref="Z32:AA32"/>
    <mergeCell ref="N33:N37"/>
    <mergeCell ref="D34:G34"/>
    <mergeCell ref="D35:D40"/>
    <mergeCell ref="E35:E38"/>
    <mergeCell ref="F35:F36"/>
    <mergeCell ref="H35:H36"/>
    <mergeCell ref="I35:I36"/>
    <mergeCell ref="J35:J36"/>
    <mergeCell ref="K35:K36"/>
    <mergeCell ref="F37:F38"/>
    <mergeCell ref="K37:K38"/>
    <mergeCell ref="N38:N42"/>
    <mergeCell ref="E39:F40"/>
    <mergeCell ref="H39:H40"/>
    <mergeCell ref="I39:I40"/>
    <mergeCell ref="J39:J40"/>
    <mergeCell ref="K39:K40"/>
    <mergeCell ref="D41:G41"/>
    <mergeCell ref="D42:G43"/>
    <mergeCell ref="N43:P44"/>
    <mergeCell ref="D44:G45"/>
    <mergeCell ref="H44:I44"/>
    <mergeCell ref="J44:K44"/>
    <mergeCell ref="H45:I45"/>
    <mergeCell ref="J45:K45"/>
    <mergeCell ref="D46:G46"/>
    <mergeCell ref="C47:C57"/>
    <mergeCell ref="D47:G47"/>
    <mergeCell ref="J47:K47"/>
    <mergeCell ref="D48:G48"/>
    <mergeCell ref="J48:K48"/>
    <mergeCell ref="P48:Q48"/>
    <mergeCell ref="D49:G49"/>
    <mergeCell ref="J49:K49"/>
    <mergeCell ref="D51:G51"/>
    <mergeCell ref="J51:K51"/>
    <mergeCell ref="R49:S49"/>
    <mergeCell ref="T49:U49"/>
    <mergeCell ref="Z49:AA49"/>
    <mergeCell ref="AB49:AC49"/>
    <mergeCell ref="D50:G50"/>
    <mergeCell ref="J50:K50"/>
    <mergeCell ref="R50:S50"/>
    <mergeCell ref="T50:U50"/>
    <mergeCell ref="Z50:AA50"/>
    <mergeCell ref="AB50:AC50"/>
    <mergeCell ref="R51:S51"/>
    <mergeCell ref="T51:U51"/>
    <mergeCell ref="Z51:AA51"/>
    <mergeCell ref="AB51:AC51"/>
    <mergeCell ref="D52:G52"/>
    <mergeCell ref="J52:K52"/>
    <mergeCell ref="R52:S52"/>
    <mergeCell ref="T52:U52"/>
    <mergeCell ref="Z52:AA52"/>
    <mergeCell ref="AB52:AC52"/>
    <mergeCell ref="D53:G53"/>
    <mergeCell ref="J53:K53"/>
    <mergeCell ref="R53:S53"/>
    <mergeCell ref="T53:U53"/>
    <mergeCell ref="Z53:AA53"/>
    <mergeCell ref="AB53:AC53"/>
    <mergeCell ref="D54:G54"/>
    <mergeCell ref="J54:K54"/>
    <mergeCell ref="D55:G55"/>
    <mergeCell ref="J55:K55"/>
    <mergeCell ref="D56:G57"/>
    <mergeCell ref="H56:K56"/>
    <mergeCell ref="H57:I57"/>
    <mergeCell ref="J57:K57"/>
    <mergeCell ref="D65:K65"/>
    <mergeCell ref="D66:K66"/>
    <mergeCell ref="D67:K67"/>
    <mergeCell ref="D59:K59"/>
    <mergeCell ref="D60:K60"/>
    <mergeCell ref="D61:K61"/>
    <mergeCell ref="D62:K62"/>
    <mergeCell ref="D63:K63"/>
    <mergeCell ref="D64:K64"/>
  </mergeCells>
  <dataValidations count="4">
    <dataValidation type="list" allowBlank="1" showInputMessage="1" showErrorMessage="1" sqref="X50:X52">
      <formula1>$AG$17:$AG$35</formula1>
    </dataValidation>
    <dataValidation type="list" allowBlank="1" showInputMessage="1" showErrorMessage="1" sqref="P50:P52">
      <formula1>$AH$17:$AH$25</formula1>
    </dataValidation>
    <dataValidation type="list" allowBlank="1" showInputMessage="1" showErrorMessage="1" sqref="P33:P42">
      <formula1>$AF$17:$AF$449</formula1>
    </dataValidation>
    <dataValidation type="list" allowBlank="1" showInputMessage="1" showErrorMessage="1" sqref="P15:P24">
      <formula1>$AF$17:$AF$449</formula1>
    </dataValidation>
  </dataValidations>
  <printOptions horizontalCentered="1"/>
  <pageMargins left="0.3937007874015748" right="0.3937007874015748" top="0.3937007874015748" bottom="0.3937007874015748" header="0" footer="0"/>
  <pageSetup fitToWidth="0" fitToHeight="1" horizontalDpi="600" verticalDpi="600" orientation="portrait" paperSize="9" scale="85" r:id="rId3"/>
  <rowBreaks count="1" manualBreakCount="1">
    <brk id="3" max="255" man="1"/>
  </rowBreaks>
  <colBreaks count="1" manualBreakCount="1">
    <brk id="12" max="66" man="1"/>
  </colBreaks>
  <drawing r:id="rId2"/>
  <legacyDrawing r:id="rId1"/>
</worksheet>
</file>

<file path=xl/worksheets/sheet5.xml><?xml version="1.0" encoding="utf-8"?>
<worksheet xmlns="http://schemas.openxmlformats.org/spreadsheetml/2006/main" xmlns:r="http://schemas.openxmlformats.org/officeDocument/2006/relationships">
  <dimension ref="A1:O527"/>
  <sheetViews>
    <sheetView zoomScalePageLayoutView="0" workbookViewId="0" topLeftCell="A1">
      <selection activeCell="A1" sqref="A1"/>
    </sheetView>
  </sheetViews>
  <sheetFormatPr defaultColWidth="9.00390625" defaultRowHeight="12.75"/>
  <cols>
    <col min="1" max="1" width="2.75390625" style="25" customWidth="1"/>
    <col min="2" max="2" width="32.125" style="25" customWidth="1"/>
    <col min="3" max="3" width="12.375" style="25" customWidth="1"/>
    <col min="4" max="6" width="11.75390625" style="25" customWidth="1"/>
    <col min="7" max="7" width="14.75390625" style="25" customWidth="1"/>
    <col min="8" max="8" width="15.875" style="25" customWidth="1"/>
    <col min="9" max="9" width="9.125" style="25" customWidth="1"/>
    <col min="10" max="10" width="20.875" style="25" customWidth="1"/>
    <col min="11" max="11" width="20.125" style="25" customWidth="1"/>
    <col min="12" max="12" width="18.875" style="25" customWidth="1"/>
    <col min="13" max="16384" width="9.125" style="25" customWidth="1"/>
  </cols>
  <sheetData>
    <row r="1" spans="2:7" ht="17.25">
      <c r="B1" s="374" t="s">
        <v>99</v>
      </c>
      <c r="C1" s="374"/>
      <c r="D1" s="374"/>
      <c r="E1" s="374"/>
      <c r="F1" s="374"/>
      <c r="G1" s="374"/>
    </row>
    <row r="2" spans="2:7" ht="14.25">
      <c r="B2" s="354" t="s">
        <v>100</v>
      </c>
      <c r="C2" s="354"/>
      <c r="D2" s="354"/>
      <c r="E2" s="354"/>
      <c r="F2" s="354"/>
      <c r="G2" s="354"/>
    </row>
    <row r="3" spans="2:7" ht="15" thickBot="1">
      <c r="B3" s="354" t="s">
        <v>101</v>
      </c>
      <c r="C3" s="354"/>
      <c r="D3" s="354"/>
      <c r="E3" s="354"/>
      <c r="F3" s="354"/>
      <c r="G3" s="354"/>
    </row>
    <row r="4" spans="2:15" ht="12.75">
      <c r="B4" s="350"/>
      <c r="C4" s="351"/>
      <c r="D4" s="351" t="s">
        <v>102</v>
      </c>
      <c r="E4" s="351"/>
      <c r="F4" s="351" t="s">
        <v>103</v>
      </c>
      <c r="G4" s="357"/>
      <c r="J4" s="26" t="s">
        <v>104</v>
      </c>
      <c r="L4" s="373" t="s">
        <v>105</v>
      </c>
      <c r="M4" s="373"/>
      <c r="N4" s="373"/>
      <c r="O4" s="373"/>
    </row>
    <row r="5" spans="2:7" ht="12.75">
      <c r="B5" s="355"/>
      <c r="C5" s="356"/>
      <c r="D5" s="27" t="s">
        <v>106</v>
      </c>
      <c r="E5" s="27" t="s">
        <v>6</v>
      </c>
      <c r="F5" s="27" t="s">
        <v>106</v>
      </c>
      <c r="G5" s="28" t="s">
        <v>6</v>
      </c>
    </row>
    <row r="6" spans="2:14" ht="12.75" customHeight="1">
      <c r="B6" s="361" t="s">
        <v>107</v>
      </c>
      <c r="C6" s="368"/>
      <c r="D6" s="29">
        <v>38.2</v>
      </c>
      <c r="E6" s="30" t="s">
        <v>108</v>
      </c>
      <c r="F6" s="31">
        <v>0.0187</v>
      </c>
      <c r="G6" s="32" t="s">
        <v>109</v>
      </c>
      <c r="J6" s="33" t="s">
        <v>107</v>
      </c>
      <c r="K6" s="33" t="s">
        <v>110</v>
      </c>
      <c r="L6" s="34" t="s">
        <v>111</v>
      </c>
      <c r="M6" s="29">
        <f>$D$14</f>
        <v>41.9</v>
      </c>
      <c r="N6" s="35">
        <f>$F$14</f>
        <v>0.0195</v>
      </c>
    </row>
    <row r="7" spans="2:14" ht="12.75" customHeight="1">
      <c r="B7" s="361" t="s">
        <v>112</v>
      </c>
      <c r="C7" s="368"/>
      <c r="D7" s="29">
        <v>35.3</v>
      </c>
      <c r="E7" s="30" t="s">
        <v>113</v>
      </c>
      <c r="F7" s="31">
        <v>0.0184</v>
      </c>
      <c r="G7" s="32" t="s">
        <v>114</v>
      </c>
      <c r="J7" s="33" t="s">
        <v>112</v>
      </c>
      <c r="K7" s="33" t="s">
        <v>115</v>
      </c>
      <c r="L7" s="34" t="s">
        <v>116</v>
      </c>
      <c r="M7" s="29">
        <f>$D$15</f>
        <v>41.9</v>
      </c>
      <c r="N7" s="35">
        <f>$F$15</f>
        <v>0.0195</v>
      </c>
    </row>
    <row r="8" spans="2:14" ht="12.75" customHeight="1">
      <c r="B8" s="361" t="s">
        <v>117</v>
      </c>
      <c r="C8" s="368"/>
      <c r="D8" s="29">
        <v>34.6</v>
      </c>
      <c r="E8" s="30" t="s">
        <v>113</v>
      </c>
      <c r="F8" s="31">
        <v>0.0183</v>
      </c>
      <c r="G8" s="32" t="s">
        <v>114</v>
      </c>
      <c r="J8" s="33" t="s">
        <v>118</v>
      </c>
      <c r="K8" s="33" t="s">
        <v>112</v>
      </c>
      <c r="L8" s="34" t="s">
        <v>116</v>
      </c>
      <c r="M8" s="29">
        <f>$D$7</f>
        <v>35.3</v>
      </c>
      <c r="N8" s="35">
        <f>$F$7</f>
        <v>0.0184</v>
      </c>
    </row>
    <row r="9" spans="2:14" ht="12.75">
      <c r="B9" s="361" t="s">
        <v>118</v>
      </c>
      <c r="C9" s="368"/>
      <c r="D9" s="29">
        <v>33.6</v>
      </c>
      <c r="E9" s="30" t="s">
        <v>113</v>
      </c>
      <c r="F9" s="31">
        <v>0.0182</v>
      </c>
      <c r="G9" s="32" t="s">
        <v>114</v>
      </c>
      <c r="J9" s="33" t="s">
        <v>119</v>
      </c>
      <c r="K9" s="33" t="s">
        <v>120</v>
      </c>
      <c r="L9" s="34" t="s">
        <v>121</v>
      </c>
      <c r="M9" s="29">
        <f>$D$27</f>
        <v>21.1</v>
      </c>
      <c r="N9" s="35">
        <f>$F$27</f>
        <v>0.011</v>
      </c>
    </row>
    <row r="10" spans="2:14" ht="12.75" customHeight="1">
      <c r="B10" s="361" t="s">
        <v>119</v>
      </c>
      <c r="C10" s="368"/>
      <c r="D10" s="29">
        <v>36.7</v>
      </c>
      <c r="E10" s="30" t="s">
        <v>113</v>
      </c>
      <c r="F10" s="31">
        <v>0.0183</v>
      </c>
      <c r="G10" s="32" t="s">
        <v>114</v>
      </c>
      <c r="J10" s="33" t="s">
        <v>122</v>
      </c>
      <c r="K10" s="33" t="s">
        <v>123</v>
      </c>
      <c r="L10" s="34" t="s">
        <v>124</v>
      </c>
      <c r="M10" s="29">
        <f>$D$26</f>
        <v>37.3</v>
      </c>
      <c r="N10" s="35">
        <f>$F$26</f>
        <v>0.0209</v>
      </c>
    </row>
    <row r="11" spans="2:14" ht="12.75" customHeight="1">
      <c r="B11" s="361" t="s">
        <v>125</v>
      </c>
      <c r="C11" s="368"/>
      <c r="D11" s="29">
        <v>36.7</v>
      </c>
      <c r="E11" s="30" t="s">
        <v>113</v>
      </c>
      <c r="F11" s="31">
        <v>0.0185</v>
      </c>
      <c r="G11" s="32" t="s">
        <v>114</v>
      </c>
      <c r="J11" s="33" t="s">
        <v>115</v>
      </c>
      <c r="K11" s="33" t="s">
        <v>119</v>
      </c>
      <c r="L11" s="34" t="s">
        <v>116</v>
      </c>
      <c r="M11" s="29">
        <f>$D$10</f>
        <v>36.7</v>
      </c>
      <c r="N11" s="35">
        <f>$F$10</f>
        <v>0.0183</v>
      </c>
    </row>
    <row r="12" spans="2:14" ht="12.75" customHeight="1">
      <c r="B12" s="361" t="s">
        <v>126</v>
      </c>
      <c r="C12" s="368"/>
      <c r="D12" s="29">
        <v>37.7</v>
      </c>
      <c r="E12" s="30" t="s">
        <v>113</v>
      </c>
      <c r="F12" s="31">
        <v>0.0187</v>
      </c>
      <c r="G12" s="32" t="s">
        <v>114</v>
      </c>
      <c r="J12" s="33" t="s">
        <v>127</v>
      </c>
      <c r="K12" s="33" t="s">
        <v>128</v>
      </c>
      <c r="L12" s="34" t="s">
        <v>121</v>
      </c>
      <c r="M12" s="29">
        <f>$D$21</f>
        <v>43.5</v>
      </c>
      <c r="N12" s="35">
        <f>$F$21</f>
        <v>0.0139</v>
      </c>
    </row>
    <row r="13" spans="2:14" ht="12.75" customHeight="1">
      <c r="B13" s="361" t="s">
        <v>129</v>
      </c>
      <c r="C13" s="368"/>
      <c r="D13" s="29">
        <v>39.1</v>
      </c>
      <c r="E13" s="30" t="s">
        <v>113</v>
      </c>
      <c r="F13" s="31">
        <v>0.0189</v>
      </c>
      <c r="G13" s="32" t="s">
        <v>114</v>
      </c>
      <c r="J13" s="33" t="s">
        <v>130</v>
      </c>
      <c r="K13" s="33" t="s">
        <v>118</v>
      </c>
      <c r="L13" s="34" t="s">
        <v>116</v>
      </c>
      <c r="M13" s="29">
        <f>$D$9</f>
        <v>33.6</v>
      </c>
      <c r="N13" s="35">
        <f>$F$9</f>
        <v>0.0182</v>
      </c>
    </row>
    <row r="14" spans="2:14" ht="12.75" customHeight="1">
      <c r="B14" s="361" t="s">
        <v>122</v>
      </c>
      <c r="C14" s="368"/>
      <c r="D14" s="29">
        <v>41.9</v>
      </c>
      <c r="E14" s="30" t="s">
        <v>113</v>
      </c>
      <c r="F14" s="31">
        <v>0.0195</v>
      </c>
      <c r="G14" s="32" t="s">
        <v>114</v>
      </c>
      <c r="J14" s="33" t="s">
        <v>131</v>
      </c>
      <c r="K14" s="33" t="s">
        <v>132</v>
      </c>
      <c r="L14" s="34" t="s">
        <v>124</v>
      </c>
      <c r="M14" s="29">
        <f>$D$23</f>
        <v>25.7</v>
      </c>
      <c r="N14" s="35">
        <f>$F$23</f>
        <v>0.0247</v>
      </c>
    </row>
    <row r="15" spans="2:14" ht="12.75" customHeight="1">
      <c r="B15" s="361" t="s">
        <v>115</v>
      </c>
      <c r="C15" s="368"/>
      <c r="D15" s="29">
        <v>41.9</v>
      </c>
      <c r="E15" s="30" t="s">
        <v>113</v>
      </c>
      <c r="F15" s="31">
        <v>0.0195</v>
      </c>
      <c r="G15" s="32" t="s">
        <v>114</v>
      </c>
      <c r="J15" s="33" t="s">
        <v>128</v>
      </c>
      <c r="K15" s="33" t="s">
        <v>133</v>
      </c>
      <c r="L15" s="34" t="s">
        <v>116</v>
      </c>
      <c r="M15" s="29">
        <f>$D$6</f>
        <v>38.2</v>
      </c>
      <c r="N15" s="35">
        <f>$F$6</f>
        <v>0.0187</v>
      </c>
    </row>
    <row r="16" spans="2:14" ht="12.75" customHeight="1">
      <c r="B16" s="361" t="s">
        <v>127</v>
      </c>
      <c r="C16" s="368"/>
      <c r="D16" s="29">
        <v>40.9</v>
      </c>
      <c r="E16" s="30" t="s">
        <v>134</v>
      </c>
      <c r="F16" s="31">
        <v>0.0208</v>
      </c>
      <c r="G16" s="32" t="s">
        <v>114</v>
      </c>
      <c r="J16" s="33" t="s">
        <v>135</v>
      </c>
      <c r="K16" s="33" t="s">
        <v>135</v>
      </c>
      <c r="L16" s="34" t="s">
        <v>124</v>
      </c>
      <c r="M16" s="29">
        <f>$D$22</f>
        <v>29</v>
      </c>
      <c r="N16" s="35">
        <f>$F$22</f>
        <v>0.0245</v>
      </c>
    </row>
    <row r="17" spans="2:14" ht="12.75" customHeight="1">
      <c r="B17" s="361" t="s">
        <v>130</v>
      </c>
      <c r="C17" s="368"/>
      <c r="D17" s="29">
        <v>29.9</v>
      </c>
      <c r="E17" s="30" t="s">
        <v>134</v>
      </c>
      <c r="F17" s="31">
        <v>0.0254</v>
      </c>
      <c r="G17" s="32" t="s">
        <v>114</v>
      </c>
      <c r="J17" s="33" t="s">
        <v>132</v>
      </c>
      <c r="K17" s="33" t="s">
        <v>136</v>
      </c>
      <c r="L17" s="34" t="s">
        <v>121</v>
      </c>
      <c r="M17" s="29">
        <f>$D$28</f>
        <v>3.41</v>
      </c>
      <c r="N17" s="35">
        <f>$F$28</f>
        <v>0.0263</v>
      </c>
    </row>
    <row r="18" spans="2:14" ht="12.75" customHeight="1">
      <c r="B18" s="361" t="s">
        <v>137</v>
      </c>
      <c r="C18" s="368"/>
      <c r="D18" s="29">
        <v>50.8</v>
      </c>
      <c r="E18" s="30" t="s">
        <v>134</v>
      </c>
      <c r="F18" s="31">
        <v>0.0161</v>
      </c>
      <c r="G18" s="32" t="s">
        <v>114</v>
      </c>
      <c r="J18" s="33" t="s">
        <v>138</v>
      </c>
      <c r="K18" s="33" t="s">
        <v>139</v>
      </c>
      <c r="L18" s="34" t="s">
        <v>124</v>
      </c>
      <c r="M18" s="29">
        <f>$D$25</f>
        <v>29.4</v>
      </c>
      <c r="N18" s="35">
        <f>$F$25</f>
        <v>0.0294</v>
      </c>
    </row>
    <row r="19" spans="2:14" ht="12.75" customHeight="1">
      <c r="B19" s="361" t="s">
        <v>131</v>
      </c>
      <c r="C19" s="368"/>
      <c r="D19" s="29">
        <v>44.9</v>
      </c>
      <c r="E19" s="30" t="s">
        <v>140</v>
      </c>
      <c r="F19" s="31">
        <v>0.0142</v>
      </c>
      <c r="G19" s="32" t="s">
        <v>114</v>
      </c>
      <c r="J19" s="33" t="s">
        <v>139</v>
      </c>
      <c r="K19" s="33" t="s">
        <v>127</v>
      </c>
      <c r="L19" s="34" t="s">
        <v>124</v>
      </c>
      <c r="M19" s="29">
        <f>$D$16</f>
        <v>40.9</v>
      </c>
      <c r="N19" s="35">
        <f>$F$16</f>
        <v>0.0208</v>
      </c>
    </row>
    <row r="20" spans="2:14" ht="12.75" customHeight="1">
      <c r="B20" s="361" t="s">
        <v>141</v>
      </c>
      <c r="C20" s="368"/>
      <c r="D20" s="29">
        <v>54.6</v>
      </c>
      <c r="E20" s="30" t="s">
        <v>134</v>
      </c>
      <c r="F20" s="31">
        <v>0.0135</v>
      </c>
      <c r="G20" s="32" t="s">
        <v>114</v>
      </c>
      <c r="J20" s="33" t="s">
        <v>123</v>
      </c>
      <c r="K20" s="33" t="s">
        <v>130</v>
      </c>
      <c r="L20" s="34" t="s">
        <v>124</v>
      </c>
      <c r="M20" s="29">
        <f>$D$17</f>
        <v>29.9</v>
      </c>
      <c r="N20" s="35">
        <f>$F$17</f>
        <v>0.0254</v>
      </c>
    </row>
    <row r="21" spans="2:14" ht="12.75" customHeight="1">
      <c r="B21" s="361" t="s">
        <v>128</v>
      </c>
      <c r="C21" s="368"/>
      <c r="D21" s="29">
        <v>43.5</v>
      </c>
      <c r="E21" s="30" t="s">
        <v>140</v>
      </c>
      <c r="F21" s="31">
        <v>0.0139</v>
      </c>
      <c r="G21" s="32" t="s">
        <v>114</v>
      </c>
      <c r="J21" s="33" t="s">
        <v>120</v>
      </c>
      <c r="K21" s="33" t="s">
        <v>131</v>
      </c>
      <c r="L21" s="34" t="s">
        <v>121</v>
      </c>
      <c r="M21" s="29">
        <f>$D$19</f>
        <v>44.9</v>
      </c>
      <c r="N21" s="35">
        <f>$F$19</f>
        <v>0.0142</v>
      </c>
    </row>
    <row r="22" spans="2:14" ht="12.75" customHeight="1">
      <c r="B22" s="361" t="s">
        <v>135</v>
      </c>
      <c r="C22" s="368"/>
      <c r="D22" s="29">
        <v>29</v>
      </c>
      <c r="E22" s="30" t="s">
        <v>134</v>
      </c>
      <c r="F22" s="31">
        <v>0.0245</v>
      </c>
      <c r="G22" s="32" t="s">
        <v>114</v>
      </c>
      <c r="J22" s="33" t="s">
        <v>136</v>
      </c>
      <c r="K22" s="33" t="s">
        <v>142</v>
      </c>
      <c r="L22" s="34" t="s">
        <v>121</v>
      </c>
      <c r="M22" s="29">
        <f>$D$29</f>
        <v>8.41</v>
      </c>
      <c r="N22" s="35">
        <f>$F$29</f>
        <v>0.0384</v>
      </c>
    </row>
    <row r="23" spans="2:14" ht="12.75" customHeight="1">
      <c r="B23" s="361" t="s">
        <v>132</v>
      </c>
      <c r="C23" s="368"/>
      <c r="D23" s="29">
        <v>25.7</v>
      </c>
      <c r="E23" s="30" t="s">
        <v>134</v>
      </c>
      <c r="F23" s="31">
        <v>0.0247</v>
      </c>
      <c r="G23" s="32" t="s">
        <v>114</v>
      </c>
      <c r="J23" s="33" t="s">
        <v>142</v>
      </c>
      <c r="K23" s="33" t="s">
        <v>138</v>
      </c>
      <c r="L23" s="34" t="s">
        <v>124</v>
      </c>
      <c r="M23" s="29">
        <f>$D$24</f>
        <v>26.9</v>
      </c>
      <c r="N23" s="35">
        <f>$F$24</f>
        <v>0.0255</v>
      </c>
    </row>
    <row r="24" spans="2:7" ht="12.75" customHeight="1">
      <c r="B24" s="361" t="s">
        <v>138</v>
      </c>
      <c r="C24" s="368"/>
      <c r="D24" s="29">
        <v>26.9</v>
      </c>
      <c r="E24" s="30" t="s">
        <v>134</v>
      </c>
      <c r="F24" s="31">
        <v>0.0255</v>
      </c>
      <c r="G24" s="32" t="s">
        <v>114</v>
      </c>
    </row>
    <row r="25" spans="2:7" ht="12.75" customHeight="1">
      <c r="B25" s="361" t="s">
        <v>139</v>
      </c>
      <c r="C25" s="368"/>
      <c r="D25" s="29">
        <v>29.4</v>
      </c>
      <c r="E25" s="30" t="s">
        <v>134</v>
      </c>
      <c r="F25" s="31">
        <v>0.0294</v>
      </c>
      <c r="G25" s="32" t="s">
        <v>114</v>
      </c>
    </row>
    <row r="26" spans="2:7" ht="12.75" customHeight="1">
      <c r="B26" s="361" t="s">
        <v>123</v>
      </c>
      <c r="C26" s="368"/>
      <c r="D26" s="29">
        <v>37.3</v>
      </c>
      <c r="E26" s="30" t="s">
        <v>134</v>
      </c>
      <c r="F26" s="31">
        <v>0.0209</v>
      </c>
      <c r="G26" s="32" t="s">
        <v>114</v>
      </c>
    </row>
    <row r="27" spans="2:7" ht="12.75" customHeight="1">
      <c r="B27" s="361" t="s">
        <v>120</v>
      </c>
      <c r="C27" s="368"/>
      <c r="D27" s="29">
        <v>21.1</v>
      </c>
      <c r="E27" s="30" t="s">
        <v>140</v>
      </c>
      <c r="F27" s="31">
        <v>0.011</v>
      </c>
      <c r="G27" s="32" t="s">
        <v>114</v>
      </c>
    </row>
    <row r="28" spans="2:7" ht="12.75" customHeight="1">
      <c r="B28" s="361" t="s">
        <v>136</v>
      </c>
      <c r="C28" s="368"/>
      <c r="D28" s="36">
        <v>3.41</v>
      </c>
      <c r="E28" s="30" t="s">
        <v>140</v>
      </c>
      <c r="F28" s="31">
        <v>0.0263</v>
      </c>
      <c r="G28" s="32" t="s">
        <v>114</v>
      </c>
    </row>
    <row r="29" spans="2:7" ht="12.75" customHeight="1">
      <c r="B29" s="361" t="s">
        <v>142</v>
      </c>
      <c r="C29" s="368"/>
      <c r="D29" s="36">
        <v>8.41</v>
      </c>
      <c r="E29" s="30" t="s">
        <v>140</v>
      </c>
      <c r="F29" s="31">
        <v>0.0384</v>
      </c>
      <c r="G29" s="32" t="s">
        <v>114</v>
      </c>
    </row>
    <row r="30" spans="2:7" ht="13.5" thickBot="1">
      <c r="B30" s="371" t="s">
        <v>143</v>
      </c>
      <c r="C30" s="372"/>
      <c r="D30" s="148">
        <v>45</v>
      </c>
      <c r="E30" s="38" t="s">
        <v>140</v>
      </c>
      <c r="F30" s="147">
        <v>0.0509</v>
      </c>
      <c r="G30" s="39" t="s">
        <v>144</v>
      </c>
    </row>
    <row r="31" spans="1:14" ht="12.75">
      <c r="A31" s="40"/>
      <c r="B31" s="41"/>
      <c r="C31" s="41"/>
      <c r="H31" s="40"/>
      <c r="J31" s="40"/>
      <c r="K31" s="40"/>
      <c r="L31" s="40"/>
      <c r="M31" s="40"/>
      <c r="N31" s="40"/>
    </row>
    <row r="32" spans="1:8" ht="15" thickBot="1">
      <c r="A32" s="40"/>
      <c r="B32" s="354" t="s">
        <v>145</v>
      </c>
      <c r="C32" s="354"/>
      <c r="D32" s="354"/>
      <c r="E32" s="354"/>
      <c r="F32" s="354"/>
      <c r="G32" s="354"/>
      <c r="H32" s="40"/>
    </row>
    <row r="33" spans="1:8" ht="12.75">
      <c r="A33" s="40"/>
      <c r="B33" s="350"/>
      <c r="C33" s="351"/>
      <c r="D33" s="351" t="s">
        <v>102</v>
      </c>
      <c r="E33" s="351"/>
      <c r="F33" s="351" t="s">
        <v>103</v>
      </c>
      <c r="G33" s="357"/>
      <c r="H33" s="40"/>
    </row>
    <row r="34" spans="1:8" ht="12.75">
      <c r="A34" s="40"/>
      <c r="B34" s="355"/>
      <c r="C34" s="356"/>
      <c r="D34" s="27" t="s">
        <v>106</v>
      </c>
      <c r="E34" s="27" t="s">
        <v>6</v>
      </c>
      <c r="F34" s="27" t="s">
        <v>106</v>
      </c>
      <c r="G34" s="28" t="s">
        <v>6</v>
      </c>
      <c r="H34" s="40"/>
    </row>
    <row r="35" spans="2:7" ht="12.75">
      <c r="B35" s="361" t="s">
        <v>146</v>
      </c>
      <c r="C35" s="368"/>
      <c r="D35" s="42">
        <v>1.02</v>
      </c>
      <c r="E35" s="30" t="s">
        <v>85</v>
      </c>
      <c r="F35" s="43">
        <v>0.06</v>
      </c>
      <c r="G35" s="32" t="s">
        <v>147</v>
      </c>
    </row>
    <row r="36" spans="2:7" ht="13.5" thickBot="1">
      <c r="B36" s="369" t="s">
        <v>148</v>
      </c>
      <c r="C36" s="370"/>
      <c r="D36" s="44">
        <v>1.36</v>
      </c>
      <c r="E36" s="38" t="s">
        <v>149</v>
      </c>
      <c r="F36" s="45">
        <v>0.057</v>
      </c>
      <c r="G36" s="39" t="s">
        <v>144</v>
      </c>
    </row>
    <row r="38" spans="2:10" ht="15" thickBot="1">
      <c r="B38" s="354" t="s">
        <v>150</v>
      </c>
      <c r="C38" s="354"/>
      <c r="D38" s="354"/>
      <c r="E38" s="354"/>
      <c r="F38" s="354"/>
      <c r="G38" s="354"/>
      <c r="J38" s="46"/>
    </row>
    <row r="39" spans="2:8" ht="12.75">
      <c r="B39" s="333"/>
      <c r="C39" s="339" t="s">
        <v>102</v>
      </c>
      <c r="D39" s="339"/>
      <c r="E39" s="339"/>
      <c r="F39" s="339"/>
      <c r="G39" s="351" t="s">
        <v>103</v>
      </c>
      <c r="H39" s="357"/>
    </row>
    <row r="40" spans="2:8" ht="12.75">
      <c r="B40" s="334"/>
      <c r="C40" s="335" t="s">
        <v>151</v>
      </c>
      <c r="D40" s="336"/>
      <c r="E40" s="337" t="s">
        <v>183</v>
      </c>
      <c r="F40" s="338"/>
      <c r="G40" s="60" t="s">
        <v>106</v>
      </c>
      <c r="H40" s="28" t="s">
        <v>6</v>
      </c>
    </row>
    <row r="41" spans="2:14" ht="12.75">
      <c r="B41" s="119" t="s">
        <v>286</v>
      </c>
      <c r="C41" s="89">
        <v>9970</v>
      </c>
      <c r="D41" s="24" t="s">
        <v>177</v>
      </c>
      <c r="E41" s="87">
        <v>9280</v>
      </c>
      <c r="F41" s="61" t="s">
        <v>177</v>
      </c>
      <c r="G41" s="121">
        <v>0.643</v>
      </c>
      <c r="H41" s="47" t="s">
        <v>152</v>
      </c>
      <c r="J41" s="24" t="s">
        <v>323</v>
      </c>
      <c r="K41" s="43">
        <f aca="true" t="shared" si="0" ref="K41:K70">G41</f>
        <v>0.643</v>
      </c>
      <c r="L41" s="34" t="s">
        <v>152</v>
      </c>
      <c r="N41" s="40"/>
    </row>
    <row r="42" spans="2:14" ht="12.75">
      <c r="B42" s="119" t="s">
        <v>287</v>
      </c>
      <c r="C42" s="89">
        <v>9970</v>
      </c>
      <c r="D42" s="24" t="s">
        <v>177</v>
      </c>
      <c r="E42" s="87">
        <v>9280</v>
      </c>
      <c r="F42" s="61" t="s">
        <v>177</v>
      </c>
      <c r="G42" s="121">
        <v>0.522</v>
      </c>
      <c r="H42" s="47" t="s">
        <v>152</v>
      </c>
      <c r="J42" s="24" t="s">
        <v>299</v>
      </c>
      <c r="K42" s="43">
        <f t="shared" si="0"/>
        <v>0.522</v>
      </c>
      <c r="L42" s="34" t="s">
        <v>152</v>
      </c>
      <c r="N42" s="40"/>
    </row>
    <row r="43" spans="2:14" ht="12.75">
      <c r="B43" s="119" t="s">
        <v>529</v>
      </c>
      <c r="C43" s="89">
        <v>9970</v>
      </c>
      <c r="D43" s="24" t="s">
        <v>177</v>
      </c>
      <c r="E43" s="87">
        <v>9280</v>
      </c>
      <c r="F43" s="61" t="s">
        <v>177</v>
      </c>
      <c r="G43" s="121">
        <v>0.46799999999999997</v>
      </c>
      <c r="H43" s="47" t="s">
        <v>152</v>
      </c>
      <c r="J43" s="24" t="s">
        <v>386</v>
      </c>
      <c r="K43" s="43">
        <f t="shared" si="0"/>
        <v>0.46799999999999997</v>
      </c>
      <c r="L43" s="34" t="s">
        <v>152</v>
      </c>
      <c r="N43" s="40"/>
    </row>
    <row r="44" spans="2:14" ht="12.75">
      <c r="B44" s="119" t="s">
        <v>288</v>
      </c>
      <c r="C44" s="89">
        <v>9970</v>
      </c>
      <c r="D44" s="24" t="s">
        <v>177</v>
      </c>
      <c r="E44" s="87">
        <v>9280</v>
      </c>
      <c r="F44" s="61" t="s">
        <v>177</v>
      </c>
      <c r="G44" s="121">
        <v>0.457</v>
      </c>
      <c r="H44" s="47" t="s">
        <v>152</v>
      </c>
      <c r="J44" s="24" t="s">
        <v>408</v>
      </c>
      <c r="K44" s="43">
        <f t="shared" si="0"/>
        <v>0.457</v>
      </c>
      <c r="L44" s="34" t="s">
        <v>152</v>
      </c>
      <c r="N44" s="40"/>
    </row>
    <row r="45" spans="2:14" ht="12.75">
      <c r="B45" s="119" t="s">
        <v>289</v>
      </c>
      <c r="C45" s="89">
        <v>9970</v>
      </c>
      <c r="D45" s="24" t="s">
        <v>177</v>
      </c>
      <c r="E45" s="87">
        <v>9280</v>
      </c>
      <c r="F45" s="61" t="s">
        <v>177</v>
      </c>
      <c r="G45" s="121">
        <v>0.5419999999999999</v>
      </c>
      <c r="H45" s="47" t="s">
        <v>152</v>
      </c>
      <c r="J45" s="24" t="s">
        <v>320</v>
      </c>
      <c r="K45" s="43">
        <f t="shared" si="0"/>
        <v>0.5419999999999999</v>
      </c>
      <c r="L45" s="34" t="s">
        <v>152</v>
      </c>
      <c r="N45" s="40"/>
    </row>
    <row r="46" spans="2:14" ht="12.75">
      <c r="B46" s="119" t="s">
        <v>290</v>
      </c>
      <c r="C46" s="89">
        <v>9970</v>
      </c>
      <c r="D46" s="24" t="s">
        <v>177</v>
      </c>
      <c r="E46" s="87">
        <v>9280</v>
      </c>
      <c r="F46" s="61" t="s">
        <v>177</v>
      </c>
      <c r="G46" s="121">
        <v>0.352</v>
      </c>
      <c r="H46" s="47" t="s">
        <v>152</v>
      </c>
      <c r="J46" s="24" t="s">
        <v>316</v>
      </c>
      <c r="K46" s="43">
        <f t="shared" si="0"/>
        <v>0.352</v>
      </c>
      <c r="L46" s="34" t="s">
        <v>152</v>
      </c>
      <c r="N46" s="40"/>
    </row>
    <row r="47" spans="2:14" ht="12.75">
      <c r="B47" s="119" t="s">
        <v>291</v>
      </c>
      <c r="C47" s="89">
        <v>9970</v>
      </c>
      <c r="D47" s="24" t="s">
        <v>177</v>
      </c>
      <c r="E47" s="87">
        <v>9280</v>
      </c>
      <c r="F47" s="61" t="s">
        <v>177</v>
      </c>
      <c r="G47" s="121">
        <v>0.618</v>
      </c>
      <c r="H47" s="47" t="s">
        <v>152</v>
      </c>
      <c r="J47" s="24" t="s">
        <v>322</v>
      </c>
      <c r="K47" s="43">
        <f t="shared" si="0"/>
        <v>0.618</v>
      </c>
      <c r="L47" s="34" t="s">
        <v>152</v>
      </c>
      <c r="N47" s="40"/>
    </row>
    <row r="48" spans="2:14" ht="12.75">
      <c r="B48" s="119" t="s">
        <v>292</v>
      </c>
      <c r="C48" s="89">
        <v>9970</v>
      </c>
      <c r="D48" s="24" t="s">
        <v>177</v>
      </c>
      <c r="E48" s="87">
        <v>9280</v>
      </c>
      <c r="F48" s="61" t="s">
        <v>177</v>
      </c>
      <c r="G48" s="121">
        <v>0.5</v>
      </c>
      <c r="H48" s="47" t="s">
        <v>152</v>
      </c>
      <c r="J48" s="24" t="s">
        <v>355</v>
      </c>
      <c r="K48" s="43">
        <f t="shared" si="0"/>
        <v>0.5</v>
      </c>
      <c r="L48" s="34" t="s">
        <v>152</v>
      </c>
      <c r="N48" s="40"/>
    </row>
    <row r="49" spans="2:14" ht="12.75">
      <c r="B49" s="119" t="s">
        <v>293</v>
      </c>
      <c r="C49" s="89">
        <v>9970</v>
      </c>
      <c r="D49" s="24" t="s">
        <v>177</v>
      </c>
      <c r="E49" s="87">
        <v>9280</v>
      </c>
      <c r="F49" s="61" t="s">
        <v>177</v>
      </c>
      <c r="G49" s="121">
        <v>0.319</v>
      </c>
      <c r="H49" s="47" t="s">
        <v>152</v>
      </c>
      <c r="J49" s="24" t="s">
        <v>409</v>
      </c>
      <c r="K49" s="43">
        <f t="shared" si="0"/>
        <v>0.319</v>
      </c>
      <c r="L49" s="34" t="s">
        <v>152</v>
      </c>
      <c r="N49" s="40"/>
    </row>
    <row r="50" spans="2:14" ht="12.75">
      <c r="B50" s="119" t="s">
        <v>294</v>
      </c>
      <c r="C50" s="89">
        <v>9970</v>
      </c>
      <c r="D50" s="24" t="s">
        <v>177</v>
      </c>
      <c r="E50" s="87">
        <v>9280</v>
      </c>
      <c r="F50" s="61" t="s">
        <v>177</v>
      </c>
      <c r="G50" s="121">
        <v>0.7859999999999999</v>
      </c>
      <c r="H50" s="47" t="s">
        <v>152</v>
      </c>
      <c r="J50" s="24" t="s">
        <v>410</v>
      </c>
      <c r="K50" s="43">
        <f t="shared" si="0"/>
        <v>0.7859999999999999</v>
      </c>
      <c r="L50" s="34" t="s">
        <v>152</v>
      </c>
      <c r="N50" s="40"/>
    </row>
    <row r="51" spans="2:14" ht="12.75">
      <c r="B51" s="119" t="s">
        <v>630</v>
      </c>
      <c r="C51" s="89">
        <v>9970</v>
      </c>
      <c r="D51" s="24" t="s">
        <v>177</v>
      </c>
      <c r="E51" s="87">
        <v>9280</v>
      </c>
      <c r="F51" s="61" t="s">
        <v>177</v>
      </c>
      <c r="G51" s="121">
        <v>0.566</v>
      </c>
      <c r="H51" s="47" t="s">
        <v>152</v>
      </c>
      <c r="J51" s="24" t="s">
        <v>307</v>
      </c>
      <c r="K51" s="43">
        <f t="shared" si="0"/>
        <v>0.566</v>
      </c>
      <c r="L51" s="34" t="s">
        <v>152</v>
      </c>
      <c r="N51" s="40"/>
    </row>
    <row r="52" spans="2:14" ht="12.75">
      <c r="B52" s="119" t="s">
        <v>628</v>
      </c>
      <c r="C52" s="89">
        <v>9970</v>
      </c>
      <c r="D52" s="24" t="s">
        <v>177</v>
      </c>
      <c r="E52" s="87">
        <v>9280</v>
      </c>
      <c r="F52" s="61" t="s">
        <v>177</v>
      </c>
      <c r="G52" s="121">
        <v>0.522</v>
      </c>
      <c r="H52" s="47" t="s">
        <v>152</v>
      </c>
      <c r="J52" s="24" t="s">
        <v>327</v>
      </c>
      <c r="K52" s="43">
        <f t="shared" si="0"/>
        <v>0.522</v>
      </c>
      <c r="L52" s="34" t="s">
        <v>152</v>
      </c>
      <c r="N52" s="40"/>
    </row>
    <row r="53" spans="2:14" ht="12.75">
      <c r="B53" s="119" t="s">
        <v>702</v>
      </c>
      <c r="C53" s="89">
        <v>9970</v>
      </c>
      <c r="D53" s="24" t="s">
        <v>177</v>
      </c>
      <c r="E53" s="87">
        <v>9280</v>
      </c>
      <c r="F53" s="61" t="s">
        <v>177</v>
      </c>
      <c r="G53" s="121">
        <v>0.476</v>
      </c>
      <c r="H53" s="47" t="s">
        <v>152</v>
      </c>
      <c r="J53" s="24" t="s">
        <v>380</v>
      </c>
      <c r="K53" s="43">
        <f t="shared" si="0"/>
        <v>0.476</v>
      </c>
      <c r="L53" s="34" t="s">
        <v>152</v>
      </c>
      <c r="N53" s="40"/>
    </row>
    <row r="54" spans="2:14" ht="12.75">
      <c r="B54" s="119" t="s">
        <v>588</v>
      </c>
      <c r="C54" s="89">
        <v>9970</v>
      </c>
      <c r="D54" s="24" t="s">
        <v>177</v>
      </c>
      <c r="E54" s="87">
        <v>9280</v>
      </c>
      <c r="F54" s="61" t="s">
        <v>177</v>
      </c>
      <c r="G54" s="121">
        <v>0.376</v>
      </c>
      <c r="H54" s="47" t="s">
        <v>152</v>
      </c>
      <c r="J54" s="24" t="s">
        <v>411</v>
      </c>
      <c r="K54" s="43">
        <f t="shared" si="0"/>
        <v>0.376</v>
      </c>
      <c r="L54" s="34" t="s">
        <v>152</v>
      </c>
      <c r="N54" s="40"/>
    </row>
    <row r="55" spans="2:14" ht="12.75">
      <c r="B55" s="119" t="s">
        <v>669</v>
      </c>
      <c r="C55" s="89">
        <v>9970</v>
      </c>
      <c r="D55" s="24" t="s">
        <v>177</v>
      </c>
      <c r="E55" s="87">
        <v>9280</v>
      </c>
      <c r="F55" s="61" t="s">
        <v>177</v>
      </c>
      <c r="G55" s="121">
        <v>0.469</v>
      </c>
      <c r="H55" s="47" t="s">
        <v>152</v>
      </c>
      <c r="J55" s="24" t="s">
        <v>412</v>
      </c>
      <c r="K55" s="43">
        <f t="shared" si="0"/>
        <v>0.469</v>
      </c>
      <c r="L55" s="34" t="s">
        <v>152</v>
      </c>
      <c r="N55" s="40"/>
    </row>
    <row r="56" spans="2:14" ht="12.75">
      <c r="B56" s="119" t="s">
        <v>597</v>
      </c>
      <c r="C56" s="89">
        <v>9970</v>
      </c>
      <c r="D56" s="24" t="s">
        <v>177</v>
      </c>
      <c r="E56" s="87">
        <v>9280</v>
      </c>
      <c r="F56" s="61" t="s">
        <v>177</v>
      </c>
      <c r="G56" s="121">
        <v>0.344</v>
      </c>
      <c r="H56" s="47" t="s">
        <v>152</v>
      </c>
      <c r="J56" s="24" t="s">
        <v>372</v>
      </c>
      <c r="K56" s="43">
        <f t="shared" si="0"/>
        <v>0.344</v>
      </c>
      <c r="L56" s="34" t="s">
        <v>152</v>
      </c>
      <c r="N56" s="40"/>
    </row>
    <row r="57" spans="2:14" ht="12.75">
      <c r="B57" s="119" t="s">
        <v>707</v>
      </c>
      <c r="C57" s="89">
        <v>9970</v>
      </c>
      <c r="D57" s="24" t="s">
        <v>177</v>
      </c>
      <c r="E57" s="87">
        <v>9280</v>
      </c>
      <c r="F57" s="61" t="s">
        <v>177</v>
      </c>
      <c r="G57" s="121">
        <v>0.816</v>
      </c>
      <c r="H57" s="47" t="s">
        <v>152</v>
      </c>
      <c r="J57" s="24" t="s">
        <v>365</v>
      </c>
      <c r="K57" s="43">
        <f t="shared" si="0"/>
        <v>0.816</v>
      </c>
      <c r="L57" s="34" t="s">
        <v>152</v>
      </c>
      <c r="N57" s="40"/>
    </row>
    <row r="58" spans="2:14" ht="12.75">
      <c r="B58" s="119" t="s">
        <v>323</v>
      </c>
      <c r="C58" s="89">
        <v>9970</v>
      </c>
      <c r="D58" s="24" t="s">
        <v>177</v>
      </c>
      <c r="E58" s="87">
        <v>9280</v>
      </c>
      <c r="F58" s="61" t="s">
        <v>177</v>
      </c>
      <c r="G58" s="121">
        <v>0.508</v>
      </c>
      <c r="H58" s="47" t="s">
        <v>152</v>
      </c>
      <c r="J58" s="24" t="s">
        <v>342</v>
      </c>
      <c r="K58" s="43">
        <f t="shared" si="0"/>
        <v>0.508</v>
      </c>
      <c r="L58" s="34" t="s">
        <v>152</v>
      </c>
      <c r="N58" s="40"/>
    </row>
    <row r="59" spans="2:14" ht="12.75">
      <c r="B59" s="119" t="s">
        <v>584</v>
      </c>
      <c r="C59" s="89">
        <v>9970</v>
      </c>
      <c r="D59" s="24" t="s">
        <v>177</v>
      </c>
      <c r="E59" s="87">
        <v>9280</v>
      </c>
      <c r="F59" s="61" t="s">
        <v>177</v>
      </c>
      <c r="G59" s="121">
        <v>0.532</v>
      </c>
      <c r="H59" s="47" t="s">
        <v>152</v>
      </c>
      <c r="J59" s="24" t="s">
        <v>335</v>
      </c>
      <c r="K59" s="43">
        <f t="shared" si="0"/>
        <v>0.532</v>
      </c>
      <c r="L59" s="34" t="s">
        <v>152</v>
      </c>
      <c r="N59" s="40"/>
    </row>
    <row r="60" spans="2:14" ht="12.75">
      <c r="B60" s="119" t="s">
        <v>329</v>
      </c>
      <c r="C60" s="89">
        <v>9970</v>
      </c>
      <c r="D60" s="24" t="s">
        <v>177</v>
      </c>
      <c r="E60" s="87">
        <v>9280</v>
      </c>
      <c r="F60" s="61" t="s">
        <v>177</v>
      </c>
      <c r="G60" s="121">
        <v>0</v>
      </c>
      <c r="H60" s="47" t="s">
        <v>152</v>
      </c>
      <c r="J60" s="24" t="s">
        <v>413</v>
      </c>
      <c r="K60" s="43">
        <f t="shared" si="0"/>
        <v>0</v>
      </c>
      <c r="L60" s="34" t="s">
        <v>152</v>
      </c>
      <c r="N60" s="40"/>
    </row>
    <row r="61" spans="2:14" ht="12.75">
      <c r="B61" s="119" t="s">
        <v>304</v>
      </c>
      <c r="C61" s="89">
        <v>9970</v>
      </c>
      <c r="D61" s="24" t="s">
        <v>177</v>
      </c>
      <c r="E61" s="87">
        <v>9280</v>
      </c>
      <c r="F61" s="61" t="s">
        <v>177</v>
      </c>
      <c r="G61" s="121">
        <v>0.47300000000000003</v>
      </c>
      <c r="H61" s="47" t="s">
        <v>152</v>
      </c>
      <c r="J61" s="24" t="s">
        <v>309</v>
      </c>
      <c r="K61" s="43">
        <f t="shared" si="0"/>
        <v>0.47300000000000003</v>
      </c>
      <c r="L61" s="34" t="s">
        <v>152</v>
      </c>
      <c r="N61" s="40"/>
    </row>
    <row r="62" spans="2:14" ht="12.75">
      <c r="B62" s="119" t="s">
        <v>501</v>
      </c>
      <c r="C62" s="89">
        <v>9970</v>
      </c>
      <c r="D62" s="24" t="s">
        <v>177</v>
      </c>
      <c r="E62" s="87">
        <v>9280</v>
      </c>
      <c r="F62" s="61" t="s">
        <v>177</v>
      </c>
      <c r="G62" s="121">
        <v>0.5519999999999999</v>
      </c>
      <c r="H62" s="47" t="s">
        <v>152</v>
      </c>
      <c r="J62" s="24" t="s">
        <v>368</v>
      </c>
      <c r="K62" s="43">
        <f t="shared" si="0"/>
        <v>0.5519999999999999</v>
      </c>
      <c r="L62" s="34" t="s">
        <v>152</v>
      </c>
      <c r="N62" s="48"/>
    </row>
    <row r="63" spans="2:14" ht="12.75">
      <c r="B63" s="119" t="s">
        <v>480</v>
      </c>
      <c r="C63" s="89">
        <v>9970</v>
      </c>
      <c r="D63" s="24" t="s">
        <v>177</v>
      </c>
      <c r="E63" s="87">
        <v>9280</v>
      </c>
      <c r="F63" s="61" t="s">
        <v>177</v>
      </c>
      <c r="G63" s="121">
        <v>0.443</v>
      </c>
      <c r="H63" s="47" t="s">
        <v>152</v>
      </c>
      <c r="J63" s="24" t="s">
        <v>361</v>
      </c>
      <c r="K63" s="43">
        <f t="shared" si="0"/>
        <v>0.443</v>
      </c>
      <c r="L63" s="34" t="s">
        <v>152</v>
      </c>
      <c r="N63" s="48"/>
    </row>
    <row r="64" spans="2:14" ht="12.75">
      <c r="B64" s="119" t="s">
        <v>665</v>
      </c>
      <c r="C64" s="89">
        <v>9970</v>
      </c>
      <c r="D64" s="24" t="s">
        <v>177</v>
      </c>
      <c r="E64" s="87">
        <v>9280</v>
      </c>
      <c r="F64" s="61" t="s">
        <v>177</v>
      </c>
      <c r="G64" s="121">
        <v>0.6169999999999999</v>
      </c>
      <c r="H64" s="47" t="s">
        <v>152</v>
      </c>
      <c r="J64" s="24" t="s">
        <v>301</v>
      </c>
      <c r="K64" s="43">
        <f t="shared" si="0"/>
        <v>0.6169999999999999</v>
      </c>
      <c r="L64" s="34" t="s">
        <v>152</v>
      </c>
      <c r="N64" s="48"/>
    </row>
    <row r="65" spans="2:14" ht="12.75">
      <c r="B65" s="119" t="s">
        <v>551</v>
      </c>
      <c r="C65" s="89">
        <v>9970</v>
      </c>
      <c r="D65" s="24" t="s">
        <v>177</v>
      </c>
      <c r="E65" s="87">
        <v>9280</v>
      </c>
      <c r="F65" s="61" t="s">
        <v>177</v>
      </c>
      <c r="G65" s="121">
        <v>0.5589999999999999</v>
      </c>
      <c r="H65" s="47" t="s">
        <v>152</v>
      </c>
      <c r="J65" s="24" t="s">
        <v>330</v>
      </c>
      <c r="K65" s="43">
        <f t="shared" si="0"/>
        <v>0.5589999999999999</v>
      </c>
      <c r="L65" s="34" t="s">
        <v>152</v>
      </c>
      <c r="N65" s="48"/>
    </row>
    <row r="66" spans="2:14" ht="12.75">
      <c r="B66" s="119" t="s">
        <v>634</v>
      </c>
      <c r="C66" s="89">
        <v>9970</v>
      </c>
      <c r="D66" s="24" t="s">
        <v>177</v>
      </c>
      <c r="E66" s="87">
        <v>9280</v>
      </c>
      <c r="F66" s="61" t="s">
        <v>177</v>
      </c>
      <c r="G66" s="121">
        <v>0.683</v>
      </c>
      <c r="H66" s="47" t="s">
        <v>152</v>
      </c>
      <c r="J66" s="24" t="s">
        <v>414</v>
      </c>
      <c r="K66" s="43">
        <f t="shared" si="0"/>
        <v>0.683</v>
      </c>
      <c r="L66" s="34" t="s">
        <v>152</v>
      </c>
      <c r="N66" s="48"/>
    </row>
    <row r="67" spans="2:14" ht="12.75">
      <c r="B67" s="119" t="s">
        <v>419</v>
      </c>
      <c r="C67" s="89">
        <v>9970</v>
      </c>
      <c r="D67" s="24" t="s">
        <v>177</v>
      </c>
      <c r="E67" s="87">
        <v>9280</v>
      </c>
      <c r="F67" s="61" t="s">
        <v>177</v>
      </c>
      <c r="G67" s="121">
        <v>0.503</v>
      </c>
      <c r="H67" s="47" t="s">
        <v>152</v>
      </c>
      <c r="J67" s="24" t="s">
        <v>371</v>
      </c>
      <c r="K67" s="43">
        <f t="shared" si="0"/>
        <v>0.503</v>
      </c>
      <c r="L67" s="34" t="s">
        <v>152</v>
      </c>
      <c r="N67" s="48"/>
    </row>
    <row r="68" spans="2:14" ht="12.75">
      <c r="B68" s="119" t="s">
        <v>731</v>
      </c>
      <c r="C68" s="89">
        <v>9970</v>
      </c>
      <c r="D68" s="24" t="s">
        <v>177</v>
      </c>
      <c r="E68" s="87">
        <v>9280</v>
      </c>
      <c r="F68" s="61" t="s">
        <v>177</v>
      </c>
      <c r="G68" s="121">
        <v>0.16699999999999998</v>
      </c>
      <c r="H68" s="47" t="s">
        <v>152</v>
      </c>
      <c r="J68" s="24" t="s">
        <v>300</v>
      </c>
      <c r="K68" s="43">
        <f t="shared" si="0"/>
        <v>0.16699999999999998</v>
      </c>
      <c r="L68" s="34" t="s">
        <v>152</v>
      </c>
      <c r="N68" s="48"/>
    </row>
    <row r="69" spans="2:14" ht="12.75">
      <c r="B69" s="119" t="s">
        <v>433</v>
      </c>
      <c r="C69" s="89">
        <v>9970</v>
      </c>
      <c r="D69" s="24" t="s">
        <v>177</v>
      </c>
      <c r="E69" s="87">
        <v>9280</v>
      </c>
      <c r="F69" s="61" t="s">
        <v>177</v>
      </c>
      <c r="G69" s="121">
        <v>0.5409999999999999</v>
      </c>
      <c r="H69" s="47" t="s">
        <v>152</v>
      </c>
      <c r="J69" s="24" t="s">
        <v>358</v>
      </c>
      <c r="K69" s="43">
        <f t="shared" si="0"/>
        <v>0.5409999999999999</v>
      </c>
      <c r="L69" s="34" t="s">
        <v>152</v>
      </c>
      <c r="N69" s="48"/>
    </row>
    <row r="70" spans="2:14" ht="12.75">
      <c r="B70" s="119" t="s">
        <v>511</v>
      </c>
      <c r="C70" s="89">
        <v>9970</v>
      </c>
      <c r="D70" s="24" t="s">
        <v>177</v>
      </c>
      <c r="E70" s="87">
        <v>9280</v>
      </c>
      <c r="F70" s="61" t="s">
        <v>177</v>
      </c>
      <c r="G70" s="121">
        <v>0.435</v>
      </c>
      <c r="H70" s="47" t="s">
        <v>152</v>
      </c>
      <c r="J70" s="24" t="s">
        <v>415</v>
      </c>
      <c r="K70" s="43">
        <f t="shared" si="0"/>
        <v>0.435</v>
      </c>
      <c r="L70" s="34" t="s">
        <v>152</v>
      </c>
      <c r="N70" s="48"/>
    </row>
    <row r="71" spans="2:12" ht="12.75">
      <c r="B71" s="119" t="s">
        <v>722</v>
      </c>
      <c r="C71" s="89">
        <v>9970</v>
      </c>
      <c r="D71" s="24" t="s">
        <v>177</v>
      </c>
      <c r="E71" s="87">
        <v>9280</v>
      </c>
      <c r="F71" s="61" t="s">
        <v>177</v>
      </c>
      <c r="G71" s="121">
        <v>0.5</v>
      </c>
      <c r="H71" s="47" t="s">
        <v>152</v>
      </c>
      <c r="J71" s="24" t="s">
        <v>319</v>
      </c>
      <c r="K71" s="43">
        <f aca="true" t="shared" si="1" ref="K71:K134">G71</f>
        <v>0.5</v>
      </c>
      <c r="L71" s="34" t="s">
        <v>152</v>
      </c>
    </row>
    <row r="72" spans="2:12" ht="12.75">
      <c r="B72" s="119" t="s">
        <v>678</v>
      </c>
      <c r="C72" s="89">
        <v>9970</v>
      </c>
      <c r="D72" s="24" t="s">
        <v>177</v>
      </c>
      <c r="E72" s="87">
        <v>9280</v>
      </c>
      <c r="F72" s="61" t="s">
        <v>177</v>
      </c>
      <c r="G72" s="121">
        <v>0.641</v>
      </c>
      <c r="H72" s="47" t="s">
        <v>152</v>
      </c>
      <c r="J72" s="24" t="s">
        <v>378</v>
      </c>
      <c r="K72" s="43">
        <f t="shared" si="1"/>
        <v>0.641</v>
      </c>
      <c r="L72" s="34" t="s">
        <v>152</v>
      </c>
    </row>
    <row r="73" spans="2:12" ht="12.75">
      <c r="B73" s="119" t="s">
        <v>342</v>
      </c>
      <c r="C73" s="89">
        <v>9970</v>
      </c>
      <c r="D73" s="24" t="s">
        <v>177</v>
      </c>
      <c r="E73" s="87">
        <v>9280</v>
      </c>
      <c r="F73" s="61" t="s">
        <v>177</v>
      </c>
      <c r="G73" s="121">
        <v>0.46199999999999997</v>
      </c>
      <c r="H73" s="47" t="s">
        <v>152</v>
      </c>
      <c r="J73" s="24" t="s">
        <v>416</v>
      </c>
      <c r="K73" s="43">
        <f t="shared" si="1"/>
        <v>0.46199999999999997</v>
      </c>
      <c r="L73" s="34" t="s">
        <v>152</v>
      </c>
    </row>
    <row r="74" spans="2:12" ht="12.75">
      <c r="B74" s="119" t="s">
        <v>457</v>
      </c>
      <c r="C74" s="89">
        <v>9970</v>
      </c>
      <c r="D74" s="24" t="s">
        <v>177</v>
      </c>
      <c r="E74" s="87">
        <v>9280</v>
      </c>
      <c r="F74" s="61" t="s">
        <v>177</v>
      </c>
      <c r="G74" s="121">
        <v>0.599</v>
      </c>
      <c r="H74" s="47" t="s">
        <v>152</v>
      </c>
      <c r="J74" s="24" t="s">
        <v>302</v>
      </c>
      <c r="K74" s="43">
        <f t="shared" si="1"/>
        <v>0.599</v>
      </c>
      <c r="L74" s="34" t="s">
        <v>152</v>
      </c>
    </row>
    <row r="75" spans="2:12" ht="12.75">
      <c r="B75" s="119" t="s">
        <v>536</v>
      </c>
      <c r="C75" s="89">
        <v>9970</v>
      </c>
      <c r="D75" s="24" t="s">
        <v>177</v>
      </c>
      <c r="E75" s="87">
        <v>9280</v>
      </c>
      <c r="F75" s="61" t="s">
        <v>177</v>
      </c>
      <c r="G75" s="121">
        <v>0.417</v>
      </c>
      <c r="H75" s="47" t="s">
        <v>152</v>
      </c>
      <c r="J75" s="24" t="s">
        <v>338</v>
      </c>
      <c r="K75" s="43">
        <f t="shared" si="1"/>
        <v>0.417</v>
      </c>
      <c r="L75" s="34" t="s">
        <v>152</v>
      </c>
    </row>
    <row r="76" spans="2:12" ht="12.75">
      <c r="B76" s="119" t="s">
        <v>549</v>
      </c>
      <c r="C76" s="89">
        <v>9970</v>
      </c>
      <c r="D76" s="24" t="s">
        <v>177</v>
      </c>
      <c r="E76" s="87">
        <v>9280</v>
      </c>
      <c r="F76" s="61" t="s">
        <v>177</v>
      </c>
      <c r="G76" s="121">
        <v>0.5289999999999999</v>
      </c>
      <c r="H76" s="47" t="s">
        <v>152</v>
      </c>
      <c r="J76" s="24" t="s">
        <v>363</v>
      </c>
      <c r="K76" s="43">
        <f t="shared" si="1"/>
        <v>0.5289999999999999</v>
      </c>
      <c r="L76" s="34" t="s">
        <v>152</v>
      </c>
    </row>
    <row r="77" spans="2:12" ht="12.75">
      <c r="B77" s="119" t="s">
        <v>649</v>
      </c>
      <c r="C77" s="89">
        <v>9970</v>
      </c>
      <c r="D77" s="24" t="s">
        <v>177</v>
      </c>
      <c r="E77" s="87">
        <v>9280</v>
      </c>
      <c r="F77" s="61" t="s">
        <v>177</v>
      </c>
      <c r="G77" s="121">
        <v>0.56</v>
      </c>
      <c r="H77" s="47" t="s">
        <v>152</v>
      </c>
      <c r="J77" s="24" t="s">
        <v>417</v>
      </c>
      <c r="K77" s="43">
        <f t="shared" si="1"/>
        <v>0.56</v>
      </c>
      <c r="L77" s="34" t="s">
        <v>152</v>
      </c>
    </row>
    <row r="78" spans="2:12" ht="12.75">
      <c r="B78" s="119" t="s">
        <v>502</v>
      </c>
      <c r="C78" s="89">
        <v>9970</v>
      </c>
      <c r="D78" s="24" t="s">
        <v>177</v>
      </c>
      <c r="E78" s="87">
        <v>9280</v>
      </c>
      <c r="F78" s="61" t="s">
        <v>177</v>
      </c>
      <c r="G78" s="121">
        <v>0.5509999999999999</v>
      </c>
      <c r="H78" s="47" t="s">
        <v>152</v>
      </c>
      <c r="J78" s="24" t="s">
        <v>418</v>
      </c>
      <c r="K78" s="43">
        <f t="shared" si="1"/>
        <v>0.5509999999999999</v>
      </c>
      <c r="L78" s="34" t="s">
        <v>152</v>
      </c>
    </row>
    <row r="79" spans="2:12" ht="12.75">
      <c r="B79" s="119" t="s">
        <v>306</v>
      </c>
      <c r="C79" s="89">
        <v>9970</v>
      </c>
      <c r="D79" s="24" t="s">
        <v>177</v>
      </c>
      <c r="E79" s="87">
        <v>9280</v>
      </c>
      <c r="F79" s="61" t="s">
        <v>177</v>
      </c>
      <c r="G79" s="121">
        <v>0.5459999999999999</v>
      </c>
      <c r="H79" s="47" t="s">
        <v>152</v>
      </c>
      <c r="J79" s="24" t="s">
        <v>419</v>
      </c>
      <c r="K79" s="43">
        <f t="shared" si="1"/>
        <v>0.5459999999999999</v>
      </c>
      <c r="L79" s="34" t="s">
        <v>152</v>
      </c>
    </row>
    <row r="80" spans="2:12" ht="12.75">
      <c r="B80" s="119" t="s">
        <v>515</v>
      </c>
      <c r="C80" s="89">
        <v>9970</v>
      </c>
      <c r="D80" s="24" t="s">
        <v>177</v>
      </c>
      <c r="E80" s="87">
        <v>9280</v>
      </c>
      <c r="F80" s="61" t="s">
        <v>177</v>
      </c>
      <c r="G80" s="121">
        <v>0.5760000000000001</v>
      </c>
      <c r="H80" s="47" t="s">
        <v>152</v>
      </c>
      <c r="J80" s="24" t="s">
        <v>420</v>
      </c>
      <c r="K80" s="43">
        <f t="shared" si="1"/>
        <v>0.5760000000000001</v>
      </c>
      <c r="L80" s="34" t="s">
        <v>152</v>
      </c>
    </row>
    <row r="81" spans="2:12" ht="12.75">
      <c r="B81" s="119" t="s">
        <v>641</v>
      </c>
      <c r="C81" s="89">
        <v>9970</v>
      </c>
      <c r="D81" s="24" t="s">
        <v>177</v>
      </c>
      <c r="E81" s="87">
        <v>9280</v>
      </c>
      <c r="F81" s="61" t="s">
        <v>177</v>
      </c>
      <c r="G81" s="121">
        <v>0.5</v>
      </c>
      <c r="H81" s="47" t="s">
        <v>152</v>
      </c>
      <c r="J81" s="24" t="s">
        <v>379</v>
      </c>
      <c r="K81" s="43">
        <f t="shared" si="1"/>
        <v>0.5</v>
      </c>
      <c r="L81" s="34" t="s">
        <v>152</v>
      </c>
    </row>
    <row r="82" spans="2:12" ht="12.75">
      <c r="B82" s="119" t="s">
        <v>570</v>
      </c>
      <c r="C82" s="89">
        <v>9970</v>
      </c>
      <c r="D82" s="24" t="s">
        <v>177</v>
      </c>
      <c r="E82" s="87">
        <v>9280</v>
      </c>
      <c r="F82" s="61" t="s">
        <v>177</v>
      </c>
      <c r="G82" s="121">
        <v>0.499</v>
      </c>
      <c r="H82" s="47" t="s">
        <v>152</v>
      </c>
      <c r="J82" s="24" t="s">
        <v>311</v>
      </c>
      <c r="K82" s="43">
        <f t="shared" si="1"/>
        <v>0.499</v>
      </c>
      <c r="L82" s="34" t="s">
        <v>152</v>
      </c>
    </row>
    <row r="83" spans="2:12" ht="12.75">
      <c r="B83" s="119" t="s">
        <v>305</v>
      </c>
      <c r="C83" s="89">
        <v>9970</v>
      </c>
      <c r="D83" s="24" t="s">
        <v>177</v>
      </c>
      <c r="E83" s="87">
        <v>9280</v>
      </c>
      <c r="F83" s="61" t="s">
        <v>177</v>
      </c>
      <c r="G83" s="121">
        <v>0.513</v>
      </c>
      <c r="H83" s="47" t="s">
        <v>152</v>
      </c>
      <c r="J83" s="24" t="s">
        <v>421</v>
      </c>
      <c r="K83" s="43">
        <f t="shared" si="1"/>
        <v>0.513</v>
      </c>
      <c r="L83" s="34" t="s">
        <v>152</v>
      </c>
    </row>
    <row r="84" spans="2:12" ht="12.75">
      <c r="B84" s="119" t="s">
        <v>320</v>
      </c>
      <c r="C84" s="89">
        <v>9970</v>
      </c>
      <c r="D84" s="24" t="s">
        <v>177</v>
      </c>
      <c r="E84" s="87">
        <v>9280</v>
      </c>
      <c r="F84" s="61" t="s">
        <v>177</v>
      </c>
      <c r="G84" s="121">
        <v>0.477</v>
      </c>
      <c r="H84" s="47" t="s">
        <v>152</v>
      </c>
      <c r="J84" s="24" t="s">
        <v>384</v>
      </c>
      <c r="K84" s="43">
        <f t="shared" si="1"/>
        <v>0.477</v>
      </c>
      <c r="L84" s="34" t="s">
        <v>152</v>
      </c>
    </row>
    <row r="85" spans="2:12" ht="12.75">
      <c r="B85" s="119" t="s">
        <v>411</v>
      </c>
      <c r="C85" s="89">
        <v>9970</v>
      </c>
      <c r="D85" s="24" t="s">
        <v>177</v>
      </c>
      <c r="E85" s="87">
        <v>9280</v>
      </c>
      <c r="F85" s="61" t="s">
        <v>177</v>
      </c>
      <c r="G85" s="121">
        <v>0.847</v>
      </c>
      <c r="H85" s="47" t="s">
        <v>152</v>
      </c>
      <c r="J85" s="24" t="s">
        <v>422</v>
      </c>
      <c r="K85" s="43">
        <f t="shared" si="1"/>
        <v>0.847</v>
      </c>
      <c r="L85" s="34" t="s">
        <v>152</v>
      </c>
    </row>
    <row r="86" spans="2:12" ht="12.75">
      <c r="B86" s="119" t="s">
        <v>632</v>
      </c>
      <c r="C86" s="89">
        <v>9970</v>
      </c>
      <c r="D86" s="24" t="s">
        <v>177</v>
      </c>
      <c r="E86" s="87">
        <v>9280</v>
      </c>
      <c r="F86" s="61" t="s">
        <v>177</v>
      </c>
      <c r="G86" s="121">
        <v>0.564</v>
      </c>
      <c r="H86" s="47" t="s">
        <v>152</v>
      </c>
      <c r="J86" s="24" t="s">
        <v>328</v>
      </c>
      <c r="K86" s="43">
        <f t="shared" si="1"/>
        <v>0.564</v>
      </c>
      <c r="L86" s="34" t="s">
        <v>152</v>
      </c>
    </row>
    <row r="87" spans="2:12" ht="12.75">
      <c r="B87" s="119" t="s">
        <v>499</v>
      </c>
      <c r="C87" s="89">
        <v>9970</v>
      </c>
      <c r="D87" s="24" t="s">
        <v>177</v>
      </c>
      <c r="E87" s="87">
        <v>9280</v>
      </c>
      <c r="F87" s="61" t="s">
        <v>177</v>
      </c>
      <c r="G87" s="121">
        <v>0.5279999999999999</v>
      </c>
      <c r="H87" s="47" t="s">
        <v>152</v>
      </c>
      <c r="J87" s="24" t="s">
        <v>326</v>
      </c>
      <c r="K87" s="43">
        <f t="shared" si="1"/>
        <v>0.5279999999999999</v>
      </c>
      <c r="L87" s="34" t="s">
        <v>152</v>
      </c>
    </row>
    <row r="88" spans="2:12" ht="12.75">
      <c r="B88" s="119" t="s">
        <v>673</v>
      </c>
      <c r="C88" s="89">
        <v>9970</v>
      </c>
      <c r="D88" s="24" t="s">
        <v>177</v>
      </c>
      <c r="E88" s="87">
        <v>9280</v>
      </c>
      <c r="F88" s="61" t="s">
        <v>177</v>
      </c>
      <c r="G88" s="121">
        <v>0.7689999999999999</v>
      </c>
      <c r="H88" s="47" t="s">
        <v>152</v>
      </c>
      <c r="J88" s="24" t="s">
        <v>312</v>
      </c>
      <c r="K88" s="43">
        <f t="shared" si="1"/>
        <v>0.7689999999999999</v>
      </c>
      <c r="L88" s="34" t="s">
        <v>152</v>
      </c>
    </row>
    <row r="89" spans="2:12" ht="12.75">
      <c r="B89" s="119" t="s">
        <v>495</v>
      </c>
      <c r="C89" s="89">
        <v>9970</v>
      </c>
      <c r="D89" s="24" t="s">
        <v>177</v>
      </c>
      <c r="E89" s="87">
        <v>9280</v>
      </c>
      <c r="F89" s="61" t="s">
        <v>177</v>
      </c>
      <c r="G89" s="121">
        <v>0.486</v>
      </c>
      <c r="H89" s="47" t="s">
        <v>152</v>
      </c>
      <c r="J89" s="24" t="s">
        <v>349</v>
      </c>
      <c r="K89" s="43">
        <f t="shared" si="1"/>
        <v>0.486</v>
      </c>
      <c r="L89" s="34" t="s">
        <v>152</v>
      </c>
    </row>
    <row r="90" spans="2:12" ht="12.75">
      <c r="B90" s="119" t="s">
        <v>494</v>
      </c>
      <c r="C90" s="89">
        <v>9970</v>
      </c>
      <c r="D90" s="24" t="s">
        <v>177</v>
      </c>
      <c r="E90" s="87">
        <v>9280</v>
      </c>
      <c r="F90" s="61" t="s">
        <v>177</v>
      </c>
      <c r="G90" s="121">
        <v>0.5900000000000001</v>
      </c>
      <c r="H90" s="47" t="s">
        <v>152</v>
      </c>
      <c r="J90" s="24" t="s">
        <v>387</v>
      </c>
      <c r="K90" s="43">
        <f t="shared" si="1"/>
        <v>0.5900000000000001</v>
      </c>
      <c r="L90" s="34" t="s">
        <v>152</v>
      </c>
    </row>
    <row r="91" spans="2:12" ht="12.75">
      <c r="B91" s="119" t="s">
        <v>338</v>
      </c>
      <c r="C91" s="89">
        <v>9970</v>
      </c>
      <c r="D91" s="24" t="s">
        <v>177</v>
      </c>
      <c r="E91" s="87">
        <v>9280</v>
      </c>
      <c r="F91" s="61" t="s">
        <v>177</v>
      </c>
      <c r="G91" s="121">
        <v>0.306</v>
      </c>
      <c r="H91" s="47" t="s">
        <v>152</v>
      </c>
      <c r="J91" s="24" t="s">
        <v>423</v>
      </c>
      <c r="K91" s="43">
        <f t="shared" si="1"/>
        <v>0.306</v>
      </c>
      <c r="L91" s="34" t="s">
        <v>152</v>
      </c>
    </row>
    <row r="92" spans="2:12" ht="12.75">
      <c r="B92" s="119" t="s">
        <v>534</v>
      </c>
      <c r="C92" s="89">
        <v>9970</v>
      </c>
      <c r="D92" s="24" t="s">
        <v>177</v>
      </c>
      <c r="E92" s="87">
        <v>9280</v>
      </c>
      <c r="F92" s="61" t="s">
        <v>177</v>
      </c>
      <c r="G92" s="121">
        <v>0.5329999999999999</v>
      </c>
      <c r="H92" s="47" t="s">
        <v>152</v>
      </c>
      <c r="J92" s="24" t="s">
        <v>424</v>
      </c>
      <c r="K92" s="43">
        <f t="shared" si="1"/>
        <v>0.5329999999999999</v>
      </c>
      <c r="L92" s="34" t="s">
        <v>152</v>
      </c>
    </row>
    <row r="93" spans="2:12" ht="12.75">
      <c r="B93" s="119" t="s">
        <v>295</v>
      </c>
      <c r="C93" s="89">
        <v>9970</v>
      </c>
      <c r="D93" s="24" t="s">
        <v>177</v>
      </c>
      <c r="E93" s="87">
        <v>9280</v>
      </c>
      <c r="F93" s="61" t="s">
        <v>177</v>
      </c>
      <c r="G93" s="121">
        <v>0.25299999999999995</v>
      </c>
      <c r="H93" s="47" t="s">
        <v>152</v>
      </c>
      <c r="J93" s="24" t="s">
        <v>366</v>
      </c>
      <c r="K93" s="43">
        <f t="shared" si="1"/>
        <v>0.25299999999999995</v>
      </c>
      <c r="L93" s="34" t="s">
        <v>152</v>
      </c>
    </row>
    <row r="94" spans="2:12" ht="12.75">
      <c r="B94" s="119" t="s">
        <v>312</v>
      </c>
      <c r="C94" s="89">
        <v>9970</v>
      </c>
      <c r="D94" s="24" t="s">
        <v>177</v>
      </c>
      <c r="E94" s="87">
        <v>9280</v>
      </c>
      <c r="F94" s="61" t="s">
        <v>177</v>
      </c>
      <c r="G94" s="121">
        <v>0.502</v>
      </c>
      <c r="H94" s="47" t="s">
        <v>152</v>
      </c>
      <c r="J94" s="24" t="s">
        <v>425</v>
      </c>
      <c r="K94" s="43">
        <f t="shared" si="1"/>
        <v>0.502</v>
      </c>
      <c r="L94" s="34" t="s">
        <v>152</v>
      </c>
    </row>
    <row r="95" spans="2:12" ht="12.75">
      <c r="B95" s="119" t="s">
        <v>576</v>
      </c>
      <c r="C95" s="89">
        <v>9970</v>
      </c>
      <c r="D95" s="24" t="s">
        <v>177</v>
      </c>
      <c r="E95" s="87">
        <v>9280</v>
      </c>
      <c r="F95" s="61" t="s">
        <v>177</v>
      </c>
      <c r="G95" s="121">
        <v>0.5479999999999999</v>
      </c>
      <c r="H95" s="47" t="s">
        <v>152</v>
      </c>
      <c r="J95" s="24" t="s">
        <v>426</v>
      </c>
      <c r="K95" s="43">
        <f t="shared" si="1"/>
        <v>0.5479999999999999</v>
      </c>
      <c r="L95" s="34" t="s">
        <v>152</v>
      </c>
    </row>
    <row r="96" spans="2:12" ht="12.75">
      <c r="B96" s="119" t="s">
        <v>296</v>
      </c>
      <c r="C96" s="89">
        <v>9970</v>
      </c>
      <c r="D96" s="24" t="s">
        <v>177</v>
      </c>
      <c r="E96" s="87">
        <v>9280</v>
      </c>
      <c r="F96" s="61" t="s">
        <v>177</v>
      </c>
      <c r="G96" s="121">
        <v>0.443</v>
      </c>
      <c r="H96" s="47" t="s">
        <v>152</v>
      </c>
      <c r="J96" s="24" t="s">
        <v>427</v>
      </c>
      <c r="K96" s="43">
        <f t="shared" si="1"/>
        <v>0.443</v>
      </c>
      <c r="L96" s="34" t="s">
        <v>152</v>
      </c>
    </row>
    <row r="97" spans="2:12" ht="12.75">
      <c r="B97" s="119" t="s">
        <v>612</v>
      </c>
      <c r="C97" s="89">
        <v>9970</v>
      </c>
      <c r="D97" s="24" t="s">
        <v>177</v>
      </c>
      <c r="E97" s="87">
        <v>9280</v>
      </c>
      <c r="F97" s="61" t="s">
        <v>177</v>
      </c>
      <c r="G97" s="121">
        <v>0.383</v>
      </c>
      <c r="H97" s="47" t="s">
        <v>152</v>
      </c>
      <c r="J97" s="24" t="s">
        <v>428</v>
      </c>
      <c r="K97" s="43">
        <f t="shared" si="1"/>
        <v>0.383</v>
      </c>
      <c r="L97" s="34" t="s">
        <v>152</v>
      </c>
    </row>
    <row r="98" spans="2:12" ht="12.75">
      <c r="B98" s="119" t="s">
        <v>653</v>
      </c>
      <c r="C98" s="89">
        <v>9970</v>
      </c>
      <c r="D98" s="24" t="s">
        <v>177</v>
      </c>
      <c r="E98" s="87">
        <v>9280</v>
      </c>
      <c r="F98" s="61" t="s">
        <v>177</v>
      </c>
      <c r="G98" s="121">
        <v>0.621</v>
      </c>
      <c r="H98" s="47" t="s">
        <v>152</v>
      </c>
      <c r="J98" s="24" t="s">
        <v>310</v>
      </c>
      <c r="K98" s="43">
        <f t="shared" si="1"/>
        <v>0.621</v>
      </c>
      <c r="L98" s="34" t="s">
        <v>152</v>
      </c>
    </row>
    <row r="99" spans="2:12" ht="12.75">
      <c r="B99" s="119" t="s">
        <v>726</v>
      </c>
      <c r="C99" s="89">
        <v>9970</v>
      </c>
      <c r="D99" s="24" t="s">
        <v>177</v>
      </c>
      <c r="E99" s="87">
        <v>9280</v>
      </c>
      <c r="F99" s="61" t="s">
        <v>177</v>
      </c>
      <c r="G99" s="121">
        <v>0.33299999999999996</v>
      </c>
      <c r="H99" s="47" t="s">
        <v>152</v>
      </c>
      <c r="J99" s="24" t="s">
        <v>303</v>
      </c>
      <c r="K99" s="43">
        <f t="shared" si="1"/>
        <v>0.33299999999999996</v>
      </c>
      <c r="L99" s="34" t="s">
        <v>152</v>
      </c>
    </row>
    <row r="100" spans="2:12" ht="12.75">
      <c r="B100" s="119" t="s">
        <v>535</v>
      </c>
      <c r="C100" s="89">
        <v>9970</v>
      </c>
      <c r="D100" s="24" t="s">
        <v>177</v>
      </c>
      <c r="E100" s="87">
        <v>9280</v>
      </c>
      <c r="F100" s="61" t="s">
        <v>177</v>
      </c>
      <c r="G100" s="121">
        <v>0.578</v>
      </c>
      <c r="H100" s="47" t="s">
        <v>152</v>
      </c>
      <c r="J100" s="24" t="s">
        <v>429</v>
      </c>
      <c r="K100" s="43">
        <f t="shared" si="1"/>
        <v>0.578</v>
      </c>
      <c r="L100" s="34" t="s">
        <v>152</v>
      </c>
    </row>
    <row r="101" spans="2:12" ht="12.75">
      <c r="B101" s="119" t="s">
        <v>313</v>
      </c>
      <c r="C101" s="89">
        <v>9970</v>
      </c>
      <c r="D101" s="24" t="s">
        <v>177</v>
      </c>
      <c r="E101" s="87">
        <v>9280</v>
      </c>
      <c r="F101" s="61" t="s">
        <v>177</v>
      </c>
      <c r="G101" s="121">
        <v>0.5459999999999999</v>
      </c>
      <c r="H101" s="47" t="s">
        <v>152</v>
      </c>
      <c r="J101" s="24" t="s">
        <v>430</v>
      </c>
      <c r="K101" s="43">
        <f t="shared" si="1"/>
        <v>0.5459999999999999</v>
      </c>
      <c r="L101" s="34" t="s">
        <v>152</v>
      </c>
    </row>
    <row r="102" spans="2:12" ht="12.75">
      <c r="B102" s="119" t="s">
        <v>507</v>
      </c>
      <c r="C102" s="89">
        <v>9970</v>
      </c>
      <c r="D102" s="24" t="s">
        <v>177</v>
      </c>
      <c r="E102" s="87">
        <v>9280</v>
      </c>
      <c r="F102" s="61" t="s">
        <v>177</v>
      </c>
      <c r="G102" s="121">
        <v>0.5</v>
      </c>
      <c r="H102" s="47" t="s">
        <v>152</v>
      </c>
      <c r="J102" s="24" t="s">
        <v>367</v>
      </c>
      <c r="K102" s="43">
        <f t="shared" si="1"/>
        <v>0.5</v>
      </c>
      <c r="L102" s="34" t="s">
        <v>152</v>
      </c>
    </row>
    <row r="103" spans="2:12" ht="12.75">
      <c r="B103" s="119" t="s">
        <v>297</v>
      </c>
      <c r="C103" s="89">
        <v>9970</v>
      </c>
      <c r="D103" s="24" t="s">
        <v>177</v>
      </c>
      <c r="E103" s="87">
        <v>9280</v>
      </c>
      <c r="F103" s="61" t="s">
        <v>177</v>
      </c>
      <c r="G103" s="121">
        <v>0.568</v>
      </c>
      <c r="H103" s="47" t="s">
        <v>152</v>
      </c>
      <c r="J103" s="24" t="s">
        <v>431</v>
      </c>
      <c r="K103" s="43">
        <f t="shared" si="1"/>
        <v>0.568</v>
      </c>
      <c r="L103" s="34" t="s">
        <v>152</v>
      </c>
    </row>
    <row r="104" spans="2:12" ht="12.75">
      <c r="B104" s="119" t="s">
        <v>708</v>
      </c>
      <c r="C104" s="89">
        <v>9970</v>
      </c>
      <c r="D104" s="24" t="s">
        <v>177</v>
      </c>
      <c r="E104" s="87">
        <v>9280</v>
      </c>
      <c r="F104" s="61" t="s">
        <v>177</v>
      </c>
      <c r="G104" s="121">
        <v>0.578</v>
      </c>
      <c r="H104" s="47" t="s">
        <v>152</v>
      </c>
      <c r="J104" s="24" t="s">
        <v>432</v>
      </c>
      <c r="K104" s="43">
        <f t="shared" si="1"/>
        <v>0.578</v>
      </c>
      <c r="L104" s="34" t="s">
        <v>152</v>
      </c>
    </row>
    <row r="105" spans="2:12" ht="12.75">
      <c r="B105" s="119" t="s">
        <v>314</v>
      </c>
      <c r="C105" s="89">
        <v>9970</v>
      </c>
      <c r="D105" s="24" t="s">
        <v>177</v>
      </c>
      <c r="E105" s="87">
        <v>9280</v>
      </c>
      <c r="F105" s="61" t="s">
        <v>177</v>
      </c>
      <c r="G105" s="121">
        <v>0.721</v>
      </c>
      <c r="H105" s="47" t="s">
        <v>152</v>
      </c>
      <c r="J105" s="24" t="s">
        <v>433</v>
      </c>
      <c r="K105" s="43">
        <f t="shared" si="1"/>
        <v>0.721</v>
      </c>
      <c r="L105" s="34" t="s">
        <v>152</v>
      </c>
    </row>
    <row r="106" spans="2:12" ht="12.75">
      <c r="B106" s="119" t="s">
        <v>540</v>
      </c>
      <c r="C106" s="89">
        <v>9970</v>
      </c>
      <c r="D106" s="24" t="s">
        <v>177</v>
      </c>
      <c r="E106" s="87">
        <v>9280</v>
      </c>
      <c r="F106" s="61" t="s">
        <v>177</v>
      </c>
      <c r="G106" s="121">
        <v>0.483</v>
      </c>
      <c r="H106" s="47" t="s">
        <v>152</v>
      </c>
      <c r="J106" s="24" t="s">
        <v>434</v>
      </c>
      <c r="K106" s="43">
        <f t="shared" si="1"/>
        <v>0.483</v>
      </c>
      <c r="L106" s="34" t="s">
        <v>152</v>
      </c>
    </row>
    <row r="107" spans="2:12" ht="12.75">
      <c r="B107" s="119" t="s">
        <v>706</v>
      </c>
      <c r="C107" s="89">
        <v>9970</v>
      </c>
      <c r="D107" s="24" t="s">
        <v>177</v>
      </c>
      <c r="E107" s="87">
        <v>9280</v>
      </c>
      <c r="F107" s="61" t="s">
        <v>177</v>
      </c>
      <c r="G107" s="121">
        <v>0.486</v>
      </c>
      <c r="H107" s="47" t="s">
        <v>152</v>
      </c>
      <c r="J107" s="24" t="s">
        <v>435</v>
      </c>
      <c r="K107" s="43">
        <f t="shared" si="1"/>
        <v>0.486</v>
      </c>
      <c r="L107" s="34" t="s">
        <v>152</v>
      </c>
    </row>
    <row r="108" spans="2:12" ht="12.75">
      <c r="B108" s="119" t="s">
        <v>682</v>
      </c>
      <c r="C108" s="89">
        <v>9970</v>
      </c>
      <c r="D108" s="24" t="s">
        <v>177</v>
      </c>
      <c r="E108" s="87">
        <v>9280</v>
      </c>
      <c r="F108" s="61" t="s">
        <v>177</v>
      </c>
      <c r="G108" s="121">
        <v>0.517</v>
      </c>
      <c r="H108" s="47" t="s">
        <v>152</v>
      </c>
      <c r="J108" s="24" t="s">
        <v>436</v>
      </c>
      <c r="K108" s="43">
        <f t="shared" si="1"/>
        <v>0.517</v>
      </c>
      <c r="L108" s="34" t="s">
        <v>152</v>
      </c>
    </row>
    <row r="109" spans="2:12" ht="12.75">
      <c r="B109" s="119" t="s">
        <v>631</v>
      </c>
      <c r="C109" s="89">
        <v>9970</v>
      </c>
      <c r="D109" s="24" t="s">
        <v>177</v>
      </c>
      <c r="E109" s="87">
        <v>9280</v>
      </c>
      <c r="F109" s="61" t="s">
        <v>177</v>
      </c>
      <c r="G109" s="121">
        <v>0.553</v>
      </c>
      <c r="H109" s="47" t="s">
        <v>152</v>
      </c>
      <c r="J109" s="24" t="s">
        <v>333</v>
      </c>
      <c r="K109" s="43">
        <f t="shared" si="1"/>
        <v>0.553</v>
      </c>
      <c r="L109" s="34" t="s">
        <v>152</v>
      </c>
    </row>
    <row r="110" spans="2:12" ht="12.75">
      <c r="B110" s="119" t="s">
        <v>298</v>
      </c>
      <c r="C110" s="89">
        <v>9970</v>
      </c>
      <c r="D110" s="24" t="s">
        <v>177</v>
      </c>
      <c r="E110" s="87">
        <v>9280</v>
      </c>
      <c r="F110" s="61" t="s">
        <v>177</v>
      </c>
      <c r="G110" s="121">
        <v>0.5339999999999999</v>
      </c>
      <c r="H110" s="47" t="s">
        <v>152</v>
      </c>
      <c r="J110" s="24" t="s">
        <v>437</v>
      </c>
      <c r="K110" s="43">
        <f t="shared" si="1"/>
        <v>0.5339999999999999</v>
      </c>
      <c r="L110" s="34" t="s">
        <v>152</v>
      </c>
    </row>
    <row r="111" spans="2:12" ht="12.75">
      <c r="B111" s="119" t="s">
        <v>315</v>
      </c>
      <c r="C111" s="89">
        <v>9970</v>
      </c>
      <c r="D111" s="24" t="s">
        <v>177</v>
      </c>
      <c r="E111" s="87">
        <v>9280</v>
      </c>
      <c r="F111" s="61" t="s">
        <v>177</v>
      </c>
      <c r="G111" s="121">
        <v>0.5409999999999999</v>
      </c>
      <c r="H111" s="47" t="s">
        <v>152</v>
      </c>
      <c r="J111" s="24" t="s">
        <v>348</v>
      </c>
      <c r="K111" s="43">
        <f t="shared" si="1"/>
        <v>0.5409999999999999</v>
      </c>
      <c r="L111" s="34" t="s">
        <v>152</v>
      </c>
    </row>
    <row r="112" spans="2:12" ht="12.75">
      <c r="B112" s="119" t="s">
        <v>316</v>
      </c>
      <c r="C112" s="89">
        <v>9970</v>
      </c>
      <c r="D112" s="24" t="s">
        <v>177</v>
      </c>
      <c r="E112" s="87">
        <v>9280</v>
      </c>
      <c r="F112" s="61" t="s">
        <v>177</v>
      </c>
      <c r="G112" s="121">
        <v>0.45199999999999996</v>
      </c>
      <c r="H112" s="47" t="s">
        <v>152</v>
      </c>
      <c r="J112" s="24" t="s">
        <v>438</v>
      </c>
      <c r="K112" s="43">
        <f t="shared" si="1"/>
        <v>0.45199999999999996</v>
      </c>
      <c r="L112" s="34" t="s">
        <v>152</v>
      </c>
    </row>
    <row r="113" spans="2:12" ht="12.75">
      <c r="B113" s="119" t="s">
        <v>426</v>
      </c>
      <c r="C113" s="89">
        <v>9970</v>
      </c>
      <c r="D113" s="24" t="s">
        <v>177</v>
      </c>
      <c r="E113" s="87">
        <v>9280</v>
      </c>
      <c r="F113" s="61" t="s">
        <v>177</v>
      </c>
      <c r="G113" s="121">
        <v>0.409</v>
      </c>
      <c r="H113" s="47" t="s">
        <v>152</v>
      </c>
      <c r="J113" s="24" t="s">
        <v>351</v>
      </c>
      <c r="K113" s="43">
        <f t="shared" si="1"/>
        <v>0.409</v>
      </c>
      <c r="L113" s="34" t="s">
        <v>152</v>
      </c>
    </row>
    <row r="114" spans="2:12" ht="12.75">
      <c r="B114" s="119" t="s">
        <v>299</v>
      </c>
      <c r="C114" s="89">
        <v>9970</v>
      </c>
      <c r="D114" s="24" t="s">
        <v>177</v>
      </c>
      <c r="E114" s="87">
        <v>9280</v>
      </c>
      <c r="F114" s="61" t="s">
        <v>177</v>
      </c>
      <c r="G114" s="121">
        <v>0.416</v>
      </c>
      <c r="H114" s="47" t="s">
        <v>152</v>
      </c>
      <c r="J114" s="24" t="s">
        <v>439</v>
      </c>
      <c r="K114" s="43">
        <f t="shared" si="1"/>
        <v>0.416</v>
      </c>
      <c r="L114" s="34" t="s">
        <v>152</v>
      </c>
    </row>
    <row r="115" spans="2:12" ht="12.75">
      <c r="B115" s="119" t="s">
        <v>408</v>
      </c>
      <c r="C115" s="89">
        <v>9970</v>
      </c>
      <c r="D115" s="24" t="s">
        <v>177</v>
      </c>
      <c r="E115" s="87">
        <v>9280</v>
      </c>
      <c r="F115" s="61" t="s">
        <v>177</v>
      </c>
      <c r="G115" s="121">
        <v>0.5379999999999999</v>
      </c>
      <c r="H115" s="47" t="s">
        <v>152</v>
      </c>
      <c r="J115" s="24" t="s">
        <v>343</v>
      </c>
      <c r="K115" s="43">
        <f t="shared" si="1"/>
        <v>0.5379999999999999</v>
      </c>
      <c r="L115" s="34" t="s">
        <v>152</v>
      </c>
    </row>
    <row r="116" spans="2:12" ht="12.75">
      <c r="B116" s="119" t="s">
        <v>516</v>
      </c>
      <c r="C116" s="89">
        <v>9970</v>
      </c>
      <c r="D116" s="24" t="s">
        <v>177</v>
      </c>
      <c r="E116" s="87">
        <v>9280</v>
      </c>
      <c r="F116" s="61" t="s">
        <v>177</v>
      </c>
      <c r="G116" s="121">
        <v>0.643</v>
      </c>
      <c r="H116" s="47" t="s">
        <v>152</v>
      </c>
      <c r="J116" s="24" t="s">
        <v>359</v>
      </c>
      <c r="K116" s="43">
        <f t="shared" si="1"/>
        <v>0.643</v>
      </c>
      <c r="L116" s="34" t="s">
        <v>152</v>
      </c>
    </row>
    <row r="117" spans="2:12" ht="12.75">
      <c r="B117" s="119" t="s">
        <v>654</v>
      </c>
      <c r="C117" s="89">
        <v>9970</v>
      </c>
      <c r="D117" s="24" t="s">
        <v>177</v>
      </c>
      <c r="E117" s="87">
        <v>9280</v>
      </c>
      <c r="F117" s="61" t="s">
        <v>177</v>
      </c>
      <c r="G117" s="121">
        <v>0.399</v>
      </c>
      <c r="H117" s="47" t="s">
        <v>152</v>
      </c>
      <c r="J117" s="24" t="s">
        <v>341</v>
      </c>
      <c r="K117" s="43">
        <f t="shared" si="1"/>
        <v>0.399</v>
      </c>
      <c r="L117" s="34" t="s">
        <v>152</v>
      </c>
    </row>
    <row r="118" spans="2:12" ht="12.75">
      <c r="B118" s="119" t="s">
        <v>639</v>
      </c>
      <c r="C118" s="89">
        <v>9970</v>
      </c>
      <c r="D118" s="24" t="s">
        <v>177</v>
      </c>
      <c r="E118" s="87">
        <v>9280</v>
      </c>
      <c r="F118" s="61" t="s">
        <v>177</v>
      </c>
      <c r="G118" s="121">
        <v>0.518</v>
      </c>
      <c r="H118" s="47" t="s">
        <v>152</v>
      </c>
      <c r="J118" s="24" t="s">
        <v>440</v>
      </c>
      <c r="K118" s="43">
        <f t="shared" si="1"/>
        <v>0.518</v>
      </c>
      <c r="L118" s="34" t="s">
        <v>152</v>
      </c>
    </row>
    <row r="119" spans="2:12" ht="12.75">
      <c r="B119" s="119" t="s">
        <v>300</v>
      </c>
      <c r="C119" s="89">
        <v>9970</v>
      </c>
      <c r="D119" s="24" t="s">
        <v>177</v>
      </c>
      <c r="E119" s="87">
        <v>9280</v>
      </c>
      <c r="F119" s="61" t="s">
        <v>177</v>
      </c>
      <c r="G119" s="121">
        <v>0.38699999999999996</v>
      </c>
      <c r="H119" s="47" t="s">
        <v>152</v>
      </c>
      <c r="J119" s="24" t="s">
        <v>441</v>
      </c>
      <c r="K119" s="43">
        <f t="shared" si="1"/>
        <v>0.38699999999999996</v>
      </c>
      <c r="L119" s="34" t="s">
        <v>152</v>
      </c>
    </row>
    <row r="120" spans="2:12" ht="12.75">
      <c r="B120" s="119" t="s">
        <v>544</v>
      </c>
      <c r="C120" s="89">
        <v>9970</v>
      </c>
      <c r="D120" s="24" t="s">
        <v>177</v>
      </c>
      <c r="E120" s="87">
        <v>9280</v>
      </c>
      <c r="F120" s="61" t="s">
        <v>177</v>
      </c>
      <c r="G120" s="121">
        <v>0.52</v>
      </c>
      <c r="H120" s="47" t="s">
        <v>152</v>
      </c>
      <c r="J120" s="24" t="s">
        <v>374</v>
      </c>
      <c r="K120" s="43">
        <f t="shared" si="1"/>
        <v>0.52</v>
      </c>
      <c r="L120" s="34" t="s">
        <v>152</v>
      </c>
    </row>
    <row r="121" spans="2:12" ht="12.75">
      <c r="B121" s="119" t="s">
        <v>472</v>
      </c>
      <c r="C121" s="89">
        <v>9970</v>
      </c>
      <c r="D121" s="24" t="s">
        <v>177</v>
      </c>
      <c r="E121" s="87">
        <v>9280</v>
      </c>
      <c r="F121" s="61" t="s">
        <v>177</v>
      </c>
      <c r="G121" s="121">
        <v>0.578</v>
      </c>
      <c r="H121" s="47" t="s">
        <v>152</v>
      </c>
      <c r="J121" s="24" t="s">
        <v>317</v>
      </c>
      <c r="K121" s="43">
        <f t="shared" si="1"/>
        <v>0.578</v>
      </c>
      <c r="L121" s="34" t="s">
        <v>152</v>
      </c>
    </row>
    <row r="122" spans="2:12" ht="12.75">
      <c r="B122" s="119" t="s">
        <v>699</v>
      </c>
      <c r="C122" s="89">
        <v>9970</v>
      </c>
      <c r="D122" s="24" t="s">
        <v>177</v>
      </c>
      <c r="E122" s="87">
        <v>9280</v>
      </c>
      <c r="F122" s="61" t="s">
        <v>177</v>
      </c>
      <c r="G122" s="121">
        <v>0.6489999999999999</v>
      </c>
      <c r="H122" s="47" t="s">
        <v>152</v>
      </c>
      <c r="J122" s="24" t="s">
        <v>442</v>
      </c>
      <c r="K122" s="43">
        <f t="shared" si="1"/>
        <v>0.6489999999999999</v>
      </c>
      <c r="L122" s="34" t="s">
        <v>152</v>
      </c>
    </row>
    <row r="123" spans="2:12" ht="12.75">
      <c r="B123" s="119" t="s">
        <v>579</v>
      </c>
      <c r="C123" s="89">
        <v>9970</v>
      </c>
      <c r="D123" s="24" t="s">
        <v>177</v>
      </c>
      <c r="E123" s="87">
        <v>9280</v>
      </c>
      <c r="F123" s="61" t="s">
        <v>177</v>
      </c>
      <c r="G123" s="121">
        <v>0.49199999999999994</v>
      </c>
      <c r="H123" s="47" t="s">
        <v>152</v>
      </c>
      <c r="J123" s="24" t="s">
        <v>443</v>
      </c>
      <c r="K123" s="43">
        <f t="shared" si="1"/>
        <v>0.49199999999999994</v>
      </c>
      <c r="L123" s="34" t="s">
        <v>152</v>
      </c>
    </row>
    <row r="124" spans="2:12" ht="12.75">
      <c r="B124" s="119" t="s">
        <v>317</v>
      </c>
      <c r="C124" s="89">
        <v>9970</v>
      </c>
      <c r="D124" s="24" t="s">
        <v>177</v>
      </c>
      <c r="E124" s="87">
        <v>9280</v>
      </c>
      <c r="F124" s="61" t="s">
        <v>177</v>
      </c>
      <c r="G124" s="121">
        <v>0.579</v>
      </c>
      <c r="H124" s="47" t="s">
        <v>152</v>
      </c>
      <c r="J124" s="24" t="s">
        <v>444</v>
      </c>
      <c r="K124" s="43">
        <f t="shared" si="1"/>
        <v>0.579</v>
      </c>
      <c r="L124" s="34" t="s">
        <v>152</v>
      </c>
    </row>
    <row r="125" spans="2:12" ht="12.75">
      <c r="B125" s="119" t="s">
        <v>301</v>
      </c>
      <c r="C125" s="89">
        <v>9970</v>
      </c>
      <c r="D125" s="24" t="s">
        <v>177</v>
      </c>
      <c r="E125" s="87">
        <v>9280</v>
      </c>
      <c r="F125" s="61" t="s">
        <v>177</v>
      </c>
      <c r="G125" s="121">
        <v>0.13699999999999998</v>
      </c>
      <c r="H125" s="47" t="s">
        <v>152</v>
      </c>
      <c r="J125" s="24" t="s">
        <v>445</v>
      </c>
      <c r="K125" s="43">
        <f t="shared" si="1"/>
        <v>0.13699999999999998</v>
      </c>
      <c r="L125" s="34" t="s">
        <v>152</v>
      </c>
    </row>
    <row r="126" spans="2:12" ht="12.75">
      <c r="B126" s="119" t="s">
        <v>409</v>
      </c>
      <c r="C126" s="89">
        <v>9970</v>
      </c>
      <c r="D126" s="24" t="s">
        <v>177</v>
      </c>
      <c r="E126" s="87">
        <v>9280</v>
      </c>
      <c r="F126" s="61" t="s">
        <v>177</v>
      </c>
      <c r="G126" s="121">
        <v>0.517</v>
      </c>
      <c r="H126" s="47" t="s">
        <v>152</v>
      </c>
      <c r="J126" s="24" t="s">
        <v>446</v>
      </c>
      <c r="K126" s="43">
        <f t="shared" si="1"/>
        <v>0.517</v>
      </c>
      <c r="L126" s="34" t="s">
        <v>152</v>
      </c>
    </row>
    <row r="127" spans="2:12" ht="12.75">
      <c r="B127" s="119" t="s">
        <v>302</v>
      </c>
      <c r="C127" s="89">
        <v>9970</v>
      </c>
      <c r="D127" s="24" t="s">
        <v>177</v>
      </c>
      <c r="E127" s="87">
        <v>9280</v>
      </c>
      <c r="F127" s="61" t="s">
        <v>177</v>
      </c>
      <c r="G127" s="121">
        <v>0.625</v>
      </c>
      <c r="H127" s="47" t="s">
        <v>152</v>
      </c>
      <c r="J127" s="24" t="s">
        <v>447</v>
      </c>
      <c r="K127" s="43">
        <f t="shared" si="1"/>
        <v>0.625</v>
      </c>
      <c r="L127" s="34" t="s">
        <v>152</v>
      </c>
    </row>
    <row r="128" spans="2:12" ht="12.75">
      <c r="B128" s="119" t="s">
        <v>503</v>
      </c>
      <c r="C128" s="89">
        <v>9970</v>
      </c>
      <c r="D128" s="24" t="s">
        <v>177</v>
      </c>
      <c r="E128" s="87">
        <v>9280</v>
      </c>
      <c r="F128" s="61" t="s">
        <v>177</v>
      </c>
      <c r="G128" s="121">
        <v>0.6309999999999999</v>
      </c>
      <c r="H128" s="47" t="s">
        <v>152</v>
      </c>
      <c r="J128" s="24" t="s">
        <v>448</v>
      </c>
      <c r="K128" s="43">
        <f t="shared" si="1"/>
        <v>0.6309999999999999</v>
      </c>
      <c r="L128" s="34" t="s">
        <v>152</v>
      </c>
    </row>
    <row r="129" spans="2:12" ht="12.75">
      <c r="B129" s="119" t="s">
        <v>303</v>
      </c>
      <c r="C129" s="89">
        <v>9970</v>
      </c>
      <c r="D129" s="24" t="s">
        <v>177</v>
      </c>
      <c r="E129" s="87">
        <v>9280</v>
      </c>
      <c r="F129" s="61" t="s">
        <v>177</v>
      </c>
      <c r="G129" s="121">
        <v>0.5</v>
      </c>
      <c r="H129" s="47" t="s">
        <v>152</v>
      </c>
      <c r="J129" s="24" t="s">
        <v>449</v>
      </c>
      <c r="K129" s="43">
        <f t="shared" si="1"/>
        <v>0.5</v>
      </c>
      <c r="L129" s="34" t="s">
        <v>152</v>
      </c>
    </row>
    <row r="130" spans="2:12" ht="12.75">
      <c r="B130" s="119" t="s">
        <v>560</v>
      </c>
      <c r="C130" s="89">
        <v>9970</v>
      </c>
      <c r="D130" s="24" t="s">
        <v>177</v>
      </c>
      <c r="E130" s="87">
        <v>9280</v>
      </c>
      <c r="F130" s="61" t="s">
        <v>177</v>
      </c>
      <c r="G130" s="121">
        <v>0.526</v>
      </c>
      <c r="H130" s="47" t="s">
        <v>152</v>
      </c>
      <c r="J130" s="24" t="s">
        <v>450</v>
      </c>
      <c r="K130" s="43">
        <f t="shared" si="1"/>
        <v>0.526</v>
      </c>
      <c r="L130" s="34" t="s">
        <v>152</v>
      </c>
    </row>
    <row r="131" spans="2:12" ht="12.75">
      <c r="B131" s="119" t="s">
        <v>718</v>
      </c>
      <c r="C131" s="89">
        <v>9970</v>
      </c>
      <c r="D131" s="24" t="s">
        <v>177</v>
      </c>
      <c r="E131" s="87">
        <v>9280</v>
      </c>
      <c r="F131" s="61" t="s">
        <v>177</v>
      </c>
      <c r="G131" s="121">
        <v>0.441</v>
      </c>
      <c r="H131" s="47" t="s">
        <v>152</v>
      </c>
      <c r="J131" s="24" t="s">
        <v>362</v>
      </c>
      <c r="K131" s="43">
        <f t="shared" si="1"/>
        <v>0.441</v>
      </c>
      <c r="L131" s="34" t="s">
        <v>152</v>
      </c>
    </row>
    <row r="132" spans="2:12" ht="12.75">
      <c r="B132" s="119" t="s">
        <v>430</v>
      </c>
      <c r="C132" s="89">
        <v>9970</v>
      </c>
      <c r="D132" s="24" t="s">
        <v>177</v>
      </c>
      <c r="E132" s="87">
        <v>9280</v>
      </c>
      <c r="F132" s="61" t="s">
        <v>177</v>
      </c>
      <c r="G132" s="121">
        <v>0.578</v>
      </c>
      <c r="H132" s="47" t="s">
        <v>152</v>
      </c>
      <c r="J132" s="24" t="s">
        <v>295</v>
      </c>
      <c r="K132" s="43">
        <f t="shared" si="1"/>
        <v>0.578</v>
      </c>
      <c r="L132" s="34" t="s">
        <v>152</v>
      </c>
    </row>
    <row r="133" spans="2:12" ht="12.75">
      <c r="B133" s="119" t="s">
        <v>434</v>
      </c>
      <c r="C133" s="89">
        <v>9970</v>
      </c>
      <c r="D133" s="24" t="s">
        <v>177</v>
      </c>
      <c r="E133" s="87">
        <v>9280</v>
      </c>
      <c r="F133" s="61" t="s">
        <v>177</v>
      </c>
      <c r="G133" s="121">
        <v>0.71</v>
      </c>
      <c r="H133" s="47" t="s">
        <v>152</v>
      </c>
      <c r="J133" s="24" t="s">
        <v>451</v>
      </c>
      <c r="K133" s="43">
        <f t="shared" si="1"/>
        <v>0.71</v>
      </c>
      <c r="L133" s="34" t="s">
        <v>152</v>
      </c>
    </row>
    <row r="134" spans="2:12" ht="12.75">
      <c r="B134" s="119" t="s">
        <v>435</v>
      </c>
      <c r="C134" s="89">
        <v>9970</v>
      </c>
      <c r="D134" s="24" t="s">
        <v>177</v>
      </c>
      <c r="E134" s="87">
        <v>9280</v>
      </c>
      <c r="F134" s="61" t="s">
        <v>177</v>
      </c>
      <c r="G134" s="121">
        <v>0.651</v>
      </c>
      <c r="H134" s="47" t="s">
        <v>152</v>
      </c>
      <c r="J134" s="24" t="s">
        <v>346</v>
      </c>
      <c r="K134" s="43">
        <f t="shared" si="1"/>
        <v>0.651</v>
      </c>
      <c r="L134" s="34" t="s">
        <v>152</v>
      </c>
    </row>
    <row r="135" spans="2:12" ht="12.75">
      <c r="B135" s="119" t="s">
        <v>724</v>
      </c>
      <c r="C135" s="89">
        <v>9970</v>
      </c>
      <c r="D135" s="24" t="s">
        <v>177</v>
      </c>
      <c r="E135" s="87">
        <v>9280</v>
      </c>
      <c r="F135" s="61" t="s">
        <v>177</v>
      </c>
      <c r="G135" s="121">
        <v>0.33299999999999996</v>
      </c>
      <c r="H135" s="47" t="s">
        <v>152</v>
      </c>
      <c r="J135" s="24" t="s">
        <v>452</v>
      </c>
      <c r="K135" s="43">
        <f aca="true" t="shared" si="2" ref="K135:K198">G135</f>
        <v>0.33299999999999996</v>
      </c>
      <c r="L135" s="34" t="s">
        <v>152</v>
      </c>
    </row>
    <row r="136" spans="2:12" ht="12.75">
      <c r="B136" s="119" t="s">
        <v>734</v>
      </c>
      <c r="C136" s="89">
        <v>9970</v>
      </c>
      <c r="D136" s="24" t="s">
        <v>177</v>
      </c>
      <c r="E136" s="87">
        <v>9280</v>
      </c>
      <c r="F136" s="61" t="s">
        <v>177</v>
      </c>
      <c r="G136" s="121">
        <v>0.33299999999999996</v>
      </c>
      <c r="H136" s="47" t="s">
        <v>152</v>
      </c>
      <c r="J136" s="24" t="s">
        <v>332</v>
      </c>
      <c r="K136" s="43">
        <f t="shared" si="2"/>
        <v>0.33299999999999996</v>
      </c>
      <c r="L136" s="34" t="s">
        <v>152</v>
      </c>
    </row>
    <row r="137" spans="2:12" ht="12.75">
      <c r="B137" s="119" t="s">
        <v>710</v>
      </c>
      <c r="C137" s="89">
        <v>9970</v>
      </c>
      <c r="D137" s="24" t="s">
        <v>177</v>
      </c>
      <c r="E137" s="87">
        <v>9280</v>
      </c>
      <c r="F137" s="61" t="s">
        <v>177</v>
      </c>
      <c r="G137" s="121">
        <v>0.33299999999999996</v>
      </c>
      <c r="H137" s="47" t="s">
        <v>152</v>
      </c>
      <c r="J137" s="24" t="s">
        <v>453</v>
      </c>
      <c r="K137" s="43">
        <f t="shared" si="2"/>
        <v>0.33299999999999996</v>
      </c>
      <c r="L137" s="34" t="s">
        <v>152</v>
      </c>
    </row>
    <row r="138" spans="2:12" ht="12.75">
      <c r="B138" s="119" t="s">
        <v>318</v>
      </c>
      <c r="C138" s="89">
        <v>9970</v>
      </c>
      <c r="D138" s="24" t="s">
        <v>177</v>
      </c>
      <c r="E138" s="87">
        <v>9280</v>
      </c>
      <c r="F138" s="61" t="s">
        <v>177</v>
      </c>
      <c r="G138" s="121">
        <v>0.07599999999999998</v>
      </c>
      <c r="H138" s="47" t="s">
        <v>152</v>
      </c>
      <c r="J138" s="24" t="s">
        <v>381</v>
      </c>
      <c r="K138" s="43">
        <f t="shared" si="2"/>
        <v>0.07599999999999998</v>
      </c>
      <c r="L138" s="34" t="s">
        <v>152</v>
      </c>
    </row>
    <row r="139" spans="2:12" ht="12.75">
      <c r="B139" s="119" t="s">
        <v>664</v>
      </c>
      <c r="C139" s="89">
        <v>9970</v>
      </c>
      <c r="D139" s="24" t="s">
        <v>177</v>
      </c>
      <c r="E139" s="87">
        <v>9280</v>
      </c>
      <c r="F139" s="61" t="s">
        <v>177</v>
      </c>
      <c r="G139" s="121">
        <v>0.629</v>
      </c>
      <c r="H139" s="47" t="s">
        <v>152</v>
      </c>
      <c r="J139" s="24" t="s">
        <v>454</v>
      </c>
      <c r="K139" s="43">
        <f t="shared" si="2"/>
        <v>0.629</v>
      </c>
      <c r="L139" s="34" t="s">
        <v>152</v>
      </c>
    </row>
    <row r="140" spans="2:12" ht="12.75">
      <c r="B140" s="119" t="s">
        <v>705</v>
      </c>
      <c r="C140" s="89">
        <v>9970</v>
      </c>
      <c r="D140" s="24" t="s">
        <v>177</v>
      </c>
      <c r="E140" s="87">
        <v>9280</v>
      </c>
      <c r="F140" s="61" t="s">
        <v>177</v>
      </c>
      <c r="G140" s="121">
        <v>0.609</v>
      </c>
      <c r="H140" s="47" t="s">
        <v>152</v>
      </c>
      <c r="J140" s="24" t="s">
        <v>455</v>
      </c>
      <c r="K140" s="43">
        <f t="shared" si="2"/>
        <v>0.609</v>
      </c>
      <c r="L140" s="34" t="s">
        <v>152</v>
      </c>
    </row>
    <row r="141" spans="2:12" ht="12.75">
      <c r="B141" s="119" t="s">
        <v>319</v>
      </c>
      <c r="C141" s="89">
        <v>9970</v>
      </c>
      <c r="D141" s="24" t="s">
        <v>177</v>
      </c>
      <c r="E141" s="87">
        <v>9280</v>
      </c>
      <c r="F141" s="61" t="s">
        <v>177</v>
      </c>
      <c r="G141" s="121">
        <v>0.437</v>
      </c>
      <c r="H141" s="47" t="s">
        <v>152</v>
      </c>
      <c r="J141" s="24" t="s">
        <v>377</v>
      </c>
      <c r="K141" s="43">
        <f t="shared" si="2"/>
        <v>0.437</v>
      </c>
      <c r="L141" s="34" t="s">
        <v>152</v>
      </c>
    </row>
    <row r="142" spans="2:12" ht="12.75">
      <c r="B142" s="119" t="s">
        <v>658</v>
      </c>
      <c r="C142" s="89">
        <v>9970</v>
      </c>
      <c r="D142" s="24" t="s">
        <v>177</v>
      </c>
      <c r="E142" s="87">
        <v>9280</v>
      </c>
      <c r="F142" s="61" t="s">
        <v>177</v>
      </c>
      <c r="G142" s="121">
        <v>0.33299999999999996</v>
      </c>
      <c r="H142" s="47" t="s">
        <v>152</v>
      </c>
      <c r="J142" s="24" t="s">
        <v>456</v>
      </c>
      <c r="K142" s="43">
        <f t="shared" si="2"/>
        <v>0.33299999999999996</v>
      </c>
      <c r="L142" s="34" t="s">
        <v>152</v>
      </c>
    </row>
    <row r="143" spans="2:12" ht="12.75">
      <c r="B143" s="119" t="s">
        <v>620</v>
      </c>
      <c r="C143" s="89">
        <v>9970</v>
      </c>
      <c r="D143" s="24" t="s">
        <v>177</v>
      </c>
      <c r="E143" s="87">
        <v>9280</v>
      </c>
      <c r="F143" s="61" t="s">
        <v>177</v>
      </c>
      <c r="G143" s="121">
        <v>0.5009999999999999</v>
      </c>
      <c r="H143" s="47" t="s">
        <v>152</v>
      </c>
      <c r="J143" s="24" t="s">
        <v>375</v>
      </c>
      <c r="K143" s="43">
        <f t="shared" si="2"/>
        <v>0.5009999999999999</v>
      </c>
      <c r="L143" s="34" t="s">
        <v>152</v>
      </c>
    </row>
    <row r="144" spans="2:12" ht="12.75">
      <c r="B144" s="119" t="s">
        <v>525</v>
      </c>
      <c r="C144" s="89">
        <v>9970</v>
      </c>
      <c r="D144" s="24" t="s">
        <v>177</v>
      </c>
      <c r="E144" s="87">
        <v>9280</v>
      </c>
      <c r="F144" s="61" t="s">
        <v>177</v>
      </c>
      <c r="G144" s="121">
        <v>0</v>
      </c>
      <c r="H144" s="47" t="s">
        <v>152</v>
      </c>
      <c r="J144" s="24" t="s">
        <v>297</v>
      </c>
      <c r="K144" s="43">
        <f t="shared" si="2"/>
        <v>0</v>
      </c>
      <c r="L144" s="34" t="s">
        <v>152</v>
      </c>
    </row>
    <row r="145" spans="2:12" ht="12.75">
      <c r="B145" s="119" t="s">
        <v>519</v>
      </c>
      <c r="C145" s="89">
        <v>9970</v>
      </c>
      <c r="D145" s="24" t="s">
        <v>177</v>
      </c>
      <c r="E145" s="87">
        <v>9280</v>
      </c>
      <c r="F145" s="61" t="s">
        <v>177</v>
      </c>
      <c r="G145" s="121">
        <v>0.344</v>
      </c>
      <c r="H145" s="47" t="s">
        <v>152</v>
      </c>
      <c r="J145" s="24" t="s">
        <v>324</v>
      </c>
      <c r="K145" s="43">
        <f t="shared" si="2"/>
        <v>0.344</v>
      </c>
      <c r="L145" s="34" t="s">
        <v>152</v>
      </c>
    </row>
    <row r="146" spans="2:12" ht="12.75">
      <c r="B146" s="119" t="s">
        <v>578</v>
      </c>
      <c r="C146" s="89">
        <v>9970</v>
      </c>
      <c r="D146" s="24" t="s">
        <v>177</v>
      </c>
      <c r="E146" s="87">
        <v>9280</v>
      </c>
      <c r="F146" s="61" t="s">
        <v>177</v>
      </c>
      <c r="G146" s="121">
        <v>0.428</v>
      </c>
      <c r="H146" s="47" t="s">
        <v>152</v>
      </c>
      <c r="J146" s="24" t="s">
        <v>457</v>
      </c>
      <c r="K146" s="43">
        <f t="shared" si="2"/>
        <v>0.428</v>
      </c>
      <c r="L146" s="34" t="s">
        <v>152</v>
      </c>
    </row>
    <row r="147" spans="2:12" ht="12.75">
      <c r="B147" s="119" t="s">
        <v>437</v>
      </c>
      <c r="C147" s="89">
        <v>9970</v>
      </c>
      <c r="D147" s="24" t="s">
        <v>177</v>
      </c>
      <c r="E147" s="87">
        <v>9280</v>
      </c>
      <c r="F147" s="61" t="s">
        <v>177</v>
      </c>
      <c r="G147" s="121">
        <v>0.508</v>
      </c>
      <c r="H147" s="47" t="s">
        <v>152</v>
      </c>
      <c r="J147" s="24" t="s">
        <v>458</v>
      </c>
      <c r="K147" s="43">
        <f t="shared" si="2"/>
        <v>0.508</v>
      </c>
      <c r="L147" s="34" t="s">
        <v>152</v>
      </c>
    </row>
    <row r="148" spans="2:12" ht="12.75">
      <c r="B148" s="119" t="s">
        <v>429</v>
      </c>
      <c r="C148" s="89">
        <v>9970</v>
      </c>
      <c r="D148" s="24" t="s">
        <v>177</v>
      </c>
      <c r="E148" s="87">
        <v>9280</v>
      </c>
      <c r="F148" s="61" t="s">
        <v>177</v>
      </c>
      <c r="G148" s="121">
        <v>0.419</v>
      </c>
      <c r="H148" s="47" t="s">
        <v>152</v>
      </c>
      <c r="J148" s="24" t="s">
        <v>459</v>
      </c>
      <c r="K148" s="43">
        <f t="shared" si="2"/>
        <v>0.419</v>
      </c>
      <c r="L148" s="34" t="s">
        <v>152</v>
      </c>
    </row>
    <row r="149" spans="2:12" ht="12.75">
      <c r="B149" s="119" t="s">
        <v>626</v>
      </c>
      <c r="C149" s="89">
        <v>9970</v>
      </c>
      <c r="D149" s="24" t="s">
        <v>177</v>
      </c>
      <c r="E149" s="87">
        <v>9280</v>
      </c>
      <c r="F149" s="61" t="s">
        <v>177</v>
      </c>
      <c r="G149" s="121">
        <v>0.606</v>
      </c>
      <c r="H149" s="47" t="s">
        <v>152</v>
      </c>
      <c r="J149" s="24" t="s">
        <v>460</v>
      </c>
      <c r="K149" s="43">
        <f t="shared" si="2"/>
        <v>0.606</v>
      </c>
      <c r="L149" s="34" t="s">
        <v>152</v>
      </c>
    </row>
    <row r="150" spans="2:12" ht="12.75">
      <c r="B150" s="119" t="s">
        <v>321</v>
      </c>
      <c r="C150" s="89">
        <v>9970</v>
      </c>
      <c r="D150" s="24" t="s">
        <v>177</v>
      </c>
      <c r="E150" s="87">
        <v>9280</v>
      </c>
      <c r="F150" s="61" t="s">
        <v>177</v>
      </c>
      <c r="G150" s="121">
        <v>0.521</v>
      </c>
      <c r="H150" s="47" t="s">
        <v>152</v>
      </c>
      <c r="J150" s="24" t="s">
        <v>461</v>
      </c>
      <c r="K150" s="43">
        <f t="shared" si="2"/>
        <v>0.521</v>
      </c>
      <c r="L150" s="34" t="s">
        <v>152</v>
      </c>
    </row>
    <row r="151" spans="2:12" ht="12.75">
      <c r="B151" s="119" t="s">
        <v>467</v>
      </c>
      <c r="C151" s="89">
        <v>9970</v>
      </c>
      <c r="D151" s="24" t="s">
        <v>177</v>
      </c>
      <c r="E151" s="87">
        <v>9280</v>
      </c>
      <c r="F151" s="61" t="s">
        <v>177</v>
      </c>
      <c r="G151" s="121">
        <v>0.494</v>
      </c>
      <c r="H151" s="47" t="s">
        <v>152</v>
      </c>
      <c r="J151" s="24" t="s">
        <v>462</v>
      </c>
      <c r="K151" s="43">
        <f t="shared" si="2"/>
        <v>0.494</v>
      </c>
      <c r="L151" s="34" t="s">
        <v>152</v>
      </c>
    </row>
    <row r="152" spans="2:12" ht="12.75">
      <c r="B152" s="119" t="s">
        <v>709</v>
      </c>
      <c r="C152" s="89">
        <v>9970</v>
      </c>
      <c r="D152" s="24" t="s">
        <v>177</v>
      </c>
      <c r="E152" s="87">
        <v>9280</v>
      </c>
      <c r="F152" s="61" t="s">
        <v>177</v>
      </c>
      <c r="G152" s="121">
        <v>0.471</v>
      </c>
      <c r="H152" s="47" t="s">
        <v>152</v>
      </c>
      <c r="J152" s="24" t="s">
        <v>463</v>
      </c>
      <c r="K152" s="43">
        <f t="shared" si="2"/>
        <v>0.471</v>
      </c>
      <c r="L152" s="34" t="s">
        <v>152</v>
      </c>
    </row>
    <row r="153" spans="2:12" ht="12.75">
      <c r="B153" s="119" t="s">
        <v>514</v>
      </c>
      <c r="C153" s="89">
        <v>9970</v>
      </c>
      <c r="D153" s="24" t="s">
        <v>177</v>
      </c>
      <c r="E153" s="87">
        <v>9280</v>
      </c>
      <c r="F153" s="61" t="s">
        <v>177</v>
      </c>
      <c r="G153" s="121">
        <v>0.48199999999999993</v>
      </c>
      <c r="H153" s="47" t="s">
        <v>152</v>
      </c>
      <c r="J153" s="24" t="s">
        <v>464</v>
      </c>
      <c r="K153" s="43">
        <f t="shared" si="2"/>
        <v>0.48199999999999993</v>
      </c>
      <c r="L153" s="34" t="s">
        <v>152</v>
      </c>
    </row>
    <row r="154" spans="2:12" ht="12.75">
      <c r="B154" s="119" t="s">
        <v>427</v>
      </c>
      <c r="C154" s="89">
        <v>9970</v>
      </c>
      <c r="D154" s="24" t="s">
        <v>177</v>
      </c>
      <c r="E154" s="87">
        <v>9280</v>
      </c>
      <c r="F154" s="61" t="s">
        <v>177</v>
      </c>
      <c r="G154" s="121">
        <v>0.56</v>
      </c>
      <c r="H154" s="47" t="s">
        <v>152</v>
      </c>
      <c r="J154" s="24" t="s">
        <v>325</v>
      </c>
      <c r="K154" s="43">
        <f t="shared" si="2"/>
        <v>0.56</v>
      </c>
      <c r="L154" s="34" t="s">
        <v>152</v>
      </c>
    </row>
    <row r="155" spans="2:12" ht="12.75">
      <c r="B155" s="119" t="s">
        <v>600</v>
      </c>
      <c r="C155" s="89">
        <v>9970</v>
      </c>
      <c r="D155" s="24" t="s">
        <v>177</v>
      </c>
      <c r="E155" s="87">
        <v>9280</v>
      </c>
      <c r="F155" s="61" t="s">
        <v>177</v>
      </c>
      <c r="G155" s="121">
        <v>0.527</v>
      </c>
      <c r="H155" s="47" t="s">
        <v>152</v>
      </c>
      <c r="J155" s="24" t="s">
        <v>465</v>
      </c>
      <c r="K155" s="43">
        <f t="shared" si="2"/>
        <v>0.527</v>
      </c>
      <c r="L155" s="34" t="s">
        <v>152</v>
      </c>
    </row>
    <row r="156" spans="2:12" ht="12.75">
      <c r="B156" s="119" t="s">
        <v>307</v>
      </c>
      <c r="C156" s="89">
        <v>9970</v>
      </c>
      <c r="D156" s="24" t="s">
        <v>177</v>
      </c>
      <c r="E156" s="87">
        <v>9280</v>
      </c>
      <c r="F156" s="61" t="s">
        <v>177</v>
      </c>
      <c r="G156" s="121">
        <v>0.424</v>
      </c>
      <c r="H156" s="47" t="s">
        <v>152</v>
      </c>
      <c r="J156" s="24" t="s">
        <v>466</v>
      </c>
      <c r="K156" s="43">
        <f t="shared" si="2"/>
        <v>0.424</v>
      </c>
      <c r="L156" s="34" t="s">
        <v>152</v>
      </c>
    </row>
    <row r="157" spans="2:12" ht="12.75">
      <c r="B157" s="119" t="s">
        <v>421</v>
      </c>
      <c r="C157" s="89">
        <v>9970</v>
      </c>
      <c r="D157" s="24" t="s">
        <v>177</v>
      </c>
      <c r="E157" s="87">
        <v>9280</v>
      </c>
      <c r="F157" s="61" t="s">
        <v>177</v>
      </c>
      <c r="G157" s="121">
        <v>0.386</v>
      </c>
      <c r="H157" s="47" t="s">
        <v>152</v>
      </c>
      <c r="J157" s="24" t="s">
        <v>467</v>
      </c>
      <c r="K157" s="43">
        <f t="shared" si="2"/>
        <v>0.386</v>
      </c>
      <c r="L157" s="34" t="s">
        <v>152</v>
      </c>
    </row>
    <row r="158" spans="2:12" ht="12.75">
      <c r="B158" s="119" t="s">
        <v>308</v>
      </c>
      <c r="C158" s="89">
        <v>9970</v>
      </c>
      <c r="D158" s="24" t="s">
        <v>177</v>
      </c>
      <c r="E158" s="87">
        <v>9280</v>
      </c>
      <c r="F158" s="61" t="s">
        <v>177</v>
      </c>
      <c r="G158" s="121">
        <v>0.483</v>
      </c>
      <c r="H158" s="47" t="s">
        <v>152</v>
      </c>
      <c r="J158" s="24" t="s">
        <v>468</v>
      </c>
      <c r="K158" s="43">
        <f t="shared" si="2"/>
        <v>0.483</v>
      </c>
      <c r="L158" s="34" t="s">
        <v>152</v>
      </c>
    </row>
    <row r="159" spans="2:12" ht="12.75">
      <c r="B159" s="119" t="s">
        <v>322</v>
      </c>
      <c r="C159" s="89">
        <v>9970</v>
      </c>
      <c r="D159" s="24" t="s">
        <v>177</v>
      </c>
      <c r="E159" s="87">
        <v>9280</v>
      </c>
      <c r="F159" s="61" t="s">
        <v>177</v>
      </c>
      <c r="G159" s="121">
        <v>0.426</v>
      </c>
      <c r="H159" s="47" t="s">
        <v>152</v>
      </c>
      <c r="J159" s="24" t="s">
        <v>383</v>
      </c>
      <c r="K159" s="43">
        <f t="shared" si="2"/>
        <v>0.426</v>
      </c>
      <c r="L159" s="34" t="s">
        <v>152</v>
      </c>
    </row>
    <row r="160" spans="2:12" ht="12.75">
      <c r="B160" s="119" t="s">
        <v>648</v>
      </c>
      <c r="C160" s="89">
        <v>9970</v>
      </c>
      <c r="D160" s="24" t="s">
        <v>177</v>
      </c>
      <c r="E160" s="87">
        <v>9280</v>
      </c>
      <c r="F160" s="61" t="s">
        <v>177</v>
      </c>
      <c r="G160" s="121">
        <v>0.5</v>
      </c>
      <c r="H160" s="47" t="s">
        <v>152</v>
      </c>
      <c r="J160" s="24" t="s">
        <v>469</v>
      </c>
      <c r="K160" s="43">
        <f t="shared" si="2"/>
        <v>0.5</v>
      </c>
      <c r="L160" s="34" t="s">
        <v>152</v>
      </c>
    </row>
    <row r="161" spans="2:12" ht="12.75">
      <c r="B161" s="119" t="s">
        <v>727</v>
      </c>
      <c r="C161" s="89">
        <v>9970</v>
      </c>
      <c r="D161" s="24" t="s">
        <v>177</v>
      </c>
      <c r="E161" s="87">
        <v>9280</v>
      </c>
      <c r="F161" s="61" t="s">
        <v>177</v>
      </c>
      <c r="G161" s="121">
        <v>0.517</v>
      </c>
      <c r="H161" s="47" t="s">
        <v>152</v>
      </c>
      <c r="J161" s="24" t="s">
        <v>331</v>
      </c>
      <c r="K161" s="43">
        <f t="shared" si="2"/>
        <v>0.517</v>
      </c>
      <c r="L161" s="34" t="s">
        <v>152</v>
      </c>
    </row>
    <row r="162" spans="2:12" ht="12.75">
      <c r="B162" s="119" t="s">
        <v>642</v>
      </c>
      <c r="C162" s="89">
        <v>9970</v>
      </c>
      <c r="D162" s="24" t="s">
        <v>177</v>
      </c>
      <c r="E162" s="87">
        <v>9280</v>
      </c>
      <c r="F162" s="61" t="s">
        <v>177</v>
      </c>
      <c r="G162" s="121">
        <v>0.5810000000000001</v>
      </c>
      <c r="H162" s="47" t="s">
        <v>152</v>
      </c>
      <c r="J162" s="24" t="s">
        <v>357</v>
      </c>
      <c r="K162" s="43">
        <f t="shared" si="2"/>
        <v>0.5810000000000001</v>
      </c>
      <c r="L162" s="34" t="s">
        <v>152</v>
      </c>
    </row>
    <row r="163" spans="2:12" ht="12.75">
      <c r="B163" s="119" t="s">
        <v>423</v>
      </c>
      <c r="C163" s="89">
        <v>9970</v>
      </c>
      <c r="D163" s="24" t="s">
        <v>177</v>
      </c>
      <c r="E163" s="87">
        <v>9280</v>
      </c>
      <c r="F163" s="61" t="s">
        <v>177</v>
      </c>
      <c r="G163" s="121">
        <v>0.49199999999999994</v>
      </c>
      <c r="H163" s="47" t="s">
        <v>152</v>
      </c>
      <c r="J163" s="24" t="s">
        <v>470</v>
      </c>
      <c r="K163" s="43">
        <f t="shared" si="2"/>
        <v>0.49199999999999994</v>
      </c>
      <c r="L163" s="34" t="s">
        <v>152</v>
      </c>
    </row>
    <row r="164" spans="2:12" ht="12.75">
      <c r="B164" s="119" t="s">
        <v>309</v>
      </c>
      <c r="C164" s="89">
        <v>9970</v>
      </c>
      <c r="D164" s="24" t="s">
        <v>177</v>
      </c>
      <c r="E164" s="87">
        <v>9280</v>
      </c>
      <c r="F164" s="61" t="s">
        <v>177</v>
      </c>
      <c r="G164" s="121">
        <v>0.125</v>
      </c>
      <c r="H164" s="47" t="s">
        <v>152</v>
      </c>
      <c r="J164" s="24" t="s">
        <v>471</v>
      </c>
      <c r="K164" s="43">
        <f t="shared" si="2"/>
        <v>0.125</v>
      </c>
      <c r="L164" s="34" t="s">
        <v>152</v>
      </c>
    </row>
    <row r="165" spans="2:12" ht="12.75">
      <c r="B165" s="119" t="s">
        <v>469</v>
      </c>
      <c r="C165" s="89">
        <v>9970</v>
      </c>
      <c r="D165" s="24" t="s">
        <v>177</v>
      </c>
      <c r="E165" s="87">
        <v>9280</v>
      </c>
      <c r="F165" s="61" t="s">
        <v>177</v>
      </c>
      <c r="G165" s="121">
        <v>1.0939999999999999</v>
      </c>
      <c r="H165" s="47" t="s">
        <v>152</v>
      </c>
      <c r="J165" s="24" t="s">
        <v>345</v>
      </c>
      <c r="K165" s="43">
        <f t="shared" si="2"/>
        <v>1.0939999999999999</v>
      </c>
      <c r="L165" s="34" t="s">
        <v>152</v>
      </c>
    </row>
    <row r="166" spans="2:12" ht="12.75">
      <c r="B166" s="119" t="s">
        <v>586</v>
      </c>
      <c r="C166" s="89">
        <v>9970</v>
      </c>
      <c r="D166" s="24" t="s">
        <v>177</v>
      </c>
      <c r="E166" s="87">
        <v>9280</v>
      </c>
      <c r="F166" s="61" t="s">
        <v>177</v>
      </c>
      <c r="G166" s="121">
        <v>0.597</v>
      </c>
      <c r="H166" s="47" t="s">
        <v>152</v>
      </c>
      <c r="J166" s="24" t="s">
        <v>369</v>
      </c>
      <c r="K166" s="43">
        <f t="shared" si="2"/>
        <v>0.597</v>
      </c>
      <c r="L166" s="34" t="s">
        <v>152</v>
      </c>
    </row>
    <row r="167" spans="2:12" ht="12.75">
      <c r="B167" s="119" t="s">
        <v>418</v>
      </c>
      <c r="C167" s="89">
        <v>9970</v>
      </c>
      <c r="D167" s="24" t="s">
        <v>177</v>
      </c>
      <c r="E167" s="87">
        <v>9280</v>
      </c>
      <c r="F167" s="61" t="s">
        <v>177</v>
      </c>
      <c r="G167" s="121">
        <v>0.5509999999999999</v>
      </c>
      <c r="H167" s="47" t="s">
        <v>152</v>
      </c>
      <c r="J167" s="24" t="s">
        <v>472</v>
      </c>
      <c r="K167" s="43">
        <f t="shared" si="2"/>
        <v>0.5509999999999999</v>
      </c>
      <c r="L167" s="34" t="s">
        <v>152</v>
      </c>
    </row>
    <row r="168" spans="2:12" ht="12.75">
      <c r="B168" s="119" t="s">
        <v>538</v>
      </c>
      <c r="C168" s="89">
        <v>9970</v>
      </c>
      <c r="D168" s="24" t="s">
        <v>177</v>
      </c>
      <c r="E168" s="87">
        <v>9280</v>
      </c>
      <c r="F168" s="61" t="s">
        <v>177</v>
      </c>
      <c r="G168" s="121">
        <v>0.536</v>
      </c>
      <c r="H168" s="47" t="s">
        <v>152</v>
      </c>
      <c r="J168" s="24" t="s">
        <v>473</v>
      </c>
      <c r="K168" s="43">
        <f t="shared" si="2"/>
        <v>0.536</v>
      </c>
      <c r="L168" s="34" t="s">
        <v>152</v>
      </c>
    </row>
    <row r="169" spans="2:12" ht="12.75">
      <c r="B169" s="119" t="s">
        <v>425</v>
      </c>
      <c r="C169" s="89">
        <v>9970</v>
      </c>
      <c r="D169" s="24" t="s">
        <v>177</v>
      </c>
      <c r="E169" s="87">
        <v>9280</v>
      </c>
      <c r="F169" s="61" t="s">
        <v>177</v>
      </c>
      <c r="G169" s="121">
        <v>0.578</v>
      </c>
      <c r="H169" s="47" t="s">
        <v>152</v>
      </c>
      <c r="J169" s="24" t="s">
        <v>474</v>
      </c>
      <c r="K169" s="43">
        <f t="shared" si="2"/>
        <v>0.578</v>
      </c>
      <c r="L169" s="34" t="s">
        <v>152</v>
      </c>
    </row>
    <row r="170" spans="2:12" ht="12.75">
      <c r="B170" s="186" t="s">
        <v>633</v>
      </c>
      <c r="C170" s="89">
        <v>9970</v>
      </c>
      <c r="D170" s="24" t="s">
        <v>177</v>
      </c>
      <c r="E170" s="87">
        <v>9280</v>
      </c>
      <c r="F170" s="61" t="s">
        <v>177</v>
      </c>
      <c r="G170" s="187">
        <v>0.434</v>
      </c>
      <c r="H170" s="47" t="s">
        <v>152</v>
      </c>
      <c r="J170" s="24" t="s">
        <v>315</v>
      </c>
      <c r="K170" s="43">
        <f t="shared" si="2"/>
        <v>0.434</v>
      </c>
      <c r="L170" s="34" t="s">
        <v>152</v>
      </c>
    </row>
    <row r="171" spans="2:12" ht="12.75">
      <c r="B171" s="186" t="s">
        <v>461</v>
      </c>
      <c r="C171" s="89">
        <v>9970</v>
      </c>
      <c r="D171" s="24" t="s">
        <v>177</v>
      </c>
      <c r="E171" s="87">
        <v>9280</v>
      </c>
      <c r="F171" s="61" t="s">
        <v>177</v>
      </c>
      <c r="G171" s="187">
        <v>0.33299999999999996</v>
      </c>
      <c r="H171" s="47" t="s">
        <v>152</v>
      </c>
      <c r="J171" s="24" t="s">
        <v>475</v>
      </c>
      <c r="K171" s="43">
        <f t="shared" si="2"/>
        <v>0.33299999999999996</v>
      </c>
      <c r="L171" s="34" t="s">
        <v>152</v>
      </c>
    </row>
    <row r="172" spans="2:12" ht="12.75">
      <c r="B172" s="186" t="s">
        <v>440</v>
      </c>
      <c r="C172" s="89">
        <v>9970</v>
      </c>
      <c r="D172" s="24" t="s">
        <v>177</v>
      </c>
      <c r="E172" s="87">
        <v>9280</v>
      </c>
      <c r="F172" s="61" t="s">
        <v>177</v>
      </c>
      <c r="G172" s="187">
        <v>0.443</v>
      </c>
      <c r="H172" s="47" t="s">
        <v>152</v>
      </c>
      <c r="J172" s="24" t="s">
        <v>476</v>
      </c>
      <c r="K172" s="43">
        <f t="shared" si="2"/>
        <v>0.443</v>
      </c>
      <c r="L172" s="34" t="s">
        <v>152</v>
      </c>
    </row>
    <row r="173" spans="2:12" ht="12.75">
      <c r="B173" s="186" t="s">
        <v>417</v>
      </c>
      <c r="C173" s="89">
        <v>9970</v>
      </c>
      <c r="D173" s="24" t="s">
        <v>177</v>
      </c>
      <c r="E173" s="87">
        <v>9280</v>
      </c>
      <c r="F173" s="61" t="s">
        <v>177</v>
      </c>
      <c r="G173" s="187">
        <v>0.35000000000000003</v>
      </c>
      <c r="H173" s="47" t="s">
        <v>152</v>
      </c>
      <c r="J173" s="24" t="s">
        <v>385</v>
      </c>
      <c r="K173" s="43">
        <f t="shared" si="2"/>
        <v>0.35000000000000003</v>
      </c>
      <c r="L173" s="34" t="s">
        <v>152</v>
      </c>
    </row>
    <row r="174" spans="2:12" ht="12.75">
      <c r="B174" s="186" t="s">
        <v>310</v>
      </c>
      <c r="C174" s="89">
        <v>9970</v>
      </c>
      <c r="D174" s="24" t="s">
        <v>177</v>
      </c>
      <c r="E174" s="87">
        <v>9280</v>
      </c>
      <c r="F174" s="61" t="s">
        <v>177</v>
      </c>
      <c r="G174" s="187">
        <v>0.335</v>
      </c>
      <c r="H174" s="47" t="s">
        <v>152</v>
      </c>
      <c r="J174" s="24" t="s">
        <v>364</v>
      </c>
      <c r="K174" s="43">
        <f t="shared" si="2"/>
        <v>0.335</v>
      </c>
      <c r="L174" s="34" t="s">
        <v>152</v>
      </c>
    </row>
    <row r="175" spans="2:12" ht="12.75">
      <c r="B175" s="186" t="s">
        <v>683</v>
      </c>
      <c r="C175" s="89">
        <v>9970</v>
      </c>
      <c r="D175" s="24" t="s">
        <v>177</v>
      </c>
      <c r="E175" s="87">
        <v>9280</v>
      </c>
      <c r="F175" s="61" t="s">
        <v>177</v>
      </c>
      <c r="G175" s="187">
        <v>0.46599999999999997</v>
      </c>
      <c r="H175" s="47" t="s">
        <v>152</v>
      </c>
      <c r="J175" s="24" t="s">
        <v>477</v>
      </c>
      <c r="K175" s="43">
        <f t="shared" si="2"/>
        <v>0.46599999999999997</v>
      </c>
      <c r="L175" s="34" t="s">
        <v>152</v>
      </c>
    </row>
    <row r="176" spans="2:12" ht="12.75">
      <c r="B176" s="186" t="s">
        <v>712</v>
      </c>
      <c r="C176" s="89">
        <v>9970</v>
      </c>
      <c r="D176" s="24" t="s">
        <v>177</v>
      </c>
      <c r="E176" s="87">
        <v>9280</v>
      </c>
      <c r="F176" s="61" t="s">
        <v>177</v>
      </c>
      <c r="G176" s="187">
        <v>0.512</v>
      </c>
      <c r="H176" s="47" t="s">
        <v>152</v>
      </c>
      <c r="J176" s="24" t="s">
        <v>304</v>
      </c>
      <c r="K176" s="43">
        <f t="shared" si="2"/>
        <v>0.512</v>
      </c>
      <c r="L176" s="34" t="s">
        <v>152</v>
      </c>
    </row>
    <row r="177" spans="2:12" ht="12.75">
      <c r="B177" s="186" t="s">
        <v>559</v>
      </c>
      <c r="C177" s="89">
        <v>9970</v>
      </c>
      <c r="D177" s="24" t="s">
        <v>177</v>
      </c>
      <c r="E177" s="87">
        <v>9280</v>
      </c>
      <c r="F177" s="61" t="s">
        <v>177</v>
      </c>
      <c r="G177" s="187">
        <v>0.578</v>
      </c>
      <c r="H177" s="47" t="s">
        <v>152</v>
      </c>
      <c r="J177" s="24" t="s">
        <v>313</v>
      </c>
      <c r="K177" s="43">
        <f t="shared" si="2"/>
        <v>0.578</v>
      </c>
      <c r="L177" s="34" t="s">
        <v>152</v>
      </c>
    </row>
    <row r="178" spans="2:12" ht="12.75">
      <c r="B178" s="186" t="s">
        <v>543</v>
      </c>
      <c r="C178" s="89">
        <v>9970</v>
      </c>
      <c r="D178" s="24" t="s">
        <v>177</v>
      </c>
      <c r="E178" s="87">
        <v>9280</v>
      </c>
      <c r="F178" s="61" t="s">
        <v>177</v>
      </c>
      <c r="G178" s="187">
        <v>0.6309999999999999</v>
      </c>
      <c r="H178" s="47" t="s">
        <v>152</v>
      </c>
      <c r="J178" s="24" t="s">
        <v>478</v>
      </c>
      <c r="K178" s="43">
        <f t="shared" si="2"/>
        <v>0.6309999999999999</v>
      </c>
      <c r="L178" s="34" t="s">
        <v>152</v>
      </c>
    </row>
    <row r="179" spans="2:12" ht="12.75">
      <c r="B179" s="186" t="s">
        <v>561</v>
      </c>
      <c r="C179" s="89">
        <v>9970</v>
      </c>
      <c r="D179" s="24" t="s">
        <v>177</v>
      </c>
      <c r="E179" s="87">
        <v>9280</v>
      </c>
      <c r="F179" s="61" t="s">
        <v>177</v>
      </c>
      <c r="G179" s="187">
        <v>0.5459999999999999</v>
      </c>
      <c r="H179" s="47" t="s">
        <v>152</v>
      </c>
      <c r="J179" s="24" t="s">
        <v>340</v>
      </c>
      <c r="K179" s="43">
        <f t="shared" si="2"/>
        <v>0.5459999999999999</v>
      </c>
      <c r="L179" s="34" t="s">
        <v>152</v>
      </c>
    </row>
    <row r="180" spans="2:12" ht="12.75">
      <c r="B180" s="186" t="s">
        <v>616</v>
      </c>
      <c r="C180" s="89">
        <v>9970</v>
      </c>
      <c r="D180" s="24" t="s">
        <v>177</v>
      </c>
      <c r="E180" s="87">
        <v>9280</v>
      </c>
      <c r="F180" s="61" t="s">
        <v>177</v>
      </c>
      <c r="G180" s="187">
        <v>0.587</v>
      </c>
      <c r="H180" s="47" t="s">
        <v>152</v>
      </c>
      <c r="J180" s="24" t="s">
        <v>479</v>
      </c>
      <c r="K180" s="43">
        <f t="shared" si="2"/>
        <v>0.587</v>
      </c>
      <c r="L180" s="34" t="s">
        <v>152</v>
      </c>
    </row>
    <row r="181" spans="2:12" ht="12.75">
      <c r="B181" s="186" t="s">
        <v>574</v>
      </c>
      <c r="C181" s="89">
        <v>9970</v>
      </c>
      <c r="D181" s="24" t="s">
        <v>177</v>
      </c>
      <c r="E181" s="87">
        <v>9280</v>
      </c>
      <c r="F181" s="61" t="s">
        <v>177</v>
      </c>
      <c r="G181" s="187">
        <v>0.502</v>
      </c>
      <c r="H181" s="47" t="s">
        <v>152</v>
      </c>
      <c r="J181" s="24" t="s">
        <v>353</v>
      </c>
      <c r="K181" s="43">
        <f t="shared" si="2"/>
        <v>0.502</v>
      </c>
      <c r="L181" s="34" t="s">
        <v>152</v>
      </c>
    </row>
    <row r="182" spans="2:12" ht="12.75">
      <c r="B182" s="186" t="s">
        <v>684</v>
      </c>
      <c r="C182" s="89">
        <v>9970</v>
      </c>
      <c r="D182" s="24" t="s">
        <v>177</v>
      </c>
      <c r="E182" s="87">
        <v>9280</v>
      </c>
      <c r="F182" s="61" t="s">
        <v>177</v>
      </c>
      <c r="G182" s="187">
        <v>0.8089999999999999</v>
      </c>
      <c r="H182" s="47" t="s">
        <v>152</v>
      </c>
      <c r="J182" s="24" t="s">
        <v>360</v>
      </c>
      <c r="K182" s="43">
        <f t="shared" si="2"/>
        <v>0.8089999999999999</v>
      </c>
      <c r="L182" s="34" t="s">
        <v>152</v>
      </c>
    </row>
    <row r="183" spans="2:12" ht="12.75">
      <c r="B183" s="186" t="s">
        <v>590</v>
      </c>
      <c r="C183" s="89">
        <v>9970</v>
      </c>
      <c r="D183" s="24" t="s">
        <v>177</v>
      </c>
      <c r="E183" s="87">
        <v>9280</v>
      </c>
      <c r="F183" s="61" t="s">
        <v>177</v>
      </c>
      <c r="G183" s="187">
        <v>0.25</v>
      </c>
      <c r="H183" s="47" t="s">
        <v>152</v>
      </c>
      <c r="J183" s="24" t="s">
        <v>298</v>
      </c>
      <c r="K183" s="43">
        <f t="shared" si="2"/>
        <v>0.25</v>
      </c>
      <c r="L183" s="34" t="s">
        <v>152</v>
      </c>
    </row>
    <row r="184" spans="2:12" ht="12.75">
      <c r="B184" s="186" t="s">
        <v>517</v>
      </c>
      <c r="C184" s="89">
        <v>9970</v>
      </c>
      <c r="D184" s="24" t="s">
        <v>177</v>
      </c>
      <c r="E184" s="87">
        <v>9280</v>
      </c>
      <c r="F184" s="61" t="s">
        <v>177</v>
      </c>
      <c r="G184" s="187">
        <v>0.619</v>
      </c>
      <c r="H184" s="47" t="s">
        <v>152</v>
      </c>
      <c r="J184" s="24" t="s">
        <v>480</v>
      </c>
      <c r="K184" s="43">
        <f t="shared" si="2"/>
        <v>0.619</v>
      </c>
      <c r="L184" s="34" t="s">
        <v>152</v>
      </c>
    </row>
    <row r="185" spans="2:12" ht="12.75">
      <c r="B185" s="186" t="s">
        <v>609</v>
      </c>
      <c r="C185" s="89">
        <v>9970</v>
      </c>
      <c r="D185" s="24" t="s">
        <v>177</v>
      </c>
      <c r="E185" s="87">
        <v>9280</v>
      </c>
      <c r="F185" s="61" t="s">
        <v>177</v>
      </c>
      <c r="G185" s="187">
        <v>0.5810000000000001</v>
      </c>
      <c r="H185" s="47" t="s">
        <v>152</v>
      </c>
      <c r="J185" s="24" t="s">
        <v>356</v>
      </c>
      <c r="K185" s="43">
        <f t="shared" si="2"/>
        <v>0.5810000000000001</v>
      </c>
      <c r="L185" s="34" t="s">
        <v>152</v>
      </c>
    </row>
    <row r="186" spans="2:12" ht="12.75">
      <c r="B186" s="186" t="s">
        <v>410</v>
      </c>
      <c r="C186" s="89">
        <v>9970</v>
      </c>
      <c r="D186" s="24" t="s">
        <v>177</v>
      </c>
      <c r="E186" s="87">
        <v>9280</v>
      </c>
      <c r="F186" s="61" t="s">
        <v>177</v>
      </c>
      <c r="G186" s="187">
        <v>0.578</v>
      </c>
      <c r="H186" s="47" t="s">
        <v>152</v>
      </c>
      <c r="J186" s="24" t="s">
        <v>337</v>
      </c>
      <c r="K186" s="43">
        <f t="shared" si="2"/>
        <v>0.578</v>
      </c>
      <c r="L186" s="34" t="s">
        <v>152</v>
      </c>
    </row>
    <row r="187" spans="2:12" ht="12.75">
      <c r="B187" s="186" t="s">
        <v>663</v>
      </c>
      <c r="C187" s="89">
        <v>9970</v>
      </c>
      <c r="D187" s="24" t="s">
        <v>177</v>
      </c>
      <c r="E187" s="87">
        <v>9280</v>
      </c>
      <c r="F187" s="61" t="s">
        <v>177</v>
      </c>
      <c r="G187" s="187">
        <v>0.517</v>
      </c>
      <c r="H187" s="47" t="s">
        <v>152</v>
      </c>
      <c r="J187" s="24" t="s">
        <v>389</v>
      </c>
      <c r="K187" s="43">
        <f t="shared" si="2"/>
        <v>0.517</v>
      </c>
      <c r="L187" s="34" t="s">
        <v>152</v>
      </c>
    </row>
    <row r="188" spans="2:12" ht="12.75">
      <c r="B188" s="186" t="s">
        <v>656</v>
      </c>
      <c r="C188" s="89">
        <v>9970</v>
      </c>
      <c r="D188" s="24" t="s">
        <v>177</v>
      </c>
      <c r="E188" s="87">
        <v>9280</v>
      </c>
      <c r="F188" s="61" t="s">
        <v>177</v>
      </c>
      <c r="G188" s="187">
        <v>0.549</v>
      </c>
      <c r="H188" s="47" t="s">
        <v>152</v>
      </c>
      <c r="J188" s="24" t="s">
        <v>481</v>
      </c>
      <c r="K188" s="43">
        <f t="shared" si="2"/>
        <v>0.549</v>
      </c>
      <c r="L188" s="34" t="s">
        <v>152</v>
      </c>
    </row>
    <row r="189" spans="2:12" ht="12.75">
      <c r="B189" s="186" t="s">
        <v>311</v>
      </c>
      <c r="C189" s="89">
        <v>9970</v>
      </c>
      <c r="D189" s="24" t="s">
        <v>177</v>
      </c>
      <c r="E189" s="87">
        <v>9280</v>
      </c>
      <c r="F189" s="61" t="s">
        <v>177</v>
      </c>
      <c r="G189" s="187">
        <v>0.485</v>
      </c>
      <c r="H189" s="47" t="s">
        <v>152</v>
      </c>
      <c r="J189" s="24" t="s">
        <v>305</v>
      </c>
      <c r="K189" s="43">
        <f t="shared" si="2"/>
        <v>0.485</v>
      </c>
      <c r="L189" s="34" t="s">
        <v>152</v>
      </c>
    </row>
    <row r="190" spans="2:12" ht="12.75">
      <c r="B190" s="186" t="s">
        <v>720</v>
      </c>
      <c r="C190" s="89">
        <v>9970</v>
      </c>
      <c r="D190" s="24" t="s">
        <v>177</v>
      </c>
      <c r="E190" s="87">
        <v>9280</v>
      </c>
      <c r="F190" s="61" t="s">
        <v>177</v>
      </c>
      <c r="G190" s="187">
        <v>0.5459999999999999</v>
      </c>
      <c r="H190" s="47" t="s">
        <v>152</v>
      </c>
      <c r="J190" s="24" t="s">
        <v>306</v>
      </c>
      <c r="K190" s="43">
        <f t="shared" si="2"/>
        <v>0.5459999999999999</v>
      </c>
      <c r="L190" s="34" t="s">
        <v>152</v>
      </c>
    </row>
    <row r="191" spans="2:12" ht="12.75">
      <c r="B191" s="186" t="s">
        <v>568</v>
      </c>
      <c r="C191" s="89">
        <v>9970</v>
      </c>
      <c r="D191" s="24" t="s">
        <v>177</v>
      </c>
      <c r="E191" s="87">
        <v>9280</v>
      </c>
      <c r="F191" s="61" t="s">
        <v>177</v>
      </c>
      <c r="G191" s="187">
        <v>0.553</v>
      </c>
      <c r="H191" s="47" t="s">
        <v>152</v>
      </c>
      <c r="J191" s="24" t="s">
        <v>482</v>
      </c>
      <c r="K191" s="43">
        <f t="shared" si="2"/>
        <v>0.553</v>
      </c>
      <c r="L191" s="34" t="s">
        <v>152</v>
      </c>
    </row>
    <row r="192" spans="2:12" ht="12.75">
      <c r="B192" s="186" t="s">
        <v>471</v>
      </c>
      <c r="C192" s="89">
        <v>9970</v>
      </c>
      <c r="D192" s="24" t="s">
        <v>177</v>
      </c>
      <c r="E192" s="87">
        <v>9280</v>
      </c>
      <c r="F192" s="61" t="s">
        <v>177</v>
      </c>
      <c r="G192" s="187">
        <v>0.578</v>
      </c>
      <c r="H192" s="47" t="s">
        <v>152</v>
      </c>
      <c r="J192" s="24" t="s">
        <v>388</v>
      </c>
      <c r="K192" s="43">
        <f t="shared" si="2"/>
        <v>0.578</v>
      </c>
      <c r="L192" s="34" t="s">
        <v>152</v>
      </c>
    </row>
    <row r="193" spans="2:12" ht="12.75">
      <c r="B193" s="186" t="s">
        <v>624</v>
      </c>
      <c r="C193" s="89">
        <v>9970</v>
      </c>
      <c r="D193" s="24" t="s">
        <v>177</v>
      </c>
      <c r="E193" s="87">
        <v>9280</v>
      </c>
      <c r="F193" s="61" t="s">
        <v>177</v>
      </c>
      <c r="G193" s="187">
        <v>0.5569999999999999</v>
      </c>
      <c r="H193" s="47" t="s">
        <v>152</v>
      </c>
      <c r="J193" s="24" t="s">
        <v>321</v>
      </c>
      <c r="K193" s="43">
        <f t="shared" si="2"/>
        <v>0.5569999999999999</v>
      </c>
      <c r="L193" s="34" t="s">
        <v>152</v>
      </c>
    </row>
    <row r="194" spans="2:12" ht="12.75">
      <c r="B194" s="186" t="s">
        <v>450</v>
      </c>
      <c r="C194" s="89">
        <v>9970</v>
      </c>
      <c r="D194" s="24" t="s">
        <v>177</v>
      </c>
      <c r="E194" s="87">
        <v>9280</v>
      </c>
      <c r="F194" s="61" t="s">
        <v>177</v>
      </c>
      <c r="G194" s="187">
        <v>0.5479999999999999</v>
      </c>
      <c r="H194" s="47" t="s">
        <v>152</v>
      </c>
      <c r="J194" s="24" t="s">
        <v>483</v>
      </c>
      <c r="K194" s="43">
        <f t="shared" si="2"/>
        <v>0.5479999999999999</v>
      </c>
      <c r="L194" s="34" t="s">
        <v>152</v>
      </c>
    </row>
    <row r="195" spans="2:12" ht="12.75">
      <c r="B195" s="186" t="s">
        <v>468</v>
      </c>
      <c r="C195" s="89">
        <v>9970</v>
      </c>
      <c r="D195" s="24" t="s">
        <v>177</v>
      </c>
      <c r="E195" s="87">
        <v>9280</v>
      </c>
      <c r="F195" s="61" t="s">
        <v>177</v>
      </c>
      <c r="G195" s="187">
        <v>0.464</v>
      </c>
      <c r="H195" s="47" t="s">
        <v>152</v>
      </c>
      <c r="J195" s="24" t="s">
        <v>484</v>
      </c>
      <c r="K195" s="43">
        <f t="shared" si="2"/>
        <v>0.464</v>
      </c>
      <c r="L195" s="34" t="s">
        <v>152</v>
      </c>
    </row>
    <row r="196" spans="2:12" ht="12.75">
      <c r="B196" s="186" t="s">
        <v>732</v>
      </c>
      <c r="C196" s="89">
        <v>9970</v>
      </c>
      <c r="D196" s="24" t="s">
        <v>177</v>
      </c>
      <c r="E196" s="87">
        <v>9280</v>
      </c>
      <c r="F196" s="61" t="s">
        <v>177</v>
      </c>
      <c r="G196" s="187">
        <v>0.514</v>
      </c>
      <c r="H196" s="47" t="s">
        <v>152</v>
      </c>
      <c r="J196" s="24" t="s">
        <v>485</v>
      </c>
      <c r="K196" s="43">
        <f t="shared" si="2"/>
        <v>0.514</v>
      </c>
      <c r="L196" s="34" t="s">
        <v>152</v>
      </c>
    </row>
    <row r="197" spans="2:12" ht="12.75">
      <c r="B197" s="186" t="s">
        <v>719</v>
      </c>
      <c r="C197" s="89">
        <v>9970</v>
      </c>
      <c r="D197" s="24" t="s">
        <v>177</v>
      </c>
      <c r="E197" s="87">
        <v>9280</v>
      </c>
      <c r="F197" s="61" t="s">
        <v>177</v>
      </c>
      <c r="G197" s="187">
        <v>0.376</v>
      </c>
      <c r="H197" s="47" t="s">
        <v>152</v>
      </c>
      <c r="J197" s="24" t="s">
        <v>339</v>
      </c>
      <c r="K197" s="43">
        <f t="shared" si="2"/>
        <v>0.376</v>
      </c>
      <c r="L197" s="34" t="s">
        <v>152</v>
      </c>
    </row>
    <row r="198" spans="2:12" ht="12.75">
      <c r="B198" s="186" t="s">
        <v>343</v>
      </c>
      <c r="C198" s="89">
        <v>9970</v>
      </c>
      <c r="D198" s="24" t="s">
        <v>177</v>
      </c>
      <c r="E198" s="87">
        <v>9280</v>
      </c>
      <c r="F198" s="61" t="s">
        <v>177</v>
      </c>
      <c r="G198" s="187">
        <v>0.56</v>
      </c>
      <c r="H198" s="47" t="s">
        <v>152</v>
      </c>
      <c r="J198" s="24" t="s">
        <v>486</v>
      </c>
      <c r="K198" s="43">
        <f t="shared" si="2"/>
        <v>0.56</v>
      </c>
      <c r="L198" s="34" t="s">
        <v>152</v>
      </c>
    </row>
    <row r="199" spans="2:12" ht="12.75">
      <c r="B199" s="186" t="s">
        <v>604</v>
      </c>
      <c r="C199" s="89">
        <v>9970</v>
      </c>
      <c r="D199" s="24" t="s">
        <v>177</v>
      </c>
      <c r="E199" s="87">
        <v>9280</v>
      </c>
      <c r="F199" s="61" t="s">
        <v>177</v>
      </c>
      <c r="G199" s="187">
        <v>0.531</v>
      </c>
      <c r="H199" s="47" t="s">
        <v>152</v>
      </c>
      <c r="J199" s="24" t="s">
        <v>314</v>
      </c>
      <c r="K199" s="43">
        <f aca="true" t="shared" si="3" ref="K199:K262">G199</f>
        <v>0.531</v>
      </c>
      <c r="L199" s="34" t="s">
        <v>152</v>
      </c>
    </row>
    <row r="200" spans="2:12" ht="12.75">
      <c r="B200" s="186" t="s">
        <v>589</v>
      </c>
      <c r="C200" s="89">
        <v>9970</v>
      </c>
      <c r="D200" s="24" t="s">
        <v>177</v>
      </c>
      <c r="E200" s="87">
        <v>9280</v>
      </c>
      <c r="F200" s="61" t="s">
        <v>177</v>
      </c>
      <c r="G200" s="187">
        <v>0.56</v>
      </c>
      <c r="H200" s="47" t="s">
        <v>152</v>
      </c>
      <c r="J200" s="24" t="s">
        <v>487</v>
      </c>
      <c r="K200" s="43">
        <f t="shared" si="3"/>
        <v>0.56</v>
      </c>
      <c r="L200" s="34" t="s">
        <v>152</v>
      </c>
    </row>
    <row r="201" spans="2:12" ht="12.75">
      <c r="B201" s="186" t="s">
        <v>324</v>
      </c>
      <c r="C201" s="89">
        <v>9970</v>
      </c>
      <c r="D201" s="24" t="s">
        <v>177</v>
      </c>
      <c r="E201" s="87">
        <v>9280</v>
      </c>
      <c r="F201" s="61" t="s">
        <v>177</v>
      </c>
      <c r="G201" s="187">
        <v>0.384</v>
      </c>
      <c r="H201" s="47" t="s">
        <v>152</v>
      </c>
      <c r="J201" s="24" t="s">
        <v>308</v>
      </c>
      <c r="K201" s="43">
        <f t="shared" si="3"/>
        <v>0.384</v>
      </c>
      <c r="L201" s="34" t="s">
        <v>152</v>
      </c>
    </row>
    <row r="202" spans="2:12" ht="12.75">
      <c r="B202" s="186" t="s">
        <v>458</v>
      </c>
      <c r="C202" s="89">
        <v>9970</v>
      </c>
      <c r="D202" s="24" t="s">
        <v>177</v>
      </c>
      <c r="E202" s="87">
        <v>9280</v>
      </c>
      <c r="F202" s="61" t="s">
        <v>177</v>
      </c>
      <c r="G202" s="187">
        <v>0.06899999999999999</v>
      </c>
      <c r="H202" s="47" t="s">
        <v>152</v>
      </c>
      <c r="J202" s="24" t="s">
        <v>329</v>
      </c>
      <c r="K202" s="43">
        <f t="shared" si="3"/>
        <v>0.06899999999999999</v>
      </c>
      <c r="L202" s="34" t="s">
        <v>152</v>
      </c>
    </row>
    <row r="203" spans="2:12" ht="12.75">
      <c r="B203" s="186" t="s">
        <v>563</v>
      </c>
      <c r="C203" s="89">
        <v>9970</v>
      </c>
      <c r="D203" s="24" t="s">
        <v>177</v>
      </c>
      <c r="E203" s="87">
        <v>9280</v>
      </c>
      <c r="F203" s="61" t="s">
        <v>177</v>
      </c>
      <c r="G203" s="187">
        <v>0.531</v>
      </c>
      <c r="H203" s="47" t="s">
        <v>152</v>
      </c>
      <c r="J203" s="24" t="s">
        <v>488</v>
      </c>
      <c r="K203" s="43">
        <f t="shared" si="3"/>
        <v>0.531</v>
      </c>
      <c r="L203" s="34" t="s">
        <v>152</v>
      </c>
    </row>
    <row r="204" spans="2:12" ht="12.75">
      <c r="B204" s="186" t="s">
        <v>733</v>
      </c>
      <c r="C204" s="89">
        <v>9970</v>
      </c>
      <c r="D204" s="24" t="s">
        <v>177</v>
      </c>
      <c r="E204" s="87">
        <v>9280</v>
      </c>
      <c r="F204" s="61" t="s">
        <v>177</v>
      </c>
      <c r="G204" s="187">
        <v>0.46499999999999997</v>
      </c>
      <c r="H204" s="47" t="s">
        <v>152</v>
      </c>
      <c r="J204" s="24" t="s">
        <v>489</v>
      </c>
      <c r="K204" s="43">
        <f t="shared" si="3"/>
        <v>0.46499999999999997</v>
      </c>
      <c r="L204" s="34" t="s">
        <v>152</v>
      </c>
    </row>
    <row r="205" spans="2:12" ht="12.75">
      <c r="B205" s="186" t="s">
        <v>530</v>
      </c>
      <c r="C205" s="89">
        <v>9970</v>
      </c>
      <c r="D205" s="24" t="s">
        <v>177</v>
      </c>
      <c r="E205" s="87">
        <v>9280</v>
      </c>
      <c r="F205" s="61" t="s">
        <v>177</v>
      </c>
      <c r="G205" s="187">
        <v>0.589</v>
      </c>
      <c r="H205" s="47" t="s">
        <v>152</v>
      </c>
      <c r="J205" s="24" t="s">
        <v>490</v>
      </c>
      <c r="K205" s="43">
        <f t="shared" si="3"/>
        <v>0.589</v>
      </c>
      <c r="L205" s="34" t="s">
        <v>152</v>
      </c>
    </row>
    <row r="206" spans="2:12" ht="12.75">
      <c r="B206" s="186" t="s">
        <v>623</v>
      </c>
      <c r="C206" s="89">
        <v>9970</v>
      </c>
      <c r="D206" s="24" t="s">
        <v>177</v>
      </c>
      <c r="E206" s="87">
        <v>9280</v>
      </c>
      <c r="F206" s="61" t="s">
        <v>177</v>
      </c>
      <c r="G206" s="187">
        <v>0.56</v>
      </c>
      <c r="H206" s="47" t="s">
        <v>152</v>
      </c>
      <c r="J206" s="24" t="s">
        <v>334</v>
      </c>
      <c r="K206" s="43">
        <f t="shared" si="3"/>
        <v>0.56</v>
      </c>
      <c r="L206" s="34" t="s">
        <v>152</v>
      </c>
    </row>
    <row r="207" spans="2:12" ht="12.75">
      <c r="B207" s="186" t="s">
        <v>473</v>
      </c>
      <c r="C207" s="89">
        <v>9970</v>
      </c>
      <c r="D207" s="24" t="s">
        <v>177</v>
      </c>
      <c r="E207" s="87">
        <v>9280</v>
      </c>
      <c r="F207" s="61" t="s">
        <v>177</v>
      </c>
      <c r="G207" s="187">
        <v>0.5569999999999999</v>
      </c>
      <c r="H207" s="47" t="s">
        <v>152</v>
      </c>
      <c r="J207" s="24" t="s">
        <v>491</v>
      </c>
      <c r="K207" s="43">
        <f t="shared" si="3"/>
        <v>0.5569999999999999</v>
      </c>
      <c r="L207" s="34" t="s">
        <v>152</v>
      </c>
    </row>
    <row r="208" spans="2:12" ht="12.75">
      <c r="B208" s="186" t="s">
        <v>465</v>
      </c>
      <c r="C208" s="89">
        <v>9970</v>
      </c>
      <c r="D208" s="24" t="s">
        <v>177</v>
      </c>
      <c r="E208" s="87">
        <v>9280</v>
      </c>
      <c r="F208" s="61" t="s">
        <v>177</v>
      </c>
      <c r="G208" s="187">
        <v>0.46099999999999997</v>
      </c>
      <c r="H208" s="47" t="s">
        <v>152</v>
      </c>
      <c r="J208" s="24" t="s">
        <v>492</v>
      </c>
      <c r="K208" s="43">
        <f t="shared" si="3"/>
        <v>0.46099999999999997</v>
      </c>
      <c r="L208" s="34" t="s">
        <v>152</v>
      </c>
    </row>
    <row r="209" spans="2:12" ht="12.75">
      <c r="B209" s="186" t="s">
        <v>701</v>
      </c>
      <c r="C209" s="89">
        <v>9970</v>
      </c>
      <c r="D209" s="24" t="s">
        <v>177</v>
      </c>
      <c r="E209" s="87">
        <v>9280</v>
      </c>
      <c r="F209" s="61" t="s">
        <v>177</v>
      </c>
      <c r="G209" s="187">
        <v>0.747</v>
      </c>
      <c r="H209" s="47" t="s">
        <v>152</v>
      </c>
      <c r="J209" s="24" t="s">
        <v>382</v>
      </c>
      <c r="K209" s="43">
        <f t="shared" si="3"/>
        <v>0.747</v>
      </c>
      <c r="L209" s="34" t="s">
        <v>152</v>
      </c>
    </row>
    <row r="210" spans="2:12" ht="12.75">
      <c r="B210" s="186" t="s">
        <v>484</v>
      </c>
      <c r="C210" s="89">
        <v>9970</v>
      </c>
      <c r="D210" s="24" t="s">
        <v>177</v>
      </c>
      <c r="E210" s="87">
        <v>9280</v>
      </c>
      <c r="F210" s="61" t="s">
        <v>177</v>
      </c>
      <c r="G210" s="187">
        <v>0.46499999999999997</v>
      </c>
      <c r="H210" s="47" t="s">
        <v>152</v>
      </c>
      <c r="J210" s="24" t="s">
        <v>493</v>
      </c>
      <c r="K210" s="43">
        <f t="shared" si="3"/>
        <v>0.46499999999999997</v>
      </c>
      <c r="L210" s="34" t="s">
        <v>152</v>
      </c>
    </row>
    <row r="211" spans="2:12" ht="12.75">
      <c r="B211" s="186" t="s">
        <v>668</v>
      </c>
      <c r="C211" s="89">
        <v>9970</v>
      </c>
      <c r="D211" s="24" t="s">
        <v>177</v>
      </c>
      <c r="E211" s="87">
        <v>9280</v>
      </c>
      <c r="F211" s="61" t="s">
        <v>177</v>
      </c>
      <c r="G211" s="187">
        <v>0.643</v>
      </c>
      <c r="H211" s="47" t="s">
        <v>152</v>
      </c>
      <c r="J211" s="24" t="s">
        <v>494</v>
      </c>
      <c r="K211" s="43">
        <f t="shared" si="3"/>
        <v>0.643</v>
      </c>
      <c r="L211" s="34" t="s">
        <v>152</v>
      </c>
    </row>
    <row r="212" spans="2:12" ht="12.75">
      <c r="B212" s="186" t="s">
        <v>603</v>
      </c>
      <c r="C212" s="89">
        <v>9970</v>
      </c>
      <c r="D212" s="24" t="s">
        <v>177</v>
      </c>
      <c r="E212" s="87">
        <v>9280</v>
      </c>
      <c r="F212" s="61" t="s">
        <v>177</v>
      </c>
      <c r="G212" s="187">
        <v>0.44499999999999995</v>
      </c>
      <c r="H212" s="47" t="s">
        <v>152</v>
      </c>
      <c r="J212" s="24" t="s">
        <v>495</v>
      </c>
      <c r="K212" s="43">
        <f t="shared" si="3"/>
        <v>0.44499999999999995</v>
      </c>
      <c r="L212" s="34" t="s">
        <v>152</v>
      </c>
    </row>
    <row r="213" spans="2:12" ht="12.75">
      <c r="B213" s="186" t="s">
        <v>476</v>
      </c>
      <c r="C213" s="89">
        <v>9970</v>
      </c>
      <c r="D213" s="24" t="s">
        <v>177</v>
      </c>
      <c r="E213" s="87">
        <v>9280</v>
      </c>
      <c r="F213" s="61" t="s">
        <v>177</v>
      </c>
      <c r="G213" s="187">
        <v>0.578</v>
      </c>
      <c r="H213" s="47" t="s">
        <v>152</v>
      </c>
      <c r="J213" s="24" t="s">
        <v>496</v>
      </c>
      <c r="K213" s="43">
        <f t="shared" si="3"/>
        <v>0.578</v>
      </c>
      <c r="L213" s="34" t="s">
        <v>152</v>
      </c>
    </row>
    <row r="214" spans="2:12" ht="12.75">
      <c r="B214" s="186" t="s">
        <v>344</v>
      </c>
      <c r="C214" s="89">
        <v>9970</v>
      </c>
      <c r="D214" s="24" t="s">
        <v>177</v>
      </c>
      <c r="E214" s="87">
        <v>9280</v>
      </c>
      <c r="F214" s="61" t="s">
        <v>177</v>
      </c>
      <c r="G214" s="187">
        <v>0.5300000000000001</v>
      </c>
      <c r="H214" s="47" t="s">
        <v>152</v>
      </c>
      <c r="J214" s="24" t="s">
        <v>318</v>
      </c>
      <c r="K214" s="43">
        <f t="shared" si="3"/>
        <v>0.5300000000000001</v>
      </c>
      <c r="L214" s="34" t="s">
        <v>152</v>
      </c>
    </row>
    <row r="215" spans="2:12" ht="12.75">
      <c r="B215" s="186" t="s">
        <v>685</v>
      </c>
      <c r="C215" s="89">
        <v>9970</v>
      </c>
      <c r="D215" s="24" t="s">
        <v>177</v>
      </c>
      <c r="E215" s="87">
        <v>9280</v>
      </c>
      <c r="F215" s="61" t="s">
        <v>177</v>
      </c>
      <c r="G215" s="187">
        <v>0.5569999999999999</v>
      </c>
      <c r="H215" s="47" t="s">
        <v>152</v>
      </c>
      <c r="J215" s="24" t="s">
        <v>497</v>
      </c>
      <c r="K215" s="43">
        <f t="shared" si="3"/>
        <v>0.5569999999999999</v>
      </c>
      <c r="L215" s="34" t="s">
        <v>152</v>
      </c>
    </row>
    <row r="216" spans="2:12" ht="12.75">
      <c r="B216" s="186" t="s">
        <v>713</v>
      </c>
      <c r="C216" s="89">
        <v>9970</v>
      </c>
      <c r="D216" s="24" t="s">
        <v>177</v>
      </c>
      <c r="E216" s="87">
        <v>9280</v>
      </c>
      <c r="F216" s="61" t="s">
        <v>177</v>
      </c>
      <c r="G216" s="187">
        <v>0.606</v>
      </c>
      <c r="H216" s="47" t="s">
        <v>152</v>
      </c>
      <c r="J216" s="24" t="s">
        <v>498</v>
      </c>
      <c r="K216" s="43">
        <f t="shared" si="3"/>
        <v>0.606</v>
      </c>
      <c r="L216" s="34" t="s">
        <v>152</v>
      </c>
    </row>
    <row r="217" spans="2:12" ht="12.75">
      <c r="B217" s="186" t="s">
        <v>735</v>
      </c>
      <c r="C217" s="89">
        <v>9970</v>
      </c>
      <c r="D217" s="24" t="s">
        <v>177</v>
      </c>
      <c r="E217" s="87">
        <v>9280</v>
      </c>
      <c r="F217" s="61" t="s">
        <v>177</v>
      </c>
      <c r="G217" s="187">
        <v>0.443</v>
      </c>
      <c r="H217" s="47" t="s">
        <v>152</v>
      </c>
      <c r="J217" s="24" t="s">
        <v>499</v>
      </c>
      <c r="K217" s="43">
        <f t="shared" si="3"/>
        <v>0.443</v>
      </c>
      <c r="L217" s="34" t="s">
        <v>152</v>
      </c>
    </row>
    <row r="218" spans="2:12" ht="12.75">
      <c r="B218" s="186" t="s">
        <v>562</v>
      </c>
      <c r="C218" s="89">
        <v>9970</v>
      </c>
      <c r="D218" s="24" t="s">
        <v>177</v>
      </c>
      <c r="E218" s="87">
        <v>9280</v>
      </c>
      <c r="F218" s="61" t="s">
        <v>177</v>
      </c>
      <c r="G218" s="187">
        <v>0.565</v>
      </c>
      <c r="H218" s="47" t="s">
        <v>152</v>
      </c>
      <c r="J218" s="24" t="s">
        <v>500</v>
      </c>
      <c r="K218" s="43">
        <f t="shared" si="3"/>
        <v>0.565</v>
      </c>
      <c r="L218" s="34" t="s">
        <v>152</v>
      </c>
    </row>
    <row r="219" spans="2:12" ht="12.75">
      <c r="B219" s="186" t="s">
        <v>546</v>
      </c>
      <c r="C219" s="89">
        <v>9970</v>
      </c>
      <c r="D219" s="24" t="s">
        <v>177</v>
      </c>
      <c r="E219" s="87">
        <v>9280</v>
      </c>
      <c r="F219" s="61" t="s">
        <v>177</v>
      </c>
      <c r="G219" s="187">
        <v>0</v>
      </c>
      <c r="H219" s="47" t="s">
        <v>152</v>
      </c>
      <c r="J219" s="24" t="s">
        <v>501</v>
      </c>
      <c r="K219" s="43">
        <f t="shared" si="3"/>
        <v>0</v>
      </c>
      <c r="L219" s="34" t="s">
        <v>152</v>
      </c>
    </row>
    <row r="220" spans="2:12" ht="12.75">
      <c r="B220" s="186" t="s">
        <v>415</v>
      </c>
      <c r="C220" s="89">
        <v>9970</v>
      </c>
      <c r="D220" s="24" t="s">
        <v>177</v>
      </c>
      <c r="E220" s="87">
        <v>9280</v>
      </c>
      <c r="F220" s="61" t="s">
        <v>177</v>
      </c>
      <c r="G220" s="187">
        <v>0.023</v>
      </c>
      <c r="H220" s="47" t="s">
        <v>152</v>
      </c>
      <c r="J220" s="24" t="s">
        <v>502</v>
      </c>
      <c r="K220" s="43">
        <f t="shared" si="3"/>
        <v>0.023</v>
      </c>
      <c r="L220" s="34" t="s">
        <v>152</v>
      </c>
    </row>
    <row r="221" spans="2:12" ht="12.75">
      <c r="B221" s="186" t="s">
        <v>510</v>
      </c>
      <c r="C221" s="89">
        <v>9970</v>
      </c>
      <c r="D221" s="24" t="s">
        <v>177</v>
      </c>
      <c r="E221" s="87">
        <v>9280</v>
      </c>
      <c r="F221" s="61" t="s">
        <v>177</v>
      </c>
      <c r="G221" s="187">
        <v>0.287</v>
      </c>
      <c r="H221" s="47" t="s">
        <v>152</v>
      </c>
      <c r="J221" s="24" t="s">
        <v>503</v>
      </c>
      <c r="K221" s="43">
        <f t="shared" si="3"/>
        <v>0.287</v>
      </c>
      <c r="L221" s="34" t="s">
        <v>152</v>
      </c>
    </row>
    <row r="222" spans="2:12" ht="12.75">
      <c r="B222" s="186" t="s">
        <v>605</v>
      </c>
      <c r="C222" s="89">
        <v>9970</v>
      </c>
      <c r="D222" s="24" t="s">
        <v>177</v>
      </c>
      <c r="E222" s="87">
        <v>9280</v>
      </c>
      <c r="F222" s="61" t="s">
        <v>177</v>
      </c>
      <c r="G222" s="187">
        <v>0.5630000000000001</v>
      </c>
      <c r="H222" s="47" t="s">
        <v>152</v>
      </c>
      <c r="J222" s="24" t="s">
        <v>504</v>
      </c>
      <c r="K222" s="43">
        <f t="shared" si="3"/>
        <v>0.5630000000000001</v>
      </c>
      <c r="L222" s="34" t="s">
        <v>152</v>
      </c>
    </row>
    <row r="223" spans="2:12" ht="12.75">
      <c r="B223" s="186" t="s">
        <v>690</v>
      </c>
      <c r="C223" s="89">
        <v>9970</v>
      </c>
      <c r="D223" s="24" t="s">
        <v>177</v>
      </c>
      <c r="E223" s="87">
        <v>9280</v>
      </c>
      <c r="F223" s="61" t="s">
        <v>177</v>
      </c>
      <c r="G223" s="187">
        <v>0.424</v>
      </c>
      <c r="H223" s="47" t="s">
        <v>152</v>
      </c>
      <c r="J223" s="24" t="s">
        <v>373</v>
      </c>
      <c r="K223" s="43">
        <f t="shared" si="3"/>
        <v>0.424</v>
      </c>
      <c r="L223" s="34" t="s">
        <v>152</v>
      </c>
    </row>
    <row r="224" spans="2:12" ht="12.75">
      <c r="B224" s="186" t="s">
        <v>652</v>
      </c>
      <c r="C224" s="89">
        <v>9970</v>
      </c>
      <c r="D224" s="24" t="s">
        <v>177</v>
      </c>
      <c r="E224" s="87">
        <v>9280</v>
      </c>
      <c r="F224" s="61" t="s">
        <v>177</v>
      </c>
      <c r="G224" s="187">
        <v>0.512</v>
      </c>
      <c r="H224" s="47" t="s">
        <v>152</v>
      </c>
      <c r="J224" s="24" t="s">
        <v>376</v>
      </c>
      <c r="K224" s="43">
        <f t="shared" si="3"/>
        <v>0.512</v>
      </c>
      <c r="L224" s="34" t="s">
        <v>152</v>
      </c>
    </row>
    <row r="225" spans="2:12" ht="12.75">
      <c r="B225" s="186" t="s">
        <v>325</v>
      </c>
      <c r="C225" s="89">
        <v>9970</v>
      </c>
      <c r="D225" s="24" t="s">
        <v>177</v>
      </c>
      <c r="E225" s="87">
        <v>9280</v>
      </c>
      <c r="F225" s="61" t="s">
        <v>177</v>
      </c>
      <c r="G225" s="187">
        <v>0.4</v>
      </c>
      <c r="H225" s="47" t="s">
        <v>152</v>
      </c>
      <c r="J225" s="24" t="s">
        <v>505</v>
      </c>
      <c r="K225" s="43">
        <f t="shared" si="3"/>
        <v>0.4</v>
      </c>
      <c r="L225" s="34" t="s">
        <v>152</v>
      </c>
    </row>
    <row r="226" spans="2:12" ht="12.75">
      <c r="B226" s="186" t="s">
        <v>596</v>
      </c>
      <c r="C226" s="89">
        <v>9970</v>
      </c>
      <c r="D226" s="24" t="s">
        <v>177</v>
      </c>
      <c r="E226" s="87">
        <v>9280</v>
      </c>
      <c r="F226" s="61" t="s">
        <v>177</v>
      </c>
      <c r="G226" s="187">
        <v>0.521</v>
      </c>
      <c r="H226" s="47" t="s">
        <v>152</v>
      </c>
      <c r="J226" s="24" t="s">
        <v>506</v>
      </c>
      <c r="K226" s="43">
        <f t="shared" si="3"/>
        <v>0.521</v>
      </c>
      <c r="L226" s="34" t="s">
        <v>152</v>
      </c>
    </row>
    <row r="227" spans="2:12" ht="12.75">
      <c r="B227" s="186" t="s">
        <v>345</v>
      </c>
      <c r="C227" s="89">
        <v>9970</v>
      </c>
      <c r="D227" s="24" t="s">
        <v>177</v>
      </c>
      <c r="E227" s="87">
        <v>9280</v>
      </c>
      <c r="F227" s="61" t="s">
        <v>177</v>
      </c>
      <c r="G227" s="187">
        <v>0.531</v>
      </c>
      <c r="H227" s="47" t="s">
        <v>152</v>
      </c>
      <c r="J227" s="24" t="s">
        <v>507</v>
      </c>
      <c r="K227" s="43">
        <f t="shared" si="3"/>
        <v>0.531</v>
      </c>
      <c r="L227" s="34" t="s">
        <v>152</v>
      </c>
    </row>
    <row r="228" spans="2:12" ht="12.75">
      <c r="B228" s="186" t="s">
        <v>662</v>
      </c>
      <c r="C228" s="89">
        <v>9970</v>
      </c>
      <c r="D228" s="24" t="s">
        <v>177</v>
      </c>
      <c r="E228" s="87">
        <v>9280</v>
      </c>
      <c r="F228" s="61" t="s">
        <v>177</v>
      </c>
      <c r="G228" s="187">
        <v>0.5479999999999999</v>
      </c>
      <c r="H228" s="47" t="s">
        <v>152</v>
      </c>
      <c r="J228" s="24" t="s">
        <v>508</v>
      </c>
      <c r="K228" s="43">
        <f t="shared" si="3"/>
        <v>0.5479999999999999</v>
      </c>
      <c r="L228" s="34" t="s">
        <v>152</v>
      </c>
    </row>
    <row r="229" spans="2:12" ht="12.75">
      <c r="B229" s="186" t="s">
        <v>463</v>
      </c>
      <c r="C229" s="89">
        <v>9970</v>
      </c>
      <c r="D229" s="24" t="s">
        <v>177</v>
      </c>
      <c r="E229" s="87">
        <v>9280</v>
      </c>
      <c r="F229" s="61" t="s">
        <v>177</v>
      </c>
      <c r="G229" s="187">
        <v>0.436</v>
      </c>
      <c r="H229" s="47" t="s">
        <v>152</v>
      </c>
      <c r="J229" s="24" t="s">
        <v>509</v>
      </c>
      <c r="K229" s="43">
        <f t="shared" si="3"/>
        <v>0.436</v>
      </c>
      <c r="L229" s="34" t="s">
        <v>152</v>
      </c>
    </row>
    <row r="230" spans="2:12" ht="12.75">
      <c r="B230" s="186" t="s">
        <v>346</v>
      </c>
      <c r="C230" s="89">
        <v>9970</v>
      </c>
      <c r="D230" s="24" t="s">
        <v>177</v>
      </c>
      <c r="E230" s="87">
        <v>9280</v>
      </c>
      <c r="F230" s="61" t="s">
        <v>177</v>
      </c>
      <c r="G230" s="187">
        <v>0.20099999999999998</v>
      </c>
      <c r="H230" s="47" t="s">
        <v>152</v>
      </c>
      <c r="J230" s="24" t="s">
        <v>350</v>
      </c>
      <c r="K230" s="43">
        <f t="shared" si="3"/>
        <v>0.20099999999999998</v>
      </c>
      <c r="L230" s="34" t="s">
        <v>152</v>
      </c>
    </row>
    <row r="231" spans="2:12" ht="12.75">
      <c r="B231" s="186" t="s">
        <v>655</v>
      </c>
      <c r="C231" s="89">
        <v>9970</v>
      </c>
      <c r="D231" s="24" t="s">
        <v>177</v>
      </c>
      <c r="E231" s="87">
        <v>9280</v>
      </c>
      <c r="F231" s="61" t="s">
        <v>177</v>
      </c>
      <c r="G231" s="187">
        <v>0.409</v>
      </c>
      <c r="H231" s="47" t="s">
        <v>152</v>
      </c>
      <c r="J231" s="24" t="s">
        <v>510</v>
      </c>
      <c r="K231" s="43">
        <f t="shared" si="3"/>
        <v>0.409</v>
      </c>
      <c r="L231" s="34" t="s">
        <v>152</v>
      </c>
    </row>
    <row r="232" spans="2:12" ht="12.75">
      <c r="B232" s="186" t="s">
        <v>715</v>
      </c>
      <c r="C232" s="89">
        <v>9970</v>
      </c>
      <c r="D232" s="24" t="s">
        <v>177</v>
      </c>
      <c r="E232" s="87">
        <v>9280</v>
      </c>
      <c r="F232" s="61" t="s">
        <v>177</v>
      </c>
      <c r="G232" s="187">
        <v>0.20099999999999998</v>
      </c>
      <c r="H232" s="47" t="s">
        <v>152</v>
      </c>
      <c r="J232" s="24" t="s">
        <v>511</v>
      </c>
      <c r="K232" s="43">
        <f t="shared" si="3"/>
        <v>0.20099999999999998</v>
      </c>
      <c r="L232" s="34" t="s">
        <v>152</v>
      </c>
    </row>
    <row r="233" spans="2:12" ht="12.75">
      <c r="B233" s="186" t="s">
        <v>613</v>
      </c>
      <c r="C233" s="89">
        <v>9970</v>
      </c>
      <c r="D233" s="24" t="s">
        <v>177</v>
      </c>
      <c r="E233" s="87">
        <v>9280</v>
      </c>
      <c r="F233" s="61" t="s">
        <v>177</v>
      </c>
      <c r="G233" s="187">
        <v>0.4900000000000001</v>
      </c>
      <c r="H233" s="47" t="s">
        <v>152</v>
      </c>
      <c r="J233" s="24" t="s">
        <v>296</v>
      </c>
      <c r="K233" s="43">
        <f t="shared" si="3"/>
        <v>0.4900000000000001</v>
      </c>
      <c r="L233" s="34" t="s">
        <v>152</v>
      </c>
    </row>
    <row r="234" spans="2:12" ht="12.75">
      <c r="B234" s="186" t="s">
        <v>347</v>
      </c>
      <c r="C234" s="89">
        <v>9970</v>
      </c>
      <c r="D234" s="24" t="s">
        <v>177</v>
      </c>
      <c r="E234" s="87">
        <v>9280</v>
      </c>
      <c r="F234" s="61" t="s">
        <v>177</v>
      </c>
      <c r="G234" s="187">
        <v>0.089</v>
      </c>
      <c r="H234" s="47" t="s">
        <v>152</v>
      </c>
      <c r="J234" s="24" t="s">
        <v>347</v>
      </c>
      <c r="K234" s="43">
        <f t="shared" si="3"/>
        <v>0.089</v>
      </c>
      <c r="L234" s="34" t="s">
        <v>152</v>
      </c>
    </row>
    <row r="235" spans="2:12" ht="12.75">
      <c r="B235" s="186" t="s">
        <v>512</v>
      </c>
      <c r="C235" s="89">
        <v>9970</v>
      </c>
      <c r="D235" s="24" t="s">
        <v>177</v>
      </c>
      <c r="E235" s="87">
        <v>9280</v>
      </c>
      <c r="F235" s="61" t="s">
        <v>177</v>
      </c>
      <c r="G235" s="187">
        <v>0.027</v>
      </c>
      <c r="H235" s="47" t="s">
        <v>152</v>
      </c>
      <c r="J235" s="24" t="s">
        <v>512</v>
      </c>
      <c r="K235" s="43">
        <f t="shared" si="3"/>
        <v>0.027</v>
      </c>
      <c r="L235" s="34" t="s">
        <v>152</v>
      </c>
    </row>
    <row r="236" spans="2:12" ht="12.75">
      <c r="B236" s="186" t="s">
        <v>587</v>
      </c>
      <c r="C236" s="89">
        <v>9970</v>
      </c>
      <c r="D236" s="24" t="s">
        <v>177</v>
      </c>
      <c r="E236" s="87">
        <v>9280</v>
      </c>
      <c r="F236" s="61" t="s">
        <v>177</v>
      </c>
      <c r="G236" s="187">
        <v>0.386</v>
      </c>
      <c r="H236" s="47" t="s">
        <v>152</v>
      </c>
      <c r="J236" s="24" t="s">
        <v>513</v>
      </c>
      <c r="K236" s="43">
        <f t="shared" si="3"/>
        <v>0.386</v>
      </c>
      <c r="L236" s="34" t="s">
        <v>152</v>
      </c>
    </row>
    <row r="237" spans="2:12" ht="12.75">
      <c r="B237" s="186" t="s">
        <v>326</v>
      </c>
      <c r="C237" s="89">
        <v>9970</v>
      </c>
      <c r="D237" s="24" t="s">
        <v>177</v>
      </c>
      <c r="E237" s="87">
        <v>9280</v>
      </c>
      <c r="F237" s="61" t="s">
        <v>177</v>
      </c>
      <c r="G237" s="187">
        <v>0.305</v>
      </c>
      <c r="H237" s="47" t="s">
        <v>152</v>
      </c>
      <c r="J237" s="24" t="s">
        <v>370</v>
      </c>
      <c r="K237" s="43">
        <f t="shared" si="3"/>
        <v>0.305</v>
      </c>
      <c r="L237" s="34" t="s">
        <v>152</v>
      </c>
    </row>
    <row r="238" spans="2:12" ht="12.75">
      <c r="B238" s="186" t="s">
        <v>436</v>
      </c>
      <c r="C238" s="89">
        <v>9970</v>
      </c>
      <c r="D238" s="24" t="s">
        <v>177</v>
      </c>
      <c r="E238" s="87">
        <v>9280</v>
      </c>
      <c r="F238" s="61" t="s">
        <v>177</v>
      </c>
      <c r="G238" s="187">
        <v>0.349</v>
      </c>
      <c r="H238" s="47" t="s">
        <v>152</v>
      </c>
      <c r="J238" s="24" t="s">
        <v>514</v>
      </c>
      <c r="K238" s="43">
        <f t="shared" si="3"/>
        <v>0.349</v>
      </c>
      <c r="L238" s="34" t="s">
        <v>152</v>
      </c>
    </row>
    <row r="239" spans="2:12" ht="12.75">
      <c r="B239" s="186" t="s">
        <v>327</v>
      </c>
      <c r="C239" s="89">
        <v>9970</v>
      </c>
      <c r="D239" s="24" t="s">
        <v>177</v>
      </c>
      <c r="E239" s="87">
        <v>9280</v>
      </c>
      <c r="F239" s="61" t="s">
        <v>177</v>
      </c>
      <c r="G239" s="187">
        <v>0.46099999999999997</v>
      </c>
      <c r="H239" s="47" t="s">
        <v>152</v>
      </c>
      <c r="J239" s="24" t="s">
        <v>515</v>
      </c>
      <c r="K239" s="43">
        <f t="shared" si="3"/>
        <v>0.46099999999999997</v>
      </c>
      <c r="L239" s="34" t="s">
        <v>152</v>
      </c>
    </row>
    <row r="240" spans="2:12" ht="12.75">
      <c r="B240" s="186" t="s">
        <v>492</v>
      </c>
      <c r="C240" s="89">
        <v>9970</v>
      </c>
      <c r="D240" s="24" t="s">
        <v>177</v>
      </c>
      <c r="E240" s="87">
        <v>9280</v>
      </c>
      <c r="F240" s="61" t="s">
        <v>177</v>
      </c>
      <c r="G240" s="187">
        <v>0.578</v>
      </c>
      <c r="H240" s="47" t="s">
        <v>152</v>
      </c>
      <c r="J240" s="24" t="s">
        <v>344</v>
      </c>
      <c r="K240" s="43">
        <f t="shared" si="3"/>
        <v>0.578</v>
      </c>
      <c r="L240" s="34" t="s">
        <v>152</v>
      </c>
    </row>
    <row r="241" spans="2:12" ht="12.75">
      <c r="B241" s="186" t="s">
        <v>651</v>
      </c>
      <c r="C241" s="89">
        <v>9970</v>
      </c>
      <c r="D241" s="24" t="s">
        <v>177</v>
      </c>
      <c r="E241" s="87">
        <v>9280</v>
      </c>
      <c r="F241" s="61" t="s">
        <v>177</v>
      </c>
      <c r="G241" s="187">
        <v>0.594</v>
      </c>
      <c r="H241" s="47" t="s">
        <v>152</v>
      </c>
      <c r="J241" s="24" t="s">
        <v>354</v>
      </c>
      <c r="K241" s="43">
        <f t="shared" si="3"/>
        <v>0.594</v>
      </c>
      <c r="L241" s="34" t="s">
        <v>152</v>
      </c>
    </row>
    <row r="242" spans="2:12" ht="12.75">
      <c r="B242" s="186" t="s">
        <v>569</v>
      </c>
      <c r="C242" s="89">
        <v>9970</v>
      </c>
      <c r="D242" s="24" t="s">
        <v>177</v>
      </c>
      <c r="E242" s="87">
        <v>9280</v>
      </c>
      <c r="F242" s="61" t="s">
        <v>177</v>
      </c>
      <c r="G242" s="187">
        <v>0.472</v>
      </c>
      <c r="H242" s="47" t="s">
        <v>152</v>
      </c>
      <c r="J242" s="24" t="s">
        <v>336</v>
      </c>
      <c r="K242" s="43">
        <f t="shared" si="3"/>
        <v>0.472</v>
      </c>
      <c r="L242" s="34" t="s">
        <v>152</v>
      </c>
    </row>
    <row r="243" spans="2:12" ht="12.75">
      <c r="B243" s="186" t="s">
        <v>497</v>
      </c>
      <c r="C243" s="89">
        <v>9970</v>
      </c>
      <c r="D243" s="24" t="s">
        <v>177</v>
      </c>
      <c r="E243" s="87">
        <v>9280</v>
      </c>
      <c r="F243" s="61" t="s">
        <v>177</v>
      </c>
      <c r="G243" s="187">
        <v>0.11</v>
      </c>
      <c r="H243" s="47" t="s">
        <v>152</v>
      </c>
      <c r="J243" s="24" t="s">
        <v>516</v>
      </c>
      <c r="K243" s="43">
        <f t="shared" si="3"/>
        <v>0.11</v>
      </c>
      <c r="L243" s="34" t="s">
        <v>152</v>
      </c>
    </row>
    <row r="244" spans="2:12" ht="12.75">
      <c r="B244" s="186" t="s">
        <v>328</v>
      </c>
      <c r="C244" s="89">
        <v>9970</v>
      </c>
      <c r="D244" s="24" t="s">
        <v>177</v>
      </c>
      <c r="E244" s="87">
        <v>9280</v>
      </c>
      <c r="F244" s="61" t="s">
        <v>177</v>
      </c>
      <c r="G244" s="187">
        <v>0.603</v>
      </c>
      <c r="H244" s="47" t="s">
        <v>152</v>
      </c>
      <c r="J244" s="24" t="s">
        <v>352</v>
      </c>
      <c r="K244" s="43">
        <f t="shared" si="3"/>
        <v>0.603</v>
      </c>
      <c r="L244" s="34" t="s">
        <v>152</v>
      </c>
    </row>
    <row r="245" spans="2:12" ht="12.75">
      <c r="B245" s="186" t="s">
        <v>475</v>
      </c>
      <c r="C245" s="89">
        <v>9970</v>
      </c>
      <c r="D245" s="24" t="s">
        <v>177</v>
      </c>
      <c r="E245" s="87">
        <v>9280</v>
      </c>
      <c r="F245" s="61" t="s">
        <v>177</v>
      </c>
      <c r="G245" s="187">
        <v>0.578</v>
      </c>
      <c r="H245" s="47" t="s">
        <v>152</v>
      </c>
      <c r="J245" s="24" t="s">
        <v>517</v>
      </c>
      <c r="K245" s="43">
        <f t="shared" si="3"/>
        <v>0.578</v>
      </c>
      <c r="L245" s="34" t="s">
        <v>152</v>
      </c>
    </row>
    <row r="246" spans="2:12" ht="12.75">
      <c r="B246" s="186" t="s">
        <v>349</v>
      </c>
      <c r="C246" s="89">
        <v>9970</v>
      </c>
      <c r="D246" s="24" t="s">
        <v>177</v>
      </c>
      <c r="E246" s="87">
        <v>9280</v>
      </c>
      <c r="F246" s="61" t="s">
        <v>177</v>
      </c>
      <c r="G246" s="187">
        <v>0.448</v>
      </c>
      <c r="H246" s="47" t="s">
        <v>152</v>
      </c>
      <c r="J246" s="24" t="s">
        <v>518</v>
      </c>
      <c r="K246" s="43">
        <f t="shared" si="3"/>
        <v>0.448</v>
      </c>
      <c r="L246" s="34" t="s">
        <v>152</v>
      </c>
    </row>
    <row r="247" spans="2:12" ht="12.75">
      <c r="B247" s="186" t="s">
        <v>478</v>
      </c>
      <c r="C247" s="89">
        <v>9970</v>
      </c>
      <c r="D247" s="24" t="s">
        <v>177</v>
      </c>
      <c r="E247" s="87">
        <v>9280</v>
      </c>
      <c r="F247" s="61" t="s">
        <v>177</v>
      </c>
      <c r="G247" s="187">
        <v>0.536</v>
      </c>
      <c r="H247" s="47" t="s">
        <v>152</v>
      </c>
      <c r="J247" s="24" t="s">
        <v>519</v>
      </c>
      <c r="K247" s="43">
        <f t="shared" si="3"/>
        <v>0.536</v>
      </c>
      <c r="L247" s="34" t="s">
        <v>152</v>
      </c>
    </row>
    <row r="248" spans="2:12" ht="12.75">
      <c r="B248" s="186" t="s">
        <v>556</v>
      </c>
      <c r="C248" s="89">
        <v>9970</v>
      </c>
      <c r="D248" s="24" t="s">
        <v>177</v>
      </c>
      <c r="E248" s="87">
        <v>9280</v>
      </c>
      <c r="F248" s="61" t="s">
        <v>177</v>
      </c>
      <c r="G248" s="187">
        <v>0.5379999999999999</v>
      </c>
      <c r="H248" s="47" t="s">
        <v>152</v>
      </c>
      <c r="J248" s="24" t="s">
        <v>520</v>
      </c>
      <c r="K248" s="43">
        <f t="shared" si="3"/>
        <v>0.5379999999999999</v>
      </c>
      <c r="L248" s="34" t="s">
        <v>152</v>
      </c>
    </row>
    <row r="249" spans="2:12" ht="12.75">
      <c r="B249" s="186" t="s">
        <v>522</v>
      </c>
      <c r="C249" s="89">
        <v>9970</v>
      </c>
      <c r="D249" s="24" t="s">
        <v>177</v>
      </c>
      <c r="E249" s="87">
        <v>9280</v>
      </c>
      <c r="F249" s="61" t="s">
        <v>177</v>
      </c>
      <c r="G249" s="187">
        <v>0.52</v>
      </c>
      <c r="H249" s="47" t="s">
        <v>152</v>
      </c>
      <c r="J249" s="24" t="s">
        <v>521</v>
      </c>
      <c r="K249" s="43">
        <f t="shared" si="3"/>
        <v>0.52</v>
      </c>
      <c r="L249" s="34" t="s">
        <v>152</v>
      </c>
    </row>
    <row r="250" spans="2:12" ht="12.75">
      <c r="B250" s="186" t="s">
        <v>526</v>
      </c>
      <c r="C250" s="89">
        <v>9970</v>
      </c>
      <c r="D250" s="24" t="s">
        <v>177</v>
      </c>
      <c r="E250" s="87">
        <v>9280</v>
      </c>
      <c r="F250" s="61" t="s">
        <v>177</v>
      </c>
      <c r="G250" s="187">
        <v>0.52</v>
      </c>
      <c r="H250" s="47" t="s">
        <v>152</v>
      </c>
      <c r="J250" s="24" t="s">
        <v>522</v>
      </c>
      <c r="K250" s="43">
        <f t="shared" si="3"/>
        <v>0.52</v>
      </c>
      <c r="L250" s="34" t="s">
        <v>152</v>
      </c>
    </row>
    <row r="251" spans="2:12" ht="12.75">
      <c r="B251" s="186" t="s">
        <v>594</v>
      </c>
      <c r="C251" s="89">
        <v>9970</v>
      </c>
      <c r="D251" s="24" t="s">
        <v>177</v>
      </c>
      <c r="E251" s="87">
        <v>9280</v>
      </c>
      <c r="F251" s="61" t="s">
        <v>177</v>
      </c>
      <c r="G251" s="187">
        <v>0.339</v>
      </c>
      <c r="H251" s="47" t="s">
        <v>152</v>
      </c>
      <c r="J251" s="24" t="s">
        <v>523</v>
      </c>
      <c r="K251" s="43">
        <f t="shared" si="3"/>
        <v>0.339</v>
      </c>
      <c r="L251" s="34" t="s">
        <v>152</v>
      </c>
    </row>
    <row r="252" spans="2:12" ht="12.75">
      <c r="B252" s="186" t="s">
        <v>697</v>
      </c>
      <c r="C252" s="89">
        <v>9970</v>
      </c>
      <c r="D252" s="24" t="s">
        <v>177</v>
      </c>
      <c r="E252" s="87">
        <v>9280</v>
      </c>
      <c r="F252" s="61" t="s">
        <v>177</v>
      </c>
      <c r="G252" s="187">
        <v>0.486</v>
      </c>
      <c r="H252" s="47" t="s">
        <v>152</v>
      </c>
      <c r="J252" s="24" t="s">
        <v>524</v>
      </c>
      <c r="K252" s="43">
        <f t="shared" si="3"/>
        <v>0.486</v>
      </c>
      <c r="L252" s="34" t="s">
        <v>152</v>
      </c>
    </row>
    <row r="253" spans="2:12" ht="12.75">
      <c r="B253" s="186" t="s">
        <v>520</v>
      </c>
      <c r="C253" s="89">
        <v>9970</v>
      </c>
      <c r="D253" s="24" t="s">
        <v>177</v>
      </c>
      <c r="E253" s="87">
        <v>9280</v>
      </c>
      <c r="F253" s="61" t="s">
        <v>177</v>
      </c>
      <c r="G253" s="187">
        <v>0.522</v>
      </c>
      <c r="H253" s="47" t="s">
        <v>152</v>
      </c>
      <c r="J253" s="24" t="s">
        <v>525</v>
      </c>
      <c r="K253" s="43">
        <f t="shared" si="3"/>
        <v>0.522</v>
      </c>
      <c r="L253" s="34" t="s">
        <v>152</v>
      </c>
    </row>
    <row r="254" spans="2:12" ht="12.75">
      <c r="B254" s="186" t="s">
        <v>470</v>
      </c>
      <c r="C254" s="89">
        <v>9970</v>
      </c>
      <c r="D254" s="24" t="s">
        <v>177</v>
      </c>
      <c r="E254" s="87">
        <v>9280</v>
      </c>
      <c r="F254" s="61" t="s">
        <v>177</v>
      </c>
      <c r="G254" s="187">
        <v>0.45099999999999996</v>
      </c>
      <c r="H254" s="47" t="s">
        <v>152</v>
      </c>
      <c r="J254" s="24" t="s">
        <v>526</v>
      </c>
      <c r="K254" s="43">
        <f t="shared" si="3"/>
        <v>0.45099999999999996</v>
      </c>
      <c r="L254" s="34" t="s">
        <v>152</v>
      </c>
    </row>
    <row r="255" spans="2:12" ht="12.75">
      <c r="B255" s="186" t="s">
        <v>442</v>
      </c>
      <c r="C255" s="89">
        <v>9970</v>
      </c>
      <c r="D255" s="24" t="s">
        <v>177</v>
      </c>
      <c r="E255" s="87">
        <v>9280</v>
      </c>
      <c r="F255" s="61" t="s">
        <v>177</v>
      </c>
      <c r="G255" s="187">
        <v>0.428</v>
      </c>
      <c r="H255" s="47" t="s">
        <v>152</v>
      </c>
      <c r="J255" s="24" t="s">
        <v>527</v>
      </c>
      <c r="K255" s="43">
        <f t="shared" si="3"/>
        <v>0.428</v>
      </c>
      <c r="L255" s="34" t="s">
        <v>152</v>
      </c>
    </row>
    <row r="256" spans="2:12" ht="12.75">
      <c r="B256" s="186" t="s">
        <v>443</v>
      </c>
      <c r="C256" s="89">
        <v>9970</v>
      </c>
      <c r="D256" s="24" t="s">
        <v>177</v>
      </c>
      <c r="E256" s="87">
        <v>9280</v>
      </c>
      <c r="F256" s="61" t="s">
        <v>177</v>
      </c>
      <c r="G256" s="187">
        <v>0.43099999999999994</v>
      </c>
      <c r="H256" s="47" t="s">
        <v>152</v>
      </c>
      <c r="J256" s="24" t="s">
        <v>528</v>
      </c>
      <c r="K256" s="43">
        <f t="shared" si="3"/>
        <v>0.43099999999999994</v>
      </c>
      <c r="L256" s="34" t="s">
        <v>152</v>
      </c>
    </row>
    <row r="257" spans="2:12" ht="12.75">
      <c r="B257" s="186" t="s">
        <v>464</v>
      </c>
      <c r="C257" s="89">
        <v>9970</v>
      </c>
      <c r="D257" s="24" t="s">
        <v>177</v>
      </c>
      <c r="E257" s="87">
        <v>9280</v>
      </c>
      <c r="F257" s="61" t="s">
        <v>177</v>
      </c>
      <c r="G257" s="187">
        <v>0.434</v>
      </c>
      <c r="H257" s="47" t="s">
        <v>152</v>
      </c>
      <c r="J257" s="24" t="s">
        <v>286</v>
      </c>
      <c r="K257" s="43">
        <f t="shared" si="3"/>
        <v>0.434</v>
      </c>
      <c r="L257" s="34" t="s">
        <v>152</v>
      </c>
    </row>
    <row r="258" spans="2:12" ht="12.75">
      <c r="B258" s="186" t="s">
        <v>444</v>
      </c>
      <c r="C258" s="89">
        <v>9970</v>
      </c>
      <c r="D258" s="24" t="s">
        <v>177</v>
      </c>
      <c r="E258" s="87">
        <v>9280</v>
      </c>
      <c r="F258" s="61" t="s">
        <v>177</v>
      </c>
      <c r="G258" s="187">
        <v>0.427</v>
      </c>
      <c r="H258" s="47" t="s">
        <v>152</v>
      </c>
      <c r="J258" s="24" t="s">
        <v>287</v>
      </c>
      <c r="K258" s="43">
        <f t="shared" si="3"/>
        <v>0.427</v>
      </c>
      <c r="L258" s="34" t="s">
        <v>152</v>
      </c>
    </row>
    <row r="259" spans="2:12" ht="12.75">
      <c r="B259" s="186" t="s">
        <v>445</v>
      </c>
      <c r="C259" s="89">
        <v>9970</v>
      </c>
      <c r="D259" s="24" t="s">
        <v>177</v>
      </c>
      <c r="E259" s="87">
        <v>9280</v>
      </c>
      <c r="F259" s="61" t="s">
        <v>177</v>
      </c>
      <c r="G259" s="187">
        <v>0.435</v>
      </c>
      <c r="H259" s="47" t="s">
        <v>152</v>
      </c>
      <c r="J259" s="24" t="s">
        <v>529</v>
      </c>
      <c r="K259" s="43">
        <f t="shared" si="3"/>
        <v>0.435</v>
      </c>
      <c r="L259" s="34" t="s">
        <v>152</v>
      </c>
    </row>
    <row r="260" spans="2:12" ht="12.75">
      <c r="B260" s="186" t="s">
        <v>446</v>
      </c>
      <c r="C260" s="89">
        <v>9970</v>
      </c>
      <c r="D260" s="24" t="s">
        <v>177</v>
      </c>
      <c r="E260" s="87">
        <v>9280</v>
      </c>
      <c r="F260" s="61" t="s">
        <v>177</v>
      </c>
      <c r="G260" s="187">
        <v>0.427</v>
      </c>
      <c r="H260" s="47" t="s">
        <v>152</v>
      </c>
      <c r="J260" s="24" t="s">
        <v>288</v>
      </c>
      <c r="K260" s="43">
        <f t="shared" si="3"/>
        <v>0.427</v>
      </c>
      <c r="L260" s="34" t="s">
        <v>152</v>
      </c>
    </row>
    <row r="261" spans="2:12" ht="12.75">
      <c r="B261" s="186" t="s">
        <v>447</v>
      </c>
      <c r="C261" s="89">
        <v>9970</v>
      </c>
      <c r="D261" s="24" t="s">
        <v>177</v>
      </c>
      <c r="E261" s="87">
        <v>9280</v>
      </c>
      <c r="F261" s="61" t="s">
        <v>177</v>
      </c>
      <c r="G261" s="187">
        <v>0.427</v>
      </c>
      <c r="H261" s="47" t="s">
        <v>152</v>
      </c>
      <c r="J261" s="24" t="s">
        <v>289</v>
      </c>
      <c r="K261" s="43">
        <f t="shared" si="3"/>
        <v>0.427</v>
      </c>
      <c r="L261" s="34" t="s">
        <v>152</v>
      </c>
    </row>
    <row r="262" spans="2:12" ht="12.75">
      <c r="B262" s="186" t="s">
        <v>448</v>
      </c>
      <c r="C262" s="89">
        <v>9970</v>
      </c>
      <c r="D262" s="24" t="s">
        <v>177</v>
      </c>
      <c r="E262" s="87">
        <v>9280</v>
      </c>
      <c r="F262" s="61" t="s">
        <v>177</v>
      </c>
      <c r="G262" s="187">
        <v>0.427</v>
      </c>
      <c r="H262" s="47" t="s">
        <v>152</v>
      </c>
      <c r="J262" s="24" t="s">
        <v>290</v>
      </c>
      <c r="K262" s="43">
        <f t="shared" si="3"/>
        <v>0.427</v>
      </c>
      <c r="L262" s="34" t="s">
        <v>152</v>
      </c>
    </row>
    <row r="263" spans="2:12" ht="12.75">
      <c r="B263" s="186" t="s">
        <v>700</v>
      </c>
      <c r="C263" s="89">
        <v>9970</v>
      </c>
      <c r="D263" s="24" t="s">
        <v>177</v>
      </c>
      <c r="E263" s="87">
        <v>9280</v>
      </c>
      <c r="F263" s="61" t="s">
        <v>177</v>
      </c>
      <c r="G263" s="187">
        <v>1.071</v>
      </c>
      <c r="H263" s="47" t="s">
        <v>152</v>
      </c>
      <c r="J263" s="24" t="s">
        <v>291</v>
      </c>
      <c r="K263" s="43">
        <f aca="true" t="shared" si="4" ref="K263:K326">G263</f>
        <v>1.071</v>
      </c>
      <c r="L263" s="34" t="s">
        <v>152</v>
      </c>
    </row>
    <row r="264" spans="2:12" ht="12.75">
      <c r="B264" s="186" t="s">
        <v>350</v>
      </c>
      <c r="C264" s="89">
        <v>9970</v>
      </c>
      <c r="D264" s="24" t="s">
        <v>177</v>
      </c>
      <c r="E264" s="87">
        <v>9280</v>
      </c>
      <c r="F264" s="61" t="s">
        <v>177</v>
      </c>
      <c r="G264" s="187">
        <v>0</v>
      </c>
      <c r="H264" s="47" t="s">
        <v>152</v>
      </c>
      <c r="J264" s="24" t="s">
        <v>292</v>
      </c>
      <c r="K264" s="43">
        <f t="shared" si="4"/>
        <v>0</v>
      </c>
      <c r="L264" s="34" t="s">
        <v>152</v>
      </c>
    </row>
    <row r="265" spans="2:12" ht="12.75">
      <c r="B265" s="186" t="s">
        <v>661</v>
      </c>
      <c r="C265" s="89">
        <v>9970</v>
      </c>
      <c r="D265" s="24" t="s">
        <v>177</v>
      </c>
      <c r="E265" s="87">
        <v>9280</v>
      </c>
      <c r="F265" s="61" t="s">
        <v>177</v>
      </c>
      <c r="G265" s="187">
        <v>0.496</v>
      </c>
      <c r="H265" s="47" t="s">
        <v>152</v>
      </c>
      <c r="J265" s="24" t="s">
        <v>293</v>
      </c>
      <c r="K265" s="43">
        <f t="shared" si="4"/>
        <v>0.496</v>
      </c>
      <c r="L265" s="34" t="s">
        <v>152</v>
      </c>
    </row>
    <row r="266" spans="2:12" ht="12.75">
      <c r="B266" s="186" t="s">
        <v>413</v>
      </c>
      <c r="C266" s="89">
        <v>9970</v>
      </c>
      <c r="D266" s="24" t="s">
        <v>177</v>
      </c>
      <c r="E266" s="87">
        <v>9280</v>
      </c>
      <c r="F266" s="61" t="s">
        <v>177</v>
      </c>
      <c r="G266" s="187">
        <v>0.455</v>
      </c>
      <c r="H266" s="47" t="s">
        <v>152</v>
      </c>
      <c r="J266" s="24" t="s">
        <v>294</v>
      </c>
      <c r="K266" s="43">
        <f t="shared" si="4"/>
        <v>0.455</v>
      </c>
      <c r="L266" s="34" t="s">
        <v>152</v>
      </c>
    </row>
    <row r="267" spans="2:12" ht="12.75">
      <c r="B267" s="186" t="s">
        <v>608</v>
      </c>
      <c r="C267" s="89">
        <v>9970</v>
      </c>
      <c r="D267" s="24" t="s">
        <v>177</v>
      </c>
      <c r="E267" s="87">
        <v>9280</v>
      </c>
      <c r="F267" s="61" t="s">
        <v>177</v>
      </c>
      <c r="G267" s="187">
        <v>0.5189999999999999</v>
      </c>
      <c r="H267" s="47" t="s">
        <v>152</v>
      </c>
      <c r="J267" s="24" t="s">
        <v>530</v>
      </c>
      <c r="K267" s="43">
        <f t="shared" si="4"/>
        <v>0.5189999999999999</v>
      </c>
      <c r="L267" s="34" t="s">
        <v>152</v>
      </c>
    </row>
    <row r="268" spans="2:12" ht="12.75">
      <c r="B268" s="186" t="s">
        <v>439</v>
      </c>
      <c r="C268" s="89">
        <v>9970</v>
      </c>
      <c r="D268" s="24" t="s">
        <v>177</v>
      </c>
      <c r="E268" s="87">
        <v>9280</v>
      </c>
      <c r="F268" s="61" t="s">
        <v>177</v>
      </c>
      <c r="G268" s="187">
        <v>0.509</v>
      </c>
      <c r="H268" s="47" t="s">
        <v>152</v>
      </c>
      <c r="J268" s="24" t="s">
        <v>531</v>
      </c>
      <c r="K268" s="43">
        <f t="shared" si="4"/>
        <v>0.509</v>
      </c>
      <c r="L268" s="34" t="s">
        <v>152</v>
      </c>
    </row>
    <row r="269" spans="2:12" ht="12.75">
      <c r="B269" s="186" t="s">
        <v>351</v>
      </c>
      <c r="C269" s="89">
        <v>9970</v>
      </c>
      <c r="D269" s="24" t="s">
        <v>177</v>
      </c>
      <c r="E269" s="87">
        <v>9280</v>
      </c>
      <c r="F269" s="61" t="s">
        <v>177</v>
      </c>
      <c r="G269" s="187">
        <v>0.45399999999999996</v>
      </c>
      <c r="H269" s="47" t="s">
        <v>152</v>
      </c>
      <c r="J269" s="24" t="s">
        <v>532</v>
      </c>
      <c r="K269" s="43">
        <f t="shared" si="4"/>
        <v>0.45399999999999996</v>
      </c>
      <c r="L269" s="34" t="s">
        <v>152</v>
      </c>
    </row>
    <row r="270" spans="2:12" ht="12.75">
      <c r="B270" s="186" t="s">
        <v>703</v>
      </c>
      <c r="C270" s="89">
        <v>9970</v>
      </c>
      <c r="D270" s="24" t="s">
        <v>177</v>
      </c>
      <c r="E270" s="87">
        <v>9280</v>
      </c>
      <c r="F270" s="61" t="s">
        <v>177</v>
      </c>
      <c r="G270" s="187">
        <v>0.5</v>
      </c>
      <c r="H270" s="47" t="s">
        <v>152</v>
      </c>
      <c r="J270" s="24" t="s">
        <v>533</v>
      </c>
      <c r="K270" s="43">
        <f t="shared" si="4"/>
        <v>0.5</v>
      </c>
      <c r="L270" s="34" t="s">
        <v>152</v>
      </c>
    </row>
    <row r="271" spans="2:12" ht="12.75">
      <c r="B271" s="186" t="s">
        <v>352</v>
      </c>
      <c r="C271" s="89">
        <v>9970</v>
      </c>
      <c r="D271" s="24" t="s">
        <v>177</v>
      </c>
      <c r="E271" s="87">
        <v>9280</v>
      </c>
      <c r="F271" s="61" t="s">
        <v>177</v>
      </c>
      <c r="G271" s="187">
        <v>0.326</v>
      </c>
      <c r="H271" s="47" t="s">
        <v>152</v>
      </c>
      <c r="J271" s="24" t="s">
        <v>534</v>
      </c>
      <c r="K271" s="43">
        <f t="shared" si="4"/>
        <v>0.326</v>
      </c>
      <c r="L271" s="34" t="s">
        <v>152</v>
      </c>
    </row>
    <row r="272" spans="2:12" ht="12.75">
      <c r="B272" s="186" t="s">
        <v>591</v>
      </c>
      <c r="C272" s="89">
        <v>9970</v>
      </c>
      <c r="D272" s="24" t="s">
        <v>177</v>
      </c>
      <c r="E272" s="87">
        <v>9280</v>
      </c>
      <c r="F272" s="61" t="s">
        <v>177</v>
      </c>
      <c r="G272" s="187">
        <v>0.526</v>
      </c>
      <c r="H272" s="47" t="s">
        <v>152</v>
      </c>
      <c r="J272" s="24" t="s">
        <v>535</v>
      </c>
      <c r="K272" s="43">
        <f t="shared" si="4"/>
        <v>0.526</v>
      </c>
      <c r="L272" s="34" t="s">
        <v>152</v>
      </c>
    </row>
    <row r="273" spans="2:12" ht="12.75">
      <c r="B273" s="186" t="s">
        <v>644</v>
      </c>
      <c r="C273" s="89">
        <v>9970</v>
      </c>
      <c r="D273" s="24" t="s">
        <v>177</v>
      </c>
      <c r="E273" s="87">
        <v>9280</v>
      </c>
      <c r="F273" s="61" t="s">
        <v>177</v>
      </c>
      <c r="G273" s="187">
        <v>0.517</v>
      </c>
      <c r="H273" s="47" t="s">
        <v>152</v>
      </c>
      <c r="J273" s="24" t="s">
        <v>536</v>
      </c>
      <c r="K273" s="43">
        <f t="shared" si="4"/>
        <v>0.517</v>
      </c>
      <c r="L273" s="34" t="s">
        <v>152</v>
      </c>
    </row>
    <row r="274" spans="2:12" ht="12.75">
      <c r="B274" s="186" t="s">
        <v>353</v>
      </c>
      <c r="C274" s="89">
        <v>9970</v>
      </c>
      <c r="D274" s="24" t="s">
        <v>177</v>
      </c>
      <c r="E274" s="87">
        <v>9280</v>
      </c>
      <c r="F274" s="61" t="s">
        <v>177</v>
      </c>
      <c r="G274" s="187">
        <v>0.44499999999999995</v>
      </c>
      <c r="H274" s="47" t="s">
        <v>152</v>
      </c>
      <c r="J274" s="24" t="s">
        <v>537</v>
      </c>
      <c r="K274" s="43">
        <f t="shared" si="4"/>
        <v>0.44499999999999995</v>
      </c>
      <c r="L274" s="34" t="s">
        <v>152</v>
      </c>
    </row>
    <row r="275" spans="2:12" ht="12.75">
      <c r="B275" s="186" t="s">
        <v>422</v>
      </c>
      <c r="C275" s="89">
        <v>9970</v>
      </c>
      <c r="D275" s="24" t="s">
        <v>177</v>
      </c>
      <c r="E275" s="87">
        <v>9280</v>
      </c>
      <c r="F275" s="61" t="s">
        <v>177</v>
      </c>
      <c r="G275" s="187">
        <v>0.579</v>
      </c>
      <c r="H275" s="47" t="s">
        <v>152</v>
      </c>
      <c r="J275" s="24" t="s">
        <v>538</v>
      </c>
      <c r="K275" s="43">
        <f t="shared" si="4"/>
        <v>0.579</v>
      </c>
      <c r="L275" s="34" t="s">
        <v>152</v>
      </c>
    </row>
    <row r="276" spans="2:12" ht="12.75">
      <c r="B276" s="186" t="s">
        <v>330</v>
      </c>
      <c r="C276" s="89">
        <v>9970</v>
      </c>
      <c r="D276" s="24" t="s">
        <v>177</v>
      </c>
      <c r="E276" s="87">
        <v>9280</v>
      </c>
      <c r="F276" s="61" t="s">
        <v>177</v>
      </c>
      <c r="G276" s="187">
        <v>0.4900000000000001</v>
      </c>
      <c r="H276" s="47" t="s">
        <v>152</v>
      </c>
      <c r="J276" s="24" t="s">
        <v>539</v>
      </c>
      <c r="K276" s="43">
        <f t="shared" si="4"/>
        <v>0.4900000000000001</v>
      </c>
      <c r="L276" s="34" t="s">
        <v>152</v>
      </c>
    </row>
    <row r="277" spans="2:12" ht="12.75">
      <c r="B277" s="186" t="s">
        <v>416</v>
      </c>
      <c r="C277" s="89">
        <v>9970</v>
      </c>
      <c r="D277" s="24" t="s">
        <v>177</v>
      </c>
      <c r="E277" s="87">
        <v>9280</v>
      </c>
      <c r="F277" s="61" t="s">
        <v>177</v>
      </c>
      <c r="G277" s="187">
        <v>0.40199999999999997</v>
      </c>
      <c r="H277" s="47" t="s">
        <v>152</v>
      </c>
      <c r="J277" s="24" t="s">
        <v>540</v>
      </c>
      <c r="K277" s="43">
        <f t="shared" si="4"/>
        <v>0.40199999999999997</v>
      </c>
      <c r="L277" s="34" t="s">
        <v>152</v>
      </c>
    </row>
    <row r="278" spans="2:12" ht="12.75">
      <c r="B278" s="186" t="s">
        <v>688</v>
      </c>
      <c r="C278" s="89">
        <v>9970</v>
      </c>
      <c r="D278" s="24" t="s">
        <v>177</v>
      </c>
      <c r="E278" s="87">
        <v>9280</v>
      </c>
      <c r="F278" s="61" t="s">
        <v>177</v>
      </c>
      <c r="G278" s="187">
        <v>0.5459999999999999</v>
      </c>
      <c r="H278" s="47" t="s">
        <v>152</v>
      </c>
      <c r="J278" s="24" t="s">
        <v>541</v>
      </c>
      <c r="K278" s="43">
        <f t="shared" si="4"/>
        <v>0.5459999999999999</v>
      </c>
      <c r="L278" s="34" t="s">
        <v>152</v>
      </c>
    </row>
    <row r="279" spans="2:12" ht="12.75">
      <c r="B279" s="186" t="s">
        <v>354</v>
      </c>
      <c r="C279" s="89">
        <v>9970</v>
      </c>
      <c r="D279" s="24" t="s">
        <v>177</v>
      </c>
      <c r="E279" s="87">
        <v>9280</v>
      </c>
      <c r="F279" s="61" t="s">
        <v>177</v>
      </c>
      <c r="G279" s="187">
        <v>0.40099999999999997</v>
      </c>
      <c r="H279" s="47" t="s">
        <v>152</v>
      </c>
      <c r="J279" s="24" t="s">
        <v>542</v>
      </c>
      <c r="K279" s="43">
        <f t="shared" si="4"/>
        <v>0.40099999999999997</v>
      </c>
      <c r="L279" s="34" t="s">
        <v>152</v>
      </c>
    </row>
    <row r="280" spans="2:12" ht="12.75">
      <c r="B280" s="186" t="s">
        <v>541</v>
      </c>
      <c r="C280" s="89">
        <v>9970</v>
      </c>
      <c r="D280" s="24" t="s">
        <v>177</v>
      </c>
      <c r="E280" s="87">
        <v>9280</v>
      </c>
      <c r="F280" s="61" t="s">
        <v>177</v>
      </c>
      <c r="G280" s="187">
        <v>0.54</v>
      </c>
      <c r="H280" s="47" t="s">
        <v>152</v>
      </c>
      <c r="J280" s="24" t="s">
        <v>543</v>
      </c>
      <c r="K280" s="43">
        <f t="shared" si="4"/>
        <v>0.54</v>
      </c>
      <c r="L280" s="34" t="s">
        <v>152</v>
      </c>
    </row>
    <row r="281" spans="2:12" ht="12.75">
      <c r="B281" s="186" t="s">
        <v>618</v>
      </c>
      <c r="C281" s="89">
        <v>9970</v>
      </c>
      <c r="D281" s="24" t="s">
        <v>177</v>
      </c>
      <c r="E281" s="87">
        <v>9280</v>
      </c>
      <c r="F281" s="61" t="s">
        <v>177</v>
      </c>
      <c r="G281" s="187">
        <v>0.5609999999999999</v>
      </c>
      <c r="H281" s="47" t="s">
        <v>152</v>
      </c>
      <c r="J281" s="24" t="s">
        <v>544</v>
      </c>
      <c r="K281" s="43">
        <f t="shared" si="4"/>
        <v>0.5609999999999999</v>
      </c>
      <c r="L281" s="34" t="s">
        <v>152</v>
      </c>
    </row>
    <row r="282" spans="2:12" ht="12.75">
      <c r="B282" s="186" t="s">
        <v>599</v>
      </c>
      <c r="C282" s="89">
        <v>9970</v>
      </c>
      <c r="D282" s="24" t="s">
        <v>177</v>
      </c>
      <c r="E282" s="87">
        <v>9280</v>
      </c>
      <c r="F282" s="61" t="s">
        <v>177</v>
      </c>
      <c r="G282" s="187">
        <v>0.516</v>
      </c>
      <c r="H282" s="47" t="s">
        <v>152</v>
      </c>
      <c r="J282" s="24" t="s">
        <v>545</v>
      </c>
      <c r="K282" s="43">
        <f t="shared" si="4"/>
        <v>0.516</v>
      </c>
      <c r="L282" s="34" t="s">
        <v>152</v>
      </c>
    </row>
    <row r="283" spans="2:12" ht="12.75">
      <c r="B283" s="186" t="s">
        <v>355</v>
      </c>
      <c r="C283" s="89">
        <v>9970</v>
      </c>
      <c r="D283" s="24" t="s">
        <v>177</v>
      </c>
      <c r="E283" s="87">
        <v>9280</v>
      </c>
      <c r="F283" s="61" t="s">
        <v>177</v>
      </c>
      <c r="G283" s="187">
        <v>0.481</v>
      </c>
      <c r="H283" s="47" t="s">
        <v>152</v>
      </c>
      <c r="J283" s="24" t="s">
        <v>546</v>
      </c>
      <c r="K283" s="43">
        <f t="shared" si="4"/>
        <v>0.481</v>
      </c>
      <c r="L283" s="34" t="s">
        <v>152</v>
      </c>
    </row>
    <row r="284" spans="2:12" ht="12.75">
      <c r="B284" s="186" t="s">
        <v>518</v>
      </c>
      <c r="C284" s="89">
        <v>9970</v>
      </c>
      <c r="D284" s="24" t="s">
        <v>177</v>
      </c>
      <c r="E284" s="87">
        <v>9280</v>
      </c>
      <c r="F284" s="61" t="s">
        <v>177</v>
      </c>
      <c r="G284" s="187">
        <v>0.478</v>
      </c>
      <c r="H284" s="47" t="s">
        <v>152</v>
      </c>
      <c r="J284" s="24" t="s">
        <v>547</v>
      </c>
      <c r="K284" s="43">
        <f t="shared" si="4"/>
        <v>0.478</v>
      </c>
      <c r="L284" s="34" t="s">
        <v>152</v>
      </c>
    </row>
    <row r="285" spans="2:12" ht="12.75">
      <c r="B285" s="186" t="s">
        <v>356</v>
      </c>
      <c r="C285" s="89">
        <v>9970</v>
      </c>
      <c r="D285" s="24" t="s">
        <v>177</v>
      </c>
      <c r="E285" s="87">
        <v>9280</v>
      </c>
      <c r="F285" s="61" t="s">
        <v>177</v>
      </c>
      <c r="G285" s="187">
        <v>0.471</v>
      </c>
      <c r="H285" s="47" t="s">
        <v>152</v>
      </c>
      <c r="J285" s="24" t="s">
        <v>548</v>
      </c>
      <c r="K285" s="43">
        <f t="shared" si="4"/>
        <v>0.471</v>
      </c>
      <c r="L285" s="34" t="s">
        <v>152</v>
      </c>
    </row>
    <row r="286" spans="2:12" ht="12.75">
      <c r="B286" s="186" t="s">
        <v>714</v>
      </c>
      <c r="C286" s="89">
        <v>9970</v>
      </c>
      <c r="D286" s="24" t="s">
        <v>177</v>
      </c>
      <c r="E286" s="87">
        <v>9280</v>
      </c>
      <c r="F286" s="61" t="s">
        <v>177</v>
      </c>
      <c r="G286" s="187">
        <v>0.5379999999999999</v>
      </c>
      <c r="H286" s="47" t="s">
        <v>152</v>
      </c>
      <c r="J286" s="24" t="s">
        <v>549</v>
      </c>
      <c r="K286" s="43">
        <f t="shared" si="4"/>
        <v>0.5379999999999999</v>
      </c>
      <c r="L286" s="34" t="s">
        <v>152</v>
      </c>
    </row>
    <row r="287" spans="2:12" ht="12.75">
      <c r="B287" s="186" t="s">
        <v>645</v>
      </c>
      <c r="C287" s="89">
        <v>9970</v>
      </c>
      <c r="D287" s="24" t="s">
        <v>177</v>
      </c>
      <c r="E287" s="87">
        <v>9280</v>
      </c>
      <c r="F287" s="61" t="s">
        <v>177</v>
      </c>
      <c r="G287" s="187">
        <v>0.28800000000000003</v>
      </c>
      <c r="H287" s="47" t="s">
        <v>152</v>
      </c>
      <c r="J287" s="24" t="s">
        <v>550</v>
      </c>
      <c r="K287" s="43">
        <f t="shared" si="4"/>
        <v>0.28800000000000003</v>
      </c>
      <c r="L287" s="34" t="s">
        <v>152</v>
      </c>
    </row>
    <row r="288" spans="2:12" ht="12.75">
      <c r="B288" s="186" t="s">
        <v>453</v>
      </c>
      <c r="C288" s="89">
        <v>9970</v>
      </c>
      <c r="D288" s="24" t="s">
        <v>177</v>
      </c>
      <c r="E288" s="87">
        <v>9280</v>
      </c>
      <c r="F288" s="61" t="s">
        <v>177</v>
      </c>
      <c r="G288" s="187">
        <v>0.486</v>
      </c>
      <c r="H288" s="47" t="s">
        <v>152</v>
      </c>
      <c r="J288" s="24" t="s">
        <v>551</v>
      </c>
      <c r="K288" s="43">
        <f t="shared" si="4"/>
        <v>0.486</v>
      </c>
      <c r="L288" s="34" t="s">
        <v>152</v>
      </c>
    </row>
    <row r="289" spans="2:12" ht="12.75">
      <c r="B289" s="186" t="s">
        <v>575</v>
      </c>
      <c r="C289" s="89">
        <v>9970</v>
      </c>
      <c r="D289" s="24" t="s">
        <v>177</v>
      </c>
      <c r="E289" s="87">
        <v>9280</v>
      </c>
      <c r="F289" s="61" t="s">
        <v>177</v>
      </c>
      <c r="G289" s="187">
        <v>0.33299999999999996</v>
      </c>
      <c r="H289" s="47" t="s">
        <v>152</v>
      </c>
      <c r="J289" s="24" t="s">
        <v>552</v>
      </c>
      <c r="K289" s="43">
        <f t="shared" si="4"/>
        <v>0.33299999999999996</v>
      </c>
      <c r="L289" s="34" t="s">
        <v>152</v>
      </c>
    </row>
    <row r="290" spans="2:12" ht="12.75">
      <c r="B290" s="186" t="s">
        <v>716</v>
      </c>
      <c r="C290" s="89">
        <v>9970</v>
      </c>
      <c r="D290" s="24" t="s">
        <v>177</v>
      </c>
      <c r="E290" s="87">
        <v>9280</v>
      </c>
      <c r="F290" s="61" t="s">
        <v>177</v>
      </c>
      <c r="G290" s="187">
        <v>0.441</v>
      </c>
      <c r="H290" s="47" t="s">
        <v>152</v>
      </c>
      <c r="J290" s="24" t="s">
        <v>553</v>
      </c>
      <c r="K290" s="43">
        <f t="shared" si="4"/>
        <v>0.441</v>
      </c>
      <c r="L290" s="34" t="s">
        <v>152</v>
      </c>
    </row>
    <row r="291" spans="2:12" ht="12.75">
      <c r="B291" s="186" t="s">
        <v>357</v>
      </c>
      <c r="C291" s="89">
        <v>9970</v>
      </c>
      <c r="D291" s="24" t="s">
        <v>177</v>
      </c>
      <c r="E291" s="87">
        <v>9280</v>
      </c>
      <c r="F291" s="61" t="s">
        <v>177</v>
      </c>
      <c r="G291" s="187">
        <v>0.27499999999999997</v>
      </c>
      <c r="H291" s="47" t="s">
        <v>152</v>
      </c>
      <c r="J291" s="24" t="s">
        <v>554</v>
      </c>
      <c r="K291" s="43">
        <f t="shared" si="4"/>
        <v>0.27499999999999997</v>
      </c>
      <c r="L291" s="34" t="s">
        <v>152</v>
      </c>
    </row>
    <row r="292" spans="2:12" ht="12.75">
      <c r="B292" s="186" t="s">
        <v>564</v>
      </c>
      <c r="C292" s="89">
        <v>9970</v>
      </c>
      <c r="D292" s="24" t="s">
        <v>177</v>
      </c>
      <c r="E292" s="87">
        <v>9280</v>
      </c>
      <c r="F292" s="61" t="s">
        <v>177</v>
      </c>
      <c r="G292" s="187">
        <v>0.44499999999999995</v>
      </c>
      <c r="H292" s="47" t="s">
        <v>152</v>
      </c>
      <c r="J292" s="24" t="s">
        <v>555</v>
      </c>
      <c r="K292" s="43">
        <f t="shared" si="4"/>
        <v>0.44499999999999995</v>
      </c>
      <c r="L292" s="34" t="s">
        <v>152</v>
      </c>
    </row>
    <row r="293" spans="2:12" ht="12.75">
      <c r="B293" s="186" t="s">
        <v>635</v>
      </c>
      <c r="C293" s="89">
        <v>9970</v>
      </c>
      <c r="D293" s="24" t="s">
        <v>177</v>
      </c>
      <c r="E293" s="87">
        <v>9280</v>
      </c>
      <c r="F293" s="61" t="s">
        <v>177</v>
      </c>
      <c r="G293" s="187">
        <v>0.441</v>
      </c>
      <c r="H293" s="47" t="s">
        <v>152</v>
      </c>
      <c r="J293" s="24" t="s">
        <v>556</v>
      </c>
      <c r="K293" s="43">
        <f t="shared" si="4"/>
        <v>0.441</v>
      </c>
      <c r="L293" s="34" t="s">
        <v>152</v>
      </c>
    </row>
    <row r="294" spans="2:12" ht="12.75">
      <c r="B294" s="186" t="s">
        <v>331</v>
      </c>
      <c r="C294" s="89">
        <v>9970</v>
      </c>
      <c r="D294" s="24" t="s">
        <v>177</v>
      </c>
      <c r="E294" s="87">
        <v>9280</v>
      </c>
      <c r="F294" s="61" t="s">
        <v>177</v>
      </c>
      <c r="G294" s="187">
        <v>0.149</v>
      </c>
      <c r="H294" s="47" t="s">
        <v>152</v>
      </c>
      <c r="J294" s="24" t="s">
        <v>557</v>
      </c>
      <c r="K294" s="43">
        <f t="shared" si="4"/>
        <v>0.149</v>
      </c>
      <c r="L294" s="34" t="s">
        <v>152</v>
      </c>
    </row>
    <row r="295" spans="2:12" ht="12.75">
      <c r="B295" s="186" t="s">
        <v>581</v>
      </c>
      <c r="C295" s="89">
        <v>9970</v>
      </c>
      <c r="D295" s="24" t="s">
        <v>177</v>
      </c>
      <c r="E295" s="87">
        <v>9280</v>
      </c>
      <c r="F295" s="61" t="s">
        <v>177</v>
      </c>
      <c r="G295" s="187">
        <v>0.578</v>
      </c>
      <c r="H295" s="47" t="s">
        <v>152</v>
      </c>
      <c r="J295" s="24" t="s">
        <v>558</v>
      </c>
      <c r="K295" s="43">
        <f t="shared" si="4"/>
        <v>0.578</v>
      </c>
      <c r="L295" s="34" t="s">
        <v>152</v>
      </c>
    </row>
    <row r="296" spans="2:12" ht="12.75">
      <c r="B296" s="186" t="s">
        <v>348</v>
      </c>
      <c r="C296" s="89">
        <v>9970</v>
      </c>
      <c r="D296" s="24" t="s">
        <v>177</v>
      </c>
      <c r="E296" s="87">
        <v>9280</v>
      </c>
      <c r="F296" s="61" t="s">
        <v>177</v>
      </c>
      <c r="G296" s="187">
        <v>0.531</v>
      </c>
      <c r="H296" s="47" t="s">
        <v>152</v>
      </c>
      <c r="J296" s="24" t="s">
        <v>559</v>
      </c>
      <c r="K296" s="43">
        <f t="shared" si="4"/>
        <v>0.531</v>
      </c>
      <c r="L296" s="34" t="s">
        <v>152</v>
      </c>
    </row>
    <row r="297" spans="2:12" ht="12.75">
      <c r="B297" s="186" t="s">
        <v>552</v>
      </c>
      <c r="C297" s="89">
        <v>9970</v>
      </c>
      <c r="D297" s="24" t="s">
        <v>177</v>
      </c>
      <c r="E297" s="87">
        <v>9280</v>
      </c>
      <c r="F297" s="61" t="s">
        <v>177</v>
      </c>
      <c r="G297" s="187">
        <v>0.254</v>
      </c>
      <c r="H297" s="47" t="s">
        <v>152</v>
      </c>
      <c r="J297" s="24" t="s">
        <v>560</v>
      </c>
      <c r="K297" s="43">
        <f t="shared" si="4"/>
        <v>0.254</v>
      </c>
      <c r="L297" s="34" t="s">
        <v>152</v>
      </c>
    </row>
    <row r="298" spans="2:12" ht="12.75">
      <c r="B298" s="186" t="s">
        <v>506</v>
      </c>
      <c r="C298" s="89">
        <v>9970</v>
      </c>
      <c r="D298" s="24" t="s">
        <v>177</v>
      </c>
      <c r="E298" s="87">
        <v>9280</v>
      </c>
      <c r="F298" s="61" t="s">
        <v>177</v>
      </c>
      <c r="G298" s="187">
        <v>0.044</v>
      </c>
      <c r="H298" s="47" t="s">
        <v>152</v>
      </c>
      <c r="J298" s="24" t="s">
        <v>561</v>
      </c>
      <c r="K298" s="43">
        <f t="shared" si="4"/>
        <v>0.044</v>
      </c>
      <c r="L298" s="34" t="s">
        <v>152</v>
      </c>
    </row>
    <row r="299" spans="2:12" ht="12.75">
      <c r="B299" s="186" t="s">
        <v>554</v>
      </c>
      <c r="C299" s="89">
        <v>9970</v>
      </c>
      <c r="D299" s="24" t="s">
        <v>177</v>
      </c>
      <c r="E299" s="87">
        <v>9280</v>
      </c>
      <c r="F299" s="61" t="s">
        <v>177</v>
      </c>
      <c r="G299" s="187">
        <v>0.44499999999999995</v>
      </c>
      <c r="H299" s="47" t="s">
        <v>152</v>
      </c>
      <c r="J299" s="24" t="s">
        <v>562</v>
      </c>
      <c r="K299" s="43">
        <f t="shared" si="4"/>
        <v>0.44499999999999995</v>
      </c>
      <c r="L299" s="34" t="s">
        <v>152</v>
      </c>
    </row>
    <row r="300" spans="2:12" ht="12.75">
      <c r="B300" s="186" t="s">
        <v>358</v>
      </c>
      <c r="C300" s="89">
        <v>9970</v>
      </c>
      <c r="D300" s="24" t="s">
        <v>177</v>
      </c>
      <c r="E300" s="87">
        <v>9280</v>
      </c>
      <c r="F300" s="61" t="s">
        <v>177</v>
      </c>
      <c r="G300" s="187">
        <v>0.527</v>
      </c>
      <c r="H300" s="47" t="s">
        <v>152</v>
      </c>
      <c r="J300" s="24" t="s">
        <v>563</v>
      </c>
      <c r="K300" s="43">
        <f t="shared" si="4"/>
        <v>0.527</v>
      </c>
      <c r="L300" s="34" t="s">
        <v>152</v>
      </c>
    </row>
    <row r="301" spans="2:12" ht="12.75">
      <c r="B301" s="186" t="s">
        <v>646</v>
      </c>
      <c r="C301" s="89">
        <v>9970</v>
      </c>
      <c r="D301" s="24" t="s">
        <v>177</v>
      </c>
      <c r="E301" s="87">
        <v>9280</v>
      </c>
      <c r="F301" s="61" t="s">
        <v>177</v>
      </c>
      <c r="G301" s="187">
        <v>0.395</v>
      </c>
      <c r="H301" s="47" t="s">
        <v>152</v>
      </c>
      <c r="J301" s="24" t="s">
        <v>564</v>
      </c>
      <c r="K301" s="43">
        <f t="shared" si="4"/>
        <v>0.395</v>
      </c>
      <c r="L301" s="34" t="s">
        <v>152</v>
      </c>
    </row>
    <row r="302" spans="2:12" ht="12.75">
      <c r="B302" s="186" t="s">
        <v>359</v>
      </c>
      <c r="C302" s="89">
        <v>9970</v>
      </c>
      <c r="D302" s="24" t="s">
        <v>177</v>
      </c>
      <c r="E302" s="87">
        <v>9280</v>
      </c>
      <c r="F302" s="61" t="s">
        <v>177</v>
      </c>
      <c r="G302" s="187">
        <v>0.5630000000000001</v>
      </c>
      <c r="H302" s="47" t="s">
        <v>152</v>
      </c>
      <c r="J302" s="24" t="s">
        <v>565</v>
      </c>
      <c r="K302" s="43">
        <f t="shared" si="4"/>
        <v>0.5630000000000001</v>
      </c>
      <c r="L302" s="34" t="s">
        <v>152</v>
      </c>
    </row>
    <row r="303" spans="2:12" ht="12.75">
      <c r="B303" s="186" t="s">
        <v>360</v>
      </c>
      <c r="C303" s="89">
        <v>9970</v>
      </c>
      <c r="D303" s="24" t="s">
        <v>177</v>
      </c>
      <c r="E303" s="87">
        <v>9280</v>
      </c>
      <c r="F303" s="61" t="s">
        <v>177</v>
      </c>
      <c r="G303" s="187">
        <v>0.63</v>
      </c>
      <c r="H303" s="47" t="s">
        <v>152</v>
      </c>
      <c r="J303" s="24" t="s">
        <v>566</v>
      </c>
      <c r="K303" s="43">
        <f t="shared" si="4"/>
        <v>0.63</v>
      </c>
      <c r="L303" s="34" t="s">
        <v>152</v>
      </c>
    </row>
    <row r="304" spans="2:12" ht="12.75">
      <c r="B304" s="186" t="s">
        <v>456</v>
      </c>
      <c r="C304" s="89">
        <v>9970</v>
      </c>
      <c r="D304" s="24" t="s">
        <v>177</v>
      </c>
      <c r="E304" s="87">
        <v>9280</v>
      </c>
      <c r="F304" s="61" t="s">
        <v>177</v>
      </c>
      <c r="G304" s="187">
        <v>0.578</v>
      </c>
      <c r="H304" s="47" t="s">
        <v>152</v>
      </c>
      <c r="J304" s="24" t="s">
        <v>567</v>
      </c>
      <c r="K304" s="43">
        <f t="shared" si="4"/>
        <v>0.578</v>
      </c>
      <c r="L304" s="34" t="s">
        <v>152</v>
      </c>
    </row>
    <row r="305" spans="2:12" ht="12.75">
      <c r="B305" s="186" t="s">
        <v>361</v>
      </c>
      <c r="C305" s="89">
        <v>9970</v>
      </c>
      <c r="D305" s="24" t="s">
        <v>177</v>
      </c>
      <c r="E305" s="87">
        <v>9280</v>
      </c>
      <c r="F305" s="61" t="s">
        <v>177</v>
      </c>
      <c r="G305" s="187">
        <v>0.502</v>
      </c>
      <c r="H305" s="47" t="s">
        <v>152</v>
      </c>
      <c r="J305" s="24" t="s">
        <v>568</v>
      </c>
      <c r="K305" s="43">
        <f t="shared" si="4"/>
        <v>0.502</v>
      </c>
      <c r="L305" s="34" t="s">
        <v>152</v>
      </c>
    </row>
    <row r="306" spans="2:12" ht="12.75">
      <c r="B306" s="186" t="s">
        <v>362</v>
      </c>
      <c r="C306" s="89">
        <v>9970</v>
      </c>
      <c r="D306" s="24" t="s">
        <v>177</v>
      </c>
      <c r="E306" s="87">
        <v>9280</v>
      </c>
      <c r="F306" s="61" t="s">
        <v>177</v>
      </c>
      <c r="G306" s="187">
        <v>0.503</v>
      </c>
      <c r="H306" s="47" t="s">
        <v>152</v>
      </c>
      <c r="J306" s="24" t="s">
        <v>569</v>
      </c>
      <c r="K306" s="43">
        <f t="shared" si="4"/>
        <v>0.503</v>
      </c>
      <c r="L306" s="34" t="s">
        <v>152</v>
      </c>
    </row>
    <row r="307" spans="2:12" ht="12.75">
      <c r="B307" s="186" t="s">
        <v>363</v>
      </c>
      <c r="C307" s="89">
        <v>9970</v>
      </c>
      <c r="D307" s="24" t="s">
        <v>177</v>
      </c>
      <c r="E307" s="87">
        <v>9280</v>
      </c>
      <c r="F307" s="61" t="s">
        <v>177</v>
      </c>
      <c r="G307" s="187">
        <v>0.428</v>
      </c>
      <c r="H307" s="47" t="s">
        <v>152</v>
      </c>
      <c r="J307" s="24" t="s">
        <v>570</v>
      </c>
      <c r="K307" s="43">
        <f t="shared" si="4"/>
        <v>0.428</v>
      </c>
      <c r="L307" s="34" t="s">
        <v>152</v>
      </c>
    </row>
    <row r="308" spans="2:12" ht="12.75">
      <c r="B308" s="186" t="s">
        <v>364</v>
      </c>
      <c r="C308" s="89">
        <v>9970</v>
      </c>
      <c r="D308" s="24" t="s">
        <v>177</v>
      </c>
      <c r="E308" s="87">
        <v>9280</v>
      </c>
      <c r="F308" s="61" t="s">
        <v>177</v>
      </c>
      <c r="G308" s="187">
        <v>0.527</v>
      </c>
      <c r="H308" s="47" t="s">
        <v>152</v>
      </c>
      <c r="J308" s="24" t="s">
        <v>571</v>
      </c>
      <c r="K308" s="43">
        <f t="shared" si="4"/>
        <v>0.527</v>
      </c>
      <c r="L308" s="34" t="s">
        <v>152</v>
      </c>
    </row>
    <row r="309" spans="2:12" ht="12.75">
      <c r="B309" s="186" t="s">
        <v>667</v>
      </c>
      <c r="C309" s="89">
        <v>9970</v>
      </c>
      <c r="D309" s="24" t="s">
        <v>177</v>
      </c>
      <c r="E309" s="87">
        <v>9280</v>
      </c>
      <c r="F309" s="61" t="s">
        <v>177</v>
      </c>
      <c r="G309" s="187">
        <v>0.846</v>
      </c>
      <c r="H309" s="47" t="s">
        <v>152</v>
      </c>
      <c r="J309" s="24" t="s">
        <v>572</v>
      </c>
      <c r="K309" s="43">
        <f t="shared" si="4"/>
        <v>0.846</v>
      </c>
      <c r="L309" s="34" t="s">
        <v>152</v>
      </c>
    </row>
    <row r="310" spans="2:12" ht="12.75">
      <c r="B310" s="186" t="s">
        <v>332</v>
      </c>
      <c r="C310" s="89">
        <v>9970</v>
      </c>
      <c r="D310" s="24" t="s">
        <v>177</v>
      </c>
      <c r="E310" s="87">
        <v>9280</v>
      </c>
      <c r="F310" s="61" t="s">
        <v>177</v>
      </c>
      <c r="G310" s="187">
        <v>0.04</v>
      </c>
      <c r="H310" s="47" t="s">
        <v>152</v>
      </c>
      <c r="J310" s="24" t="s">
        <v>573</v>
      </c>
      <c r="K310" s="43">
        <f t="shared" si="4"/>
        <v>0.04</v>
      </c>
      <c r="L310" s="34" t="s">
        <v>152</v>
      </c>
    </row>
    <row r="311" spans="2:12" ht="12.75">
      <c r="B311" s="186" t="s">
        <v>488</v>
      </c>
      <c r="C311" s="89">
        <v>9970</v>
      </c>
      <c r="D311" s="24" t="s">
        <v>177</v>
      </c>
      <c r="E311" s="87">
        <v>9280</v>
      </c>
      <c r="F311" s="61" t="s">
        <v>177</v>
      </c>
      <c r="G311" s="187">
        <v>0.532</v>
      </c>
      <c r="H311" s="47" t="s">
        <v>152</v>
      </c>
      <c r="J311" s="24" t="s">
        <v>574</v>
      </c>
      <c r="K311" s="43">
        <f t="shared" si="4"/>
        <v>0.532</v>
      </c>
      <c r="L311" s="34" t="s">
        <v>152</v>
      </c>
    </row>
    <row r="312" spans="2:12" ht="12.75">
      <c r="B312" s="186" t="s">
        <v>333</v>
      </c>
      <c r="C312" s="89">
        <v>9970</v>
      </c>
      <c r="D312" s="24" t="s">
        <v>177</v>
      </c>
      <c r="E312" s="87">
        <v>9280</v>
      </c>
      <c r="F312" s="61" t="s">
        <v>177</v>
      </c>
      <c r="G312" s="187">
        <v>0.26399999999999996</v>
      </c>
      <c r="H312" s="47" t="s">
        <v>152</v>
      </c>
      <c r="J312" s="24" t="s">
        <v>575</v>
      </c>
      <c r="K312" s="43">
        <f t="shared" si="4"/>
        <v>0.26399999999999996</v>
      </c>
      <c r="L312" s="34" t="s">
        <v>152</v>
      </c>
    </row>
    <row r="313" spans="2:12" ht="12.75">
      <c r="B313" s="186" t="s">
        <v>531</v>
      </c>
      <c r="C313" s="89">
        <v>9970</v>
      </c>
      <c r="D313" s="24" t="s">
        <v>177</v>
      </c>
      <c r="E313" s="87">
        <v>9280</v>
      </c>
      <c r="F313" s="61" t="s">
        <v>177</v>
      </c>
      <c r="G313" s="187">
        <v>0.5379999999999999</v>
      </c>
      <c r="H313" s="47" t="s">
        <v>152</v>
      </c>
      <c r="J313" s="24" t="s">
        <v>576</v>
      </c>
      <c r="K313" s="43">
        <f t="shared" si="4"/>
        <v>0.5379999999999999</v>
      </c>
      <c r="L313" s="34" t="s">
        <v>152</v>
      </c>
    </row>
    <row r="314" spans="2:12" ht="12.75">
      <c r="B314" s="186" t="s">
        <v>675</v>
      </c>
      <c r="C314" s="89">
        <v>9970</v>
      </c>
      <c r="D314" s="24" t="s">
        <v>177</v>
      </c>
      <c r="E314" s="87">
        <v>9280</v>
      </c>
      <c r="F314" s="61" t="s">
        <v>177</v>
      </c>
      <c r="G314" s="187">
        <v>0.523</v>
      </c>
      <c r="H314" s="47" t="s">
        <v>152</v>
      </c>
      <c r="J314" s="24" t="s">
        <v>577</v>
      </c>
      <c r="K314" s="43">
        <f t="shared" si="4"/>
        <v>0.523</v>
      </c>
      <c r="L314" s="34" t="s">
        <v>152</v>
      </c>
    </row>
    <row r="315" spans="2:12" ht="12.75">
      <c r="B315" s="186" t="s">
        <v>414</v>
      </c>
      <c r="C315" s="89">
        <v>9970</v>
      </c>
      <c r="D315" s="24" t="s">
        <v>177</v>
      </c>
      <c r="E315" s="87">
        <v>9280</v>
      </c>
      <c r="F315" s="61" t="s">
        <v>177</v>
      </c>
      <c r="G315" s="187">
        <v>0.386</v>
      </c>
      <c r="H315" s="47" t="s">
        <v>152</v>
      </c>
      <c r="J315" s="24" t="s">
        <v>578</v>
      </c>
      <c r="K315" s="43">
        <f t="shared" si="4"/>
        <v>0.386</v>
      </c>
      <c r="L315" s="34" t="s">
        <v>152</v>
      </c>
    </row>
    <row r="316" spans="2:12" ht="12.75">
      <c r="B316" s="186" t="s">
        <v>592</v>
      </c>
      <c r="C316" s="89">
        <v>9970</v>
      </c>
      <c r="D316" s="24" t="s">
        <v>177</v>
      </c>
      <c r="E316" s="87">
        <v>9280</v>
      </c>
      <c r="F316" s="61" t="s">
        <v>177</v>
      </c>
      <c r="G316" s="187">
        <v>0.484</v>
      </c>
      <c r="H316" s="47" t="s">
        <v>152</v>
      </c>
      <c r="J316" s="24" t="s">
        <v>579</v>
      </c>
      <c r="K316" s="43">
        <f t="shared" si="4"/>
        <v>0.484</v>
      </c>
      <c r="L316" s="34" t="s">
        <v>152</v>
      </c>
    </row>
    <row r="317" spans="2:12" ht="12.75">
      <c r="B317" s="186" t="s">
        <v>365</v>
      </c>
      <c r="C317" s="89">
        <v>9970</v>
      </c>
      <c r="D317" s="24" t="s">
        <v>177</v>
      </c>
      <c r="E317" s="87">
        <v>9280</v>
      </c>
      <c r="F317" s="61" t="s">
        <v>177</v>
      </c>
      <c r="G317" s="187">
        <v>0.522</v>
      </c>
      <c r="H317" s="47" t="s">
        <v>152</v>
      </c>
      <c r="J317" s="24" t="s">
        <v>580</v>
      </c>
      <c r="K317" s="43">
        <f t="shared" si="4"/>
        <v>0.522</v>
      </c>
      <c r="L317" s="34" t="s">
        <v>152</v>
      </c>
    </row>
    <row r="318" spans="2:12" ht="12.75">
      <c r="B318" s="186" t="s">
        <v>441</v>
      </c>
      <c r="C318" s="89">
        <v>9970</v>
      </c>
      <c r="D318" s="24" t="s">
        <v>177</v>
      </c>
      <c r="E318" s="87">
        <v>9280</v>
      </c>
      <c r="F318" s="61" t="s">
        <v>177</v>
      </c>
      <c r="G318" s="187">
        <v>0.474</v>
      </c>
      <c r="H318" s="47" t="s">
        <v>152</v>
      </c>
      <c r="J318" s="24" t="s">
        <v>581</v>
      </c>
      <c r="K318" s="43">
        <f t="shared" si="4"/>
        <v>0.474</v>
      </c>
      <c r="L318" s="34" t="s">
        <v>152</v>
      </c>
    </row>
    <row r="319" spans="2:12" ht="12.75">
      <c r="B319" s="186" t="s">
        <v>334</v>
      </c>
      <c r="C319" s="89">
        <v>9970</v>
      </c>
      <c r="D319" s="24" t="s">
        <v>177</v>
      </c>
      <c r="E319" s="87">
        <v>9280</v>
      </c>
      <c r="F319" s="61" t="s">
        <v>177</v>
      </c>
      <c r="G319" s="187">
        <v>0.044</v>
      </c>
      <c r="H319" s="47" t="s">
        <v>152</v>
      </c>
      <c r="J319" s="24" t="s">
        <v>582</v>
      </c>
      <c r="K319" s="43">
        <f t="shared" si="4"/>
        <v>0.044</v>
      </c>
      <c r="L319" s="34" t="s">
        <v>152</v>
      </c>
    </row>
    <row r="320" spans="2:12" ht="12.75">
      <c r="B320" s="186" t="s">
        <v>449</v>
      </c>
      <c r="C320" s="89">
        <v>9970</v>
      </c>
      <c r="D320" s="24" t="s">
        <v>177</v>
      </c>
      <c r="E320" s="87">
        <v>9280</v>
      </c>
      <c r="F320" s="61" t="s">
        <v>177</v>
      </c>
      <c r="G320" s="187">
        <v>0.427</v>
      </c>
      <c r="H320" s="47" t="s">
        <v>152</v>
      </c>
      <c r="J320" s="24" t="s">
        <v>583</v>
      </c>
      <c r="K320" s="43">
        <f t="shared" si="4"/>
        <v>0.427</v>
      </c>
      <c r="L320" s="34" t="s">
        <v>152</v>
      </c>
    </row>
    <row r="321" spans="2:12" ht="12.75">
      <c r="B321" s="186" t="s">
        <v>528</v>
      </c>
      <c r="C321" s="89">
        <v>9970</v>
      </c>
      <c r="D321" s="24" t="s">
        <v>177</v>
      </c>
      <c r="E321" s="87">
        <v>9280</v>
      </c>
      <c r="F321" s="61" t="s">
        <v>177</v>
      </c>
      <c r="G321" s="187">
        <v>0.407</v>
      </c>
      <c r="H321" s="47" t="s">
        <v>152</v>
      </c>
      <c r="J321" s="24" t="s">
        <v>584</v>
      </c>
      <c r="K321" s="43">
        <f t="shared" si="4"/>
        <v>0.407</v>
      </c>
      <c r="L321" s="34" t="s">
        <v>152</v>
      </c>
    </row>
    <row r="322" spans="2:12" ht="12.75">
      <c r="B322" s="186" t="s">
        <v>625</v>
      </c>
      <c r="C322" s="89">
        <v>9970</v>
      </c>
      <c r="D322" s="24" t="s">
        <v>177</v>
      </c>
      <c r="E322" s="87">
        <v>9280</v>
      </c>
      <c r="F322" s="61" t="s">
        <v>177</v>
      </c>
      <c r="G322" s="187">
        <v>0.404</v>
      </c>
      <c r="H322" s="47" t="s">
        <v>152</v>
      </c>
      <c r="J322" s="24" t="s">
        <v>585</v>
      </c>
      <c r="K322" s="43">
        <f t="shared" si="4"/>
        <v>0.404</v>
      </c>
      <c r="L322" s="34" t="s">
        <v>152</v>
      </c>
    </row>
    <row r="323" spans="2:12" ht="12.75">
      <c r="B323" s="186" t="s">
        <v>366</v>
      </c>
      <c r="C323" s="89">
        <v>9970</v>
      </c>
      <c r="D323" s="24" t="s">
        <v>177</v>
      </c>
      <c r="E323" s="87">
        <v>9280</v>
      </c>
      <c r="F323" s="61" t="s">
        <v>177</v>
      </c>
      <c r="G323" s="187">
        <v>0.24000000000000005</v>
      </c>
      <c r="H323" s="47" t="s">
        <v>152</v>
      </c>
      <c r="J323" s="24" t="s">
        <v>586</v>
      </c>
      <c r="K323" s="43">
        <f t="shared" si="4"/>
        <v>0.24000000000000005</v>
      </c>
      <c r="L323" s="34" t="s">
        <v>152</v>
      </c>
    </row>
    <row r="324" spans="2:12" ht="12.75">
      <c r="B324" s="186" t="s">
        <v>367</v>
      </c>
      <c r="C324" s="89">
        <v>9970</v>
      </c>
      <c r="D324" s="24" t="s">
        <v>177</v>
      </c>
      <c r="E324" s="87">
        <v>9280</v>
      </c>
      <c r="F324" s="61" t="s">
        <v>177</v>
      </c>
      <c r="G324" s="187">
        <v>0.491</v>
      </c>
      <c r="H324" s="47" t="s">
        <v>152</v>
      </c>
      <c r="J324" s="24" t="s">
        <v>587</v>
      </c>
      <c r="K324" s="43">
        <f t="shared" si="4"/>
        <v>0.491</v>
      </c>
      <c r="L324" s="34" t="s">
        <v>152</v>
      </c>
    </row>
    <row r="325" spans="2:12" ht="12.75">
      <c r="B325" s="186" t="s">
        <v>565</v>
      </c>
      <c r="C325" s="89">
        <v>9970</v>
      </c>
      <c r="D325" s="24" t="s">
        <v>177</v>
      </c>
      <c r="E325" s="87">
        <v>9280</v>
      </c>
      <c r="F325" s="61" t="s">
        <v>177</v>
      </c>
      <c r="G325" s="187">
        <v>0.443</v>
      </c>
      <c r="H325" s="47" t="s">
        <v>152</v>
      </c>
      <c r="J325" s="24" t="s">
        <v>588</v>
      </c>
      <c r="K325" s="43">
        <f t="shared" si="4"/>
        <v>0.443</v>
      </c>
      <c r="L325" s="34" t="s">
        <v>152</v>
      </c>
    </row>
    <row r="326" spans="2:12" ht="12.75">
      <c r="B326" s="186" t="s">
        <v>595</v>
      </c>
      <c r="C326" s="89">
        <v>9970</v>
      </c>
      <c r="D326" s="24" t="s">
        <v>177</v>
      </c>
      <c r="E326" s="87">
        <v>9280</v>
      </c>
      <c r="F326" s="61" t="s">
        <v>177</v>
      </c>
      <c r="G326" s="187">
        <v>0.359</v>
      </c>
      <c r="H326" s="47" t="s">
        <v>152</v>
      </c>
      <c r="J326" s="24" t="s">
        <v>589</v>
      </c>
      <c r="K326" s="43">
        <f t="shared" si="4"/>
        <v>0.359</v>
      </c>
      <c r="L326" s="34" t="s">
        <v>152</v>
      </c>
    </row>
    <row r="327" spans="2:12" ht="12.75">
      <c r="B327" s="186" t="s">
        <v>428</v>
      </c>
      <c r="C327" s="89">
        <v>9970</v>
      </c>
      <c r="D327" s="24" t="s">
        <v>177</v>
      </c>
      <c r="E327" s="87">
        <v>9280</v>
      </c>
      <c r="F327" s="61" t="s">
        <v>177</v>
      </c>
      <c r="G327" s="187">
        <v>0.5300000000000001</v>
      </c>
      <c r="H327" s="47" t="s">
        <v>152</v>
      </c>
      <c r="J327" s="24" t="s">
        <v>590</v>
      </c>
      <c r="K327" s="43">
        <f aca="true" t="shared" si="5" ref="K327:K390">G327</f>
        <v>0.5300000000000001</v>
      </c>
      <c r="L327" s="34" t="s">
        <v>152</v>
      </c>
    </row>
    <row r="328" spans="2:12" ht="12.75">
      <c r="B328" s="186" t="s">
        <v>368</v>
      </c>
      <c r="C328" s="89">
        <v>9970</v>
      </c>
      <c r="D328" s="24" t="s">
        <v>177</v>
      </c>
      <c r="E328" s="87">
        <v>9280</v>
      </c>
      <c r="F328" s="61" t="s">
        <v>177</v>
      </c>
      <c r="G328" s="187">
        <v>0.086</v>
      </c>
      <c r="H328" s="47" t="s">
        <v>152</v>
      </c>
      <c r="J328" s="24" t="s">
        <v>591</v>
      </c>
      <c r="K328" s="43">
        <f t="shared" si="5"/>
        <v>0.086</v>
      </c>
      <c r="L328" s="34" t="s">
        <v>152</v>
      </c>
    </row>
    <row r="329" spans="2:12" ht="12.75">
      <c r="B329" s="186" t="s">
        <v>424</v>
      </c>
      <c r="C329" s="89">
        <v>9970</v>
      </c>
      <c r="D329" s="24" t="s">
        <v>177</v>
      </c>
      <c r="E329" s="87">
        <v>9280</v>
      </c>
      <c r="F329" s="61" t="s">
        <v>177</v>
      </c>
      <c r="G329" s="187">
        <v>0.432</v>
      </c>
      <c r="H329" s="47" t="s">
        <v>152</v>
      </c>
      <c r="J329" s="24" t="s">
        <v>592</v>
      </c>
      <c r="K329" s="43">
        <f t="shared" si="5"/>
        <v>0.432</v>
      </c>
      <c r="L329" s="34" t="s">
        <v>152</v>
      </c>
    </row>
    <row r="330" spans="2:12" ht="12.75">
      <c r="B330" s="186" t="s">
        <v>547</v>
      </c>
      <c r="C330" s="89">
        <v>9970</v>
      </c>
      <c r="D330" s="24" t="s">
        <v>177</v>
      </c>
      <c r="E330" s="87">
        <v>9280</v>
      </c>
      <c r="F330" s="61" t="s">
        <v>177</v>
      </c>
      <c r="G330" s="187">
        <v>0.289</v>
      </c>
      <c r="H330" s="47" t="s">
        <v>152</v>
      </c>
      <c r="J330" s="24" t="s">
        <v>593</v>
      </c>
      <c r="K330" s="43">
        <f t="shared" si="5"/>
        <v>0.289</v>
      </c>
      <c r="L330" s="34" t="s">
        <v>152</v>
      </c>
    </row>
    <row r="331" spans="2:12" ht="12.75">
      <c r="B331" s="186" t="s">
        <v>730</v>
      </c>
      <c r="C331" s="89">
        <v>9970</v>
      </c>
      <c r="D331" s="24" t="s">
        <v>177</v>
      </c>
      <c r="E331" s="87">
        <v>9280</v>
      </c>
      <c r="F331" s="61" t="s">
        <v>177</v>
      </c>
      <c r="G331" s="187">
        <v>0.5</v>
      </c>
      <c r="H331" s="47" t="s">
        <v>152</v>
      </c>
      <c r="J331" s="24" t="s">
        <v>594</v>
      </c>
      <c r="K331" s="43">
        <f t="shared" si="5"/>
        <v>0.5</v>
      </c>
      <c r="L331" s="34" t="s">
        <v>152</v>
      </c>
    </row>
    <row r="332" spans="2:12" ht="12.75">
      <c r="B332" s="186" t="s">
        <v>504</v>
      </c>
      <c r="C332" s="89">
        <v>9970</v>
      </c>
      <c r="D332" s="24" t="s">
        <v>177</v>
      </c>
      <c r="E332" s="87">
        <v>9280</v>
      </c>
      <c r="F332" s="61" t="s">
        <v>177</v>
      </c>
      <c r="G332" s="187">
        <v>0.32699999999999996</v>
      </c>
      <c r="H332" s="47" t="s">
        <v>152</v>
      </c>
      <c r="J332" s="24" t="s">
        <v>595</v>
      </c>
      <c r="K332" s="43">
        <f t="shared" si="5"/>
        <v>0.32699999999999996</v>
      </c>
      <c r="L332" s="34" t="s">
        <v>152</v>
      </c>
    </row>
    <row r="333" spans="2:12" ht="12.75">
      <c r="B333" s="186" t="s">
        <v>438</v>
      </c>
      <c r="C333" s="89">
        <v>9970</v>
      </c>
      <c r="D333" s="24" t="s">
        <v>177</v>
      </c>
      <c r="E333" s="87">
        <v>9280</v>
      </c>
      <c r="F333" s="61" t="s">
        <v>177</v>
      </c>
      <c r="G333" s="187">
        <v>0.633</v>
      </c>
      <c r="H333" s="47" t="s">
        <v>152</v>
      </c>
      <c r="J333" s="24" t="s">
        <v>596</v>
      </c>
      <c r="K333" s="43">
        <f t="shared" si="5"/>
        <v>0.633</v>
      </c>
      <c r="L333" s="34" t="s">
        <v>152</v>
      </c>
    </row>
    <row r="334" spans="2:12" ht="12.75">
      <c r="B334" s="186" t="s">
        <v>670</v>
      </c>
      <c r="C334" s="89">
        <v>9970</v>
      </c>
      <c r="D334" s="24" t="s">
        <v>177</v>
      </c>
      <c r="E334" s="87">
        <v>9280</v>
      </c>
      <c r="F334" s="61" t="s">
        <v>177</v>
      </c>
      <c r="G334" s="187">
        <v>0.5</v>
      </c>
      <c r="H334" s="47" t="s">
        <v>152</v>
      </c>
      <c r="J334" s="24" t="s">
        <v>597</v>
      </c>
      <c r="K334" s="43">
        <f t="shared" si="5"/>
        <v>0.5</v>
      </c>
      <c r="L334" s="34" t="s">
        <v>152</v>
      </c>
    </row>
    <row r="335" spans="2:12" ht="12.75">
      <c r="B335" s="186" t="s">
        <v>650</v>
      </c>
      <c r="C335" s="89">
        <v>9970</v>
      </c>
      <c r="D335" s="24" t="s">
        <v>177</v>
      </c>
      <c r="E335" s="87">
        <v>9280</v>
      </c>
      <c r="F335" s="61" t="s">
        <v>177</v>
      </c>
      <c r="G335" s="187">
        <v>0.587</v>
      </c>
      <c r="H335" s="47" t="s">
        <v>152</v>
      </c>
      <c r="J335" s="24" t="s">
        <v>598</v>
      </c>
      <c r="K335" s="43">
        <f t="shared" si="5"/>
        <v>0.587</v>
      </c>
      <c r="L335" s="34" t="s">
        <v>152</v>
      </c>
    </row>
    <row r="336" spans="2:12" ht="12.75">
      <c r="B336" s="186" t="s">
        <v>621</v>
      </c>
      <c r="C336" s="89">
        <v>9970</v>
      </c>
      <c r="D336" s="24" t="s">
        <v>177</v>
      </c>
      <c r="E336" s="87">
        <v>9280</v>
      </c>
      <c r="F336" s="61" t="s">
        <v>177</v>
      </c>
      <c r="G336" s="187">
        <v>0.565</v>
      </c>
      <c r="H336" s="47" t="s">
        <v>152</v>
      </c>
      <c r="J336" s="24" t="s">
        <v>599</v>
      </c>
      <c r="K336" s="43">
        <f t="shared" si="5"/>
        <v>0.565</v>
      </c>
      <c r="L336" s="34" t="s">
        <v>152</v>
      </c>
    </row>
    <row r="337" spans="2:12" ht="12.75">
      <c r="B337" s="186" t="s">
        <v>725</v>
      </c>
      <c r="C337" s="89">
        <v>9970</v>
      </c>
      <c r="D337" s="24" t="s">
        <v>177</v>
      </c>
      <c r="E337" s="87">
        <v>9280</v>
      </c>
      <c r="F337" s="61" t="s">
        <v>177</v>
      </c>
      <c r="G337" s="187">
        <v>0.034999999999999996</v>
      </c>
      <c r="H337" s="47" t="s">
        <v>152</v>
      </c>
      <c r="J337" s="24" t="s">
        <v>600</v>
      </c>
      <c r="K337" s="43">
        <f t="shared" si="5"/>
        <v>0.034999999999999996</v>
      </c>
      <c r="L337" s="34" t="s">
        <v>152</v>
      </c>
    </row>
    <row r="338" spans="2:12" ht="12.75">
      <c r="B338" s="186" t="s">
        <v>674</v>
      </c>
      <c r="C338" s="89">
        <v>9970</v>
      </c>
      <c r="D338" s="24" t="s">
        <v>177</v>
      </c>
      <c r="E338" s="87">
        <v>9280</v>
      </c>
      <c r="F338" s="61" t="s">
        <v>177</v>
      </c>
      <c r="G338" s="187">
        <v>0.599</v>
      </c>
      <c r="H338" s="47" t="s">
        <v>152</v>
      </c>
      <c r="J338" s="24" t="s">
        <v>601</v>
      </c>
      <c r="K338" s="43">
        <f t="shared" si="5"/>
        <v>0.599</v>
      </c>
      <c r="L338" s="34" t="s">
        <v>152</v>
      </c>
    </row>
    <row r="339" spans="2:12" ht="12.75">
      <c r="B339" s="186" t="s">
        <v>717</v>
      </c>
      <c r="C339" s="89">
        <v>9970</v>
      </c>
      <c r="D339" s="24" t="s">
        <v>177</v>
      </c>
      <c r="E339" s="87">
        <v>9280</v>
      </c>
      <c r="F339" s="61" t="s">
        <v>177</v>
      </c>
      <c r="G339" s="187">
        <v>0.441</v>
      </c>
      <c r="H339" s="47" t="s">
        <v>152</v>
      </c>
      <c r="J339" s="24" t="s">
        <v>602</v>
      </c>
      <c r="K339" s="43">
        <f t="shared" si="5"/>
        <v>0.441</v>
      </c>
      <c r="L339" s="34" t="s">
        <v>152</v>
      </c>
    </row>
    <row r="340" spans="2:12" ht="12.75">
      <c r="B340" s="186" t="s">
        <v>474</v>
      </c>
      <c r="C340" s="89">
        <v>9970</v>
      </c>
      <c r="D340" s="24" t="s">
        <v>177</v>
      </c>
      <c r="E340" s="87">
        <v>9280</v>
      </c>
      <c r="F340" s="61" t="s">
        <v>177</v>
      </c>
      <c r="G340" s="187">
        <v>0.436</v>
      </c>
      <c r="H340" s="47" t="s">
        <v>152</v>
      </c>
      <c r="J340" s="24" t="s">
        <v>603</v>
      </c>
      <c r="K340" s="43">
        <f t="shared" si="5"/>
        <v>0.436</v>
      </c>
      <c r="L340" s="34" t="s">
        <v>152</v>
      </c>
    </row>
    <row r="341" spans="2:12" ht="12.75">
      <c r="B341" s="186" t="s">
        <v>369</v>
      </c>
      <c r="C341" s="89">
        <v>9970</v>
      </c>
      <c r="D341" s="24" t="s">
        <v>177</v>
      </c>
      <c r="E341" s="87">
        <v>9280</v>
      </c>
      <c r="F341" s="61" t="s">
        <v>177</v>
      </c>
      <c r="G341" s="187">
        <v>0.516</v>
      </c>
      <c r="H341" s="47" t="s">
        <v>152</v>
      </c>
      <c r="J341" s="24" t="s">
        <v>604</v>
      </c>
      <c r="K341" s="43">
        <f t="shared" si="5"/>
        <v>0.516</v>
      </c>
      <c r="L341" s="34" t="s">
        <v>152</v>
      </c>
    </row>
    <row r="342" spans="2:12" ht="12.75">
      <c r="B342" s="186" t="s">
        <v>483</v>
      </c>
      <c r="C342" s="89">
        <v>9970</v>
      </c>
      <c r="D342" s="24" t="s">
        <v>177</v>
      </c>
      <c r="E342" s="87">
        <v>9280</v>
      </c>
      <c r="F342" s="61" t="s">
        <v>177</v>
      </c>
      <c r="G342" s="187">
        <v>0.457</v>
      </c>
      <c r="H342" s="47" t="s">
        <v>152</v>
      </c>
      <c r="J342" s="24" t="s">
        <v>605</v>
      </c>
      <c r="K342" s="43">
        <f t="shared" si="5"/>
        <v>0.457</v>
      </c>
      <c r="L342" s="34" t="s">
        <v>152</v>
      </c>
    </row>
    <row r="343" spans="2:12" ht="12.75">
      <c r="B343" s="186" t="s">
        <v>607</v>
      </c>
      <c r="C343" s="89">
        <v>9970</v>
      </c>
      <c r="D343" s="24" t="s">
        <v>177</v>
      </c>
      <c r="E343" s="87">
        <v>9280</v>
      </c>
      <c r="F343" s="61" t="s">
        <v>177</v>
      </c>
      <c r="G343" s="187">
        <v>0.545</v>
      </c>
      <c r="H343" s="47" t="s">
        <v>152</v>
      </c>
      <c r="J343" s="24" t="s">
        <v>606</v>
      </c>
      <c r="K343" s="43">
        <f t="shared" si="5"/>
        <v>0.545</v>
      </c>
      <c r="L343" s="34" t="s">
        <v>152</v>
      </c>
    </row>
    <row r="344" spans="2:12" ht="12.75">
      <c r="B344" s="186" t="s">
        <v>545</v>
      </c>
      <c r="C344" s="89">
        <v>9970</v>
      </c>
      <c r="D344" s="24" t="s">
        <v>177</v>
      </c>
      <c r="E344" s="87">
        <v>9280</v>
      </c>
      <c r="F344" s="61" t="s">
        <v>177</v>
      </c>
      <c r="G344" s="187">
        <v>0.569</v>
      </c>
      <c r="H344" s="47" t="s">
        <v>152</v>
      </c>
      <c r="J344" s="24" t="s">
        <v>607</v>
      </c>
      <c r="K344" s="43">
        <f t="shared" si="5"/>
        <v>0.569</v>
      </c>
      <c r="L344" s="34" t="s">
        <v>152</v>
      </c>
    </row>
    <row r="345" spans="2:12" ht="12.75">
      <c r="B345" s="186" t="s">
        <v>466</v>
      </c>
      <c r="C345" s="89">
        <v>9970</v>
      </c>
      <c r="D345" s="24" t="s">
        <v>177</v>
      </c>
      <c r="E345" s="87">
        <v>9280</v>
      </c>
      <c r="F345" s="61" t="s">
        <v>177</v>
      </c>
      <c r="G345" s="187">
        <v>0.48199999999999993</v>
      </c>
      <c r="H345" s="47" t="s">
        <v>152</v>
      </c>
      <c r="J345" s="24" t="s">
        <v>608</v>
      </c>
      <c r="K345" s="43">
        <f t="shared" si="5"/>
        <v>0.48199999999999993</v>
      </c>
      <c r="L345" s="34" t="s">
        <v>152</v>
      </c>
    </row>
    <row r="346" spans="2:12" ht="12.75">
      <c r="B346" s="186" t="s">
        <v>431</v>
      </c>
      <c r="C346" s="89">
        <v>9970</v>
      </c>
      <c r="D346" s="24" t="s">
        <v>177</v>
      </c>
      <c r="E346" s="87">
        <v>9280</v>
      </c>
      <c r="F346" s="61" t="s">
        <v>177</v>
      </c>
      <c r="G346" s="187">
        <v>0.254</v>
      </c>
      <c r="H346" s="47" t="s">
        <v>152</v>
      </c>
      <c r="J346" s="24" t="s">
        <v>609</v>
      </c>
      <c r="K346" s="43">
        <f t="shared" si="5"/>
        <v>0.254</v>
      </c>
      <c r="L346" s="34" t="s">
        <v>152</v>
      </c>
    </row>
    <row r="347" spans="2:12" ht="12.75">
      <c r="B347" s="186" t="s">
        <v>660</v>
      </c>
      <c r="C347" s="89">
        <v>9970</v>
      </c>
      <c r="D347" s="24" t="s">
        <v>177</v>
      </c>
      <c r="E347" s="87">
        <v>9280</v>
      </c>
      <c r="F347" s="61" t="s">
        <v>177</v>
      </c>
      <c r="G347" s="187">
        <v>0.549</v>
      </c>
      <c r="H347" s="47" t="s">
        <v>152</v>
      </c>
      <c r="J347" s="24" t="s">
        <v>610</v>
      </c>
      <c r="K347" s="43">
        <f t="shared" si="5"/>
        <v>0.549</v>
      </c>
      <c r="L347" s="34" t="s">
        <v>152</v>
      </c>
    </row>
    <row r="348" spans="2:12" ht="12.75">
      <c r="B348" s="186" t="s">
        <v>370</v>
      </c>
      <c r="C348" s="89">
        <v>9970</v>
      </c>
      <c r="D348" s="24" t="s">
        <v>177</v>
      </c>
      <c r="E348" s="87">
        <v>9280</v>
      </c>
      <c r="F348" s="61" t="s">
        <v>177</v>
      </c>
      <c r="G348" s="187">
        <v>0.457</v>
      </c>
      <c r="H348" s="47" t="s">
        <v>152</v>
      </c>
      <c r="J348" s="24" t="s">
        <v>611</v>
      </c>
      <c r="K348" s="43">
        <f t="shared" si="5"/>
        <v>0.457</v>
      </c>
      <c r="L348" s="34" t="s">
        <v>152</v>
      </c>
    </row>
    <row r="349" spans="2:12" ht="12.75">
      <c r="B349" s="186" t="s">
        <v>577</v>
      </c>
      <c r="C349" s="89">
        <v>9970</v>
      </c>
      <c r="D349" s="24" t="s">
        <v>177</v>
      </c>
      <c r="E349" s="87">
        <v>9280</v>
      </c>
      <c r="F349" s="61" t="s">
        <v>177</v>
      </c>
      <c r="G349" s="187">
        <v>0.527</v>
      </c>
      <c r="H349" s="47" t="s">
        <v>152</v>
      </c>
      <c r="J349" s="24" t="s">
        <v>612</v>
      </c>
      <c r="K349" s="43">
        <f t="shared" si="5"/>
        <v>0.527</v>
      </c>
      <c r="L349" s="34" t="s">
        <v>152</v>
      </c>
    </row>
    <row r="350" spans="2:12" ht="12.75">
      <c r="B350" s="186" t="s">
        <v>498</v>
      </c>
      <c r="C350" s="89">
        <v>9970</v>
      </c>
      <c r="D350" s="24" t="s">
        <v>177</v>
      </c>
      <c r="E350" s="87">
        <v>9280</v>
      </c>
      <c r="F350" s="61" t="s">
        <v>177</v>
      </c>
      <c r="G350" s="187">
        <v>0.308</v>
      </c>
      <c r="H350" s="47" t="s">
        <v>152</v>
      </c>
      <c r="J350" s="24" t="s">
        <v>613</v>
      </c>
      <c r="K350" s="43">
        <f t="shared" si="5"/>
        <v>0.308</v>
      </c>
      <c r="L350" s="34" t="s">
        <v>152</v>
      </c>
    </row>
    <row r="351" spans="2:12" ht="12.75">
      <c r="B351" s="186" t="s">
        <v>657</v>
      </c>
      <c r="C351" s="89">
        <v>9970</v>
      </c>
      <c r="D351" s="24" t="s">
        <v>177</v>
      </c>
      <c r="E351" s="87">
        <v>9280</v>
      </c>
      <c r="F351" s="61" t="s">
        <v>177</v>
      </c>
      <c r="G351" s="187">
        <v>0.33299999999999996</v>
      </c>
      <c r="H351" s="47" t="s">
        <v>152</v>
      </c>
      <c r="J351" s="24" t="s">
        <v>614</v>
      </c>
      <c r="K351" s="43">
        <f t="shared" si="5"/>
        <v>0.33299999999999996</v>
      </c>
      <c r="L351" s="34" t="s">
        <v>152</v>
      </c>
    </row>
    <row r="352" spans="2:12" ht="12.75">
      <c r="B352" s="186" t="s">
        <v>489</v>
      </c>
      <c r="C352" s="89">
        <v>9970</v>
      </c>
      <c r="D352" s="24" t="s">
        <v>177</v>
      </c>
      <c r="E352" s="87">
        <v>9280</v>
      </c>
      <c r="F352" s="61" t="s">
        <v>177</v>
      </c>
      <c r="G352" s="187">
        <v>0.14</v>
      </c>
      <c r="H352" s="47" t="s">
        <v>152</v>
      </c>
      <c r="J352" s="24" t="s">
        <v>615</v>
      </c>
      <c r="K352" s="43">
        <f t="shared" si="5"/>
        <v>0.14</v>
      </c>
      <c r="L352" s="34" t="s">
        <v>152</v>
      </c>
    </row>
    <row r="353" spans="2:12" ht="12.75">
      <c r="B353" s="186" t="s">
        <v>455</v>
      </c>
      <c r="C353" s="89">
        <v>9970</v>
      </c>
      <c r="D353" s="24" t="s">
        <v>177</v>
      </c>
      <c r="E353" s="87">
        <v>9280</v>
      </c>
      <c r="F353" s="61" t="s">
        <v>177</v>
      </c>
      <c r="G353" s="187">
        <v>0.562</v>
      </c>
      <c r="H353" s="47" t="s">
        <v>152</v>
      </c>
      <c r="J353" s="24" t="s">
        <v>616</v>
      </c>
      <c r="K353" s="43">
        <f t="shared" si="5"/>
        <v>0.562</v>
      </c>
      <c r="L353" s="34" t="s">
        <v>152</v>
      </c>
    </row>
    <row r="354" spans="2:12" ht="12.75">
      <c r="B354" s="186" t="s">
        <v>593</v>
      </c>
      <c r="C354" s="89">
        <v>9970</v>
      </c>
      <c r="D354" s="24" t="s">
        <v>177</v>
      </c>
      <c r="E354" s="87">
        <v>9280</v>
      </c>
      <c r="F354" s="61" t="s">
        <v>177</v>
      </c>
      <c r="G354" s="187">
        <v>0.24099999999999996</v>
      </c>
      <c r="H354" s="47" t="s">
        <v>152</v>
      </c>
      <c r="J354" s="24" t="s">
        <v>617</v>
      </c>
      <c r="K354" s="43">
        <f t="shared" si="5"/>
        <v>0.24099999999999996</v>
      </c>
      <c r="L354" s="34" t="s">
        <v>152</v>
      </c>
    </row>
    <row r="355" spans="2:12" ht="12.75">
      <c r="B355" s="186" t="s">
        <v>585</v>
      </c>
      <c r="C355" s="89">
        <v>9970</v>
      </c>
      <c r="D355" s="24" t="s">
        <v>177</v>
      </c>
      <c r="E355" s="87">
        <v>9280</v>
      </c>
      <c r="F355" s="61" t="s">
        <v>177</v>
      </c>
      <c r="G355" s="187">
        <v>0.22899999999999998</v>
      </c>
      <c r="H355" s="47" t="s">
        <v>152</v>
      </c>
      <c r="J355" s="24" t="s">
        <v>618</v>
      </c>
      <c r="K355" s="43">
        <f t="shared" si="5"/>
        <v>0.22899999999999998</v>
      </c>
      <c r="L355" s="34" t="s">
        <v>152</v>
      </c>
    </row>
    <row r="356" spans="2:12" ht="12.75">
      <c r="B356" s="186" t="s">
        <v>335</v>
      </c>
      <c r="C356" s="89">
        <v>9970</v>
      </c>
      <c r="D356" s="24" t="s">
        <v>177</v>
      </c>
      <c r="E356" s="87">
        <v>9280</v>
      </c>
      <c r="F356" s="61" t="s">
        <v>177</v>
      </c>
      <c r="G356" s="187">
        <v>0.486</v>
      </c>
      <c r="H356" s="47" t="s">
        <v>152</v>
      </c>
      <c r="J356" s="24" t="s">
        <v>619</v>
      </c>
      <c r="K356" s="43">
        <f t="shared" si="5"/>
        <v>0.486</v>
      </c>
      <c r="L356" s="34" t="s">
        <v>152</v>
      </c>
    </row>
    <row r="357" spans="2:12" ht="12.75">
      <c r="B357" s="186" t="s">
        <v>647</v>
      </c>
      <c r="C357" s="89">
        <v>9970</v>
      </c>
      <c r="D357" s="24" t="s">
        <v>177</v>
      </c>
      <c r="E357" s="87">
        <v>9280</v>
      </c>
      <c r="F357" s="61" t="s">
        <v>177</v>
      </c>
      <c r="G357" s="187">
        <v>0.518</v>
      </c>
      <c r="H357" s="47" t="s">
        <v>152</v>
      </c>
      <c r="J357" s="24" t="s">
        <v>620</v>
      </c>
      <c r="K357" s="43">
        <f t="shared" si="5"/>
        <v>0.518</v>
      </c>
      <c r="L357" s="34" t="s">
        <v>152</v>
      </c>
    </row>
    <row r="358" spans="2:12" ht="12.75">
      <c r="B358" s="186" t="s">
        <v>566</v>
      </c>
      <c r="C358" s="89">
        <v>9970</v>
      </c>
      <c r="D358" s="24" t="s">
        <v>177</v>
      </c>
      <c r="E358" s="87">
        <v>9280</v>
      </c>
      <c r="F358" s="61" t="s">
        <v>177</v>
      </c>
      <c r="G358" s="187">
        <v>0.43799999999999994</v>
      </c>
      <c r="H358" s="47" t="s">
        <v>152</v>
      </c>
      <c r="J358" s="24" t="s">
        <v>621</v>
      </c>
      <c r="K358" s="43">
        <f t="shared" si="5"/>
        <v>0.43799999999999994</v>
      </c>
      <c r="L358" s="34" t="s">
        <v>152</v>
      </c>
    </row>
    <row r="359" spans="2:12" ht="12.75">
      <c r="B359" s="186" t="s">
        <v>371</v>
      </c>
      <c r="C359" s="89">
        <v>9970</v>
      </c>
      <c r="D359" s="24" t="s">
        <v>177</v>
      </c>
      <c r="E359" s="87">
        <v>9280</v>
      </c>
      <c r="F359" s="61" t="s">
        <v>177</v>
      </c>
      <c r="G359" s="187">
        <v>0.491</v>
      </c>
      <c r="H359" s="47" t="s">
        <v>152</v>
      </c>
      <c r="J359" s="24" t="s">
        <v>622</v>
      </c>
      <c r="K359" s="43">
        <f t="shared" si="5"/>
        <v>0.491</v>
      </c>
      <c r="L359" s="34" t="s">
        <v>152</v>
      </c>
    </row>
    <row r="360" spans="2:12" ht="12.75">
      <c r="B360" s="186" t="s">
        <v>500</v>
      </c>
      <c r="C360" s="89">
        <v>9970</v>
      </c>
      <c r="D360" s="24" t="s">
        <v>177</v>
      </c>
      <c r="E360" s="87">
        <v>9280</v>
      </c>
      <c r="F360" s="61" t="s">
        <v>177</v>
      </c>
      <c r="G360" s="187">
        <v>0.417</v>
      </c>
      <c r="H360" s="47" t="s">
        <v>152</v>
      </c>
      <c r="J360" s="24" t="s">
        <v>623</v>
      </c>
      <c r="K360" s="43">
        <f t="shared" si="5"/>
        <v>0.417</v>
      </c>
      <c r="L360" s="34" t="s">
        <v>152</v>
      </c>
    </row>
    <row r="361" spans="2:12" ht="12.75">
      <c r="B361" s="186" t="s">
        <v>432</v>
      </c>
      <c r="C361" s="89">
        <v>9970</v>
      </c>
      <c r="D361" s="24" t="s">
        <v>177</v>
      </c>
      <c r="E361" s="87">
        <v>9280</v>
      </c>
      <c r="F361" s="61" t="s">
        <v>177</v>
      </c>
      <c r="G361" s="187">
        <v>0.5459999999999999</v>
      </c>
      <c r="H361" s="47" t="s">
        <v>152</v>
      </c>
      <c r="J361" s="24" t="s">
        <v>624</v>
      </c>
      <c r="K361" s="43">
        <f t="shared" si="5"/>
        <v>0.5459999999999999</v>
      </c>
      <c r="L361" s="34" t="s">
        <v>152</v>
      </c>
    </row>
    <row r="362" spans="2:12" ht="12.75">
      <c r="B362" s="186" t="s">
        <v>479</v>
      </c>
      <c r="C362" s="89">
        <v>9970</v>
      </c>
      <c r="D362" s="24" t="s">
        <v>177</v>
      </c>
      <c r="E362" s="87">
        <v>9280</v>
      </c>
      <c r="F362" s="61" t="s">
        <v>177</v>
      </c>
      <c r="G362" s="187">
        <v>0.46</v>
      </c>
      <c r="H362" s="47" t="s">
        <v>152</v>
      </c>
      <c r="J362" s="24" t="s">
        <v>625</v>
      </c>
      <c r="K362" s="43">
        <f t="shared" si="5"/>
        <v>0.46</v>
      </c>
      <c r="L362" s="34" t="s">
        <v>152</v>
      </c>
    </row>
    <row r="363" spans="2:12" ht="12.75">
      <c r="B363" s="186" t="s">
        <v>723</v>
      </c>
      <c r="C363" s="89">
        <v>9970</v>
      </c>
      <c r="D363" s="24" t="s">
        <v>177</v>
      </c>
      <c r="E363" s="87">
        <v>9280</v>
      </c>
      <c r="F363" s="61" t="s">
        <v>177</v>
      </c>
      <c r="G363" s="187">
        <v>0.46499999999999997</v>
      </c>
      <c r="H363" s="47" t="s">
        <v>152</v>
      </c>
      <c r="J363" s="24" t="s">
        <v>626</v>
      </c>
      <c r="K363" s="43">
        <f t="shared" si="5"/>
        <v>0.46499999999999997</v>
      </c>
      <c r="L363" s="34" t="s">
        <v>152</v>
      </c>
    </row>
    <row r="364" spans="2:12" ht="12.75">
      <c r="B364" s="186" t="s">
        <v>659</v>
      </c>
      <c r="C364" s="89">
        <v>9970</v>
      </c>
      <c r="D364" s="24" t="s">
        <v>177</v>
      </c>
      <c r="E364" s="87">
        <v>9280</v>
      </c>
      <c r="F364" s="61" t="s">
        <v>177</v>
      </c>
      <c r="G364" s="187">
        <v>0.716</v>
      </c>
      <c r="H364" s="47" t="s">
        <v>152</v>
      </c>
      <c r="J364" s="24" t="s">
        <v>627</v>
      </c>
      <c r="K364" s="43">
        <f t="shared" si="5"/>
        <v>0.716</v>
      </c>
      <c r="L364" s="34" t="s">
        <v>152</v>
      </c>
    </row>
    <row r="365" spans="2:12" ht="12.75">
      <c r="B365" s="186" t="s">
        <v>583</v>
      </c>
      <c r="C365" s="89">
        <v>9970</v>
      </c>
      <c r="D365" s="24" t="s">
        <v>177</v>
      </c>
      <c r="E365" s="87">
        <v>9280</v>
      </c>
      <c r="F365" s="61" t="s">
        <v>177</v>
      </c>
      <c r="G365" s="187">
        <v>0.6169999999999999</v>
      </c>
      <c r="H365" s="47" t="s">
        <v>152</v>
      </c>
      <c r="J365" s="24" t="s">
        <v>628</v>
      </c>
      <c r="K365" s="43">
        <f t="shared" si="5"/>
        <v>0.6169999999999999</v>
      </c>
      <c r="L365" s="34" t="s">
        <v>152</v>
      </c>
    </row>
    <row r="366" spans="2:12" ht="12.75">
      <c r="B366" s="186" t="s">
        <v>336</v>
      </c>
      <c r="C366" s="89">
        <v>9970</v>
      </c>
      <c r="D366" s="24" t="s">
        <v>177</v>
      </c>
      <c r="E366" s="87">
        <v>9280</v>
      </c>
      <c r="F366" s="61" t="s">
        <v>177</v>
      </c>
      <c r="G366" s="187">
        <v>0.485</v>
      </c>
      <c r="H366" s="47" t="s">
        <v>152</v>
      </c>
      <c r="J366" s="24" t="s">
        <v>629</v>
      </c>
      <c r="K366" s="43">
        <f t="shared" si="5"/>
        <v>0.485</v>
      </c>
      <c r="L366" s="34" t="s">
        <v>152</v>
      </c>
    </row>
    <row r="367" spans="2:12" ht="12.75">
      <c r="B367" s="186" t="s">
        <v>372</v>
      </c>
      <c r="C367" s="89">
        <v>9970</v>
      </c>
      <c r="D367" s="24" t="s">
        <v>177</v>
      </c>
      <c r="E367" s="87">
        <v>9280</v>
      </c>
      <c r="F367" s="61" t="s">
        <v>177</v>
      </c>
      <c r="G367" s="187">
        <v>0.34299999999999997</v>
      </c>
      <c r="H367" s="47" t="s">
        <v>152</v>
      </c>
      <c r="J367" s="24" t="s">
        <v>630</v>
      </c>
      <c r="K367" s="43">
        <f t="shared" si="5"/>
        <v>0.34299999999999997</v>
      </c>
      <c r="L367" s="34" t="s">
        <v>152</v>
      </c>
    </row>
    <row r="368" spans="2:12" ht="12.75">
      <c r="B368" s="186" t="s">
        <v>677</v>
      </c>
      <c r="C368" s="89">
        <v>9970</v>
      </c>
      <c r="D368" s="24" t="s">
        <v>177</v>
      </c>
      <c r="E368" s="87">
        <v>9280</v>
      </c>
      <c r="F368" s="61" t="s">
        <v>177</v>
      </c>
      <c r="G368" s="187">
        <v>0.585</v>
      </c>
      <c r="H368" s="47" t="s">
        <v>152</v>
      </c>
      <c r="J368" s="24" t="s">
        <v>631</v>
      </c>
      <c r="K368" s="43">
        <f t="shared" si="5"/>
        <v>0.585</v>
      </c>
      <c r="L368" s="34" t="s">
        <v>152</v>
      </c>
    </row>
    <row r="369" spans="2:12" ht="12.75">
      <c r="B369" s="186" t="s">
        <v>606</v>
      </c>
      <c r="C369" s="89">
        <v>9970</v>
      </c>
      <c r="D369" s="24" t="s">
        <v>177</v>
      </c>
      <c r="E369" s="87">
        <v>9280</v>
      </c>
      <c r="F369" s="61" t="s">
        <v>177</v>
      </c>
      <c r="G369" s="187">
        <v>0.603</v>
      </c>
      <c r="H369" s="47" t="s">
        <v>152</v>
      </c>
      <c r="J369" s="24" t="s">
        <v>632</v>
      </c>
      <c r="K369" s="43">
        <f t="shared" si="5"/>
        <v>0.603</v>
      </c>
      <c r="L369" s="34" t="s">
        <v>152</v>
      </c>
    </row>
    <row r="370" spans="2:12" ht="12.75">
      <c r="B370" s="186" t="s">
        <v>601</v>
      </c>
      <c r="C370" s="89">
        <v>9970</v>
      </c>
      <c r="D370" s="24" t="s">
        <v>177</v>
      </c>
      <c r="E370" s="87">
        <v>9280</v>
      </c>
      <c r="F370" s="61" t="s">
        <v>177</v>
      </c>
      <c r="G370" s="187">
        <v>0.404</v>
      </c>
      <c r="H370" s="47" t="s">
        <v>152</v>
      </c>
      <c r="J370" s="24" t="s">
        <v>633</v>
      </c>
      <c r="K370" s="43">
        <f t="shared" si="5"/>
        <v>0.404</v>
      </c>
      <c r="L370" s="34" t="s">
        <v>152</v>
      </c>
    </row>
    <row r="371" spans="2:12" ht="12.75">
      <c r="B371" s="186" t="s">
        <v>643</v>
      </c>
      <c r="C371" s="89">
        <v>9970</v>
      </c>
      <c r="D371" s="24" t="s">
        <v>177</v>
      </c>
      <c r="E371" s="87">
        <v>9280</v>
      </c>
      <c r="F371" s="61" t="s">
        <v>177</v>
      </c>
      <c r="G371" s="187">
        <v>0.5509999999999999</v>
      </c>
      <c r="H371" s="47" t="s">
        <v>152</v>
      </c>
      <c r="J371" s="24" t="s">
        <v>634</v>
      </c>
      <c r="K371" s="43">
        <f t="shared" si="5"/>
        <v>0.5509999999999999</v>
      </c>
      <c r="L371" s="34" t="s">
        <v>152</v>
      </c>
    </row>
    <row r="372" spans="2:12" ht="12.75">
      <c r="B372" s="186" t="s">
        <v>373</v>
      </c>
      <c r="C372" s="89">
        <v>9970</v>
      </c>
      <c r="D372" s="24" t="s">
        <v>177</v>
      </c>
      <c r="E372" s="87">
        <v>9280</v>
      </c>
      <c r="F372" s="61" t="s">
        <v>177</v>
      </c>
      <c r="G372" s="187">
        <v>0.46599999999999997</v>
      </c>
      <c r="H372" s="47" t="s">
        <v>152</v>
      </c>
      <c r="J372" s="24" t="s">
        <v>635</v>
      </c>
      <c r="K372" s="43">
        <f t="shared" si="5"/>
        <v>0.46599999999999997</v>
      </c>
      <c r="L372" s="34" t="s">
        <v>152</v>
      </c>
    </row>
    <row r="373" spans="2:12" ht="12.75">
      <c r="B373" s="186" t="s">
        <v>412</v>
      </c>
      <c r="C373" s="89">
        <v>9970</v>
      </c>
      <c r="D373" s="24" t="s">
        <v>177</v>
      </c>
      <c r="E373" s="87">
        <v>9280</v>
      </c>
      <c r="F373" s="61" t="s">
        <v>177</v>
      </c>
      <c r="G373" s="187">
        <v>0.439</v>
      </c>
      <c r="H373" s="47" t="s">
        <v>152</v>
      </c>
      <c r="J373" s="24" t="s">
        <v>636</v>
      </c>
      <c r="K373" s="43">
        <f t="shared" si="5"/>
        <v>0.439</v>
      </c>
      <c r="L373" s="34" t="s">
        <v>152</v>
      </c>
    </row>
    <row r="374" spans="2:12" ht="12.75">
      <c r="B374" s="186" t="s">
        <v>636</v>
      </c>
      <c r="C374" s="89">
        <v>9970</v>
      </c>
      <c r="D374" s="24" t="s">
        <v>177</v>
      </c>
      <c r="E374" s="87">
        <v>9280</v>
      </c>
      <c r="F374" s="61" t="s">
        <v>177</v>
      </c>
      <c r="G374" s="187">
        <v>0.5589999999999999</v>
      </c>
      <c r="H374" s="47" t="s">
        <v>152</v>
      </c>
      <c r="J374" s="24" t="s">
        <v>637</v>
      </c>
      <c r="K374" s="43">
        <f t="shared" si="5"/>
        <v>0.5589999999999999</v>
      </c>
      <c r="L374" s="34" t="s">
        <v>152</v>
      </c>
    </row>
    <row r="375" spans="2:12" ht="12.75">
      <c r="B375" s="186" t="s">
        <v>452</v>
      </c>
      <c r="C375" s="89">
        <v>9970</v>
      </c>
      <c r="D375" s="24" t="s">
        <v>177</v>
      </c>
      <c r="E375" s="87">
        <v>9280</v>
      </c>
      <c r="F375" s="61" t="s">
        <v>177</v>
      </c>
      <c r="G375" s="187">
        <v>0.532</v>
      </c>
      <c r="H375" s="47" t="s">
        <v>152</v>
      </c>
      <c r="J375" s="24" t="s">
        <v>638</v>
      </c>
      <c r="K375" s="43">
        <f t="shared" si="5"/>
        <v>0.532</v>
      </c>
      <c r="L375" s="34" t="s">
        <v>152</v>
      </c>
    </row>
    <row r="376" spans="2:12" ht="12.75">
      <c r="B376" s="186" t="s">
        <v>374</v>
      </c>
      <c r="C376" s="89">
        <v>9970</v>
      </c>
      <c r="D376" s="24" t="s">
        <v>177</v>
      </c>
      <c r="E376" s="87">
        <v>9280</v>
      </c>
      <c r="F376" s="61" t="s">
        <v>177</v>
      </c>
      <c r="G376" s="187">
        <v>0.27299999999999996</v>
      </c>
      <c r="H376" s="47" t="s">
        <v>152</v>
      </c>
      <c r="J376" s="24" t="s">
        <v>639</v>
      </c>
      <c r="K376" s="43">
        <f t="shared" si="5"/>
        <v>0.27299999999999996</v>
      </c>
      <c r="L376" s="34" t="s">
        <v>152</v>
      </c>
    </row>
    <row r="377" spans="2:12" ht="12.75">
      <c r="B377" s="186" t="s">
        <v>375</v>
      </c>
      <c r="C377" s="89">
        <v>9970</v>
      </c>
      <c r="D377" s="24" t="s">
        <v>177</v>
      </c>
      <c r="E377" s="87">
        <v>9280</v>
      </c>
      <c r="F377" s="61" t="s">
        <v>177</v>
      </c>
      <c r="G377" s="187">
        <v>0.28</v>
      </c>
      <c r="H377" s="47" t="s">
        <v>152</v>
      </c>
      <c r="J377" s="24" t="s">
        <v>640</v>
      </c>
      <c r="K377" s="43">
        <f t="shared" si="5"/>
        <v>0.28</v>
      </c>
      <c r="L377" s="34" t="s">
        <v>152</v>
      </c>
    </row>
    <row r="378" spans="2:12" ht="12.75">
      <c r="B378" s="186" t="s">
        <v>491</v>
      </c>
      <c r="C378" s="89">
        <v>9970</v>
      </c>
      <c r="D378" s="24" t="s">
        <v>177</v>
      </c>
      <c r="E378" s="87">
        <v>9280</v>
      </c>
      <c r="F378" s="61" t="s">
        <v>177</v>
      </c>
      <c r="G378" s="187">
        <v>0.09099999999999998</v>
      </c>
      <c r="H378" s="47" t="s">
        <v>152</v>
      </c>
      <c r="J378" s="24" t="s">
        <v>641</v>
      </c>
      <c r="K378" s="43">
        <f t="shared" si="5"/>
        <v>0.09099999999999998</v>
      </c>
      <c r="L378" s="34" t="s">
        <v>152</v>
      </c>
    </row>
    <row r="379" spans="2:12" ht="12.75">
      <c r="B379" s="186" t="s">
        <v>496</v>
      </c>
      <c r="C379" s="89">
        <v>9970</v>
      </c>
      <c r="D379" s="24" t="s">
        <v>177</v>
      </c>
      <c r="E379" s="87">
        <v>9280</v>
      </c>
      <c r="F379" s="61" t="s">
        <v>177</v>
      </c>
      <c r="G379" s="187">
        <v>0.63</v>
      </c>
      <c r="H379" s="47" t="s">
        <v>152</v>
      </c>
      <c r="J379" s="24" t="s">
        <v>642</v>
      </c>
      <c r="K379" s="43">
        <f t="shared" si="5"/>
        <v>0.63</v>
      </c>
      <c r="L379" s="34" t="s">
        <v>152</v>
      </c>
    </row>
    <row r="380" spans="2:12" ht="12.75">
      <c r="B380" s="186" t="s">
        <v>691</v>
      </c>
      <c r="C380" s="89">
        <v>9970</v>
      </c>
      <c r="D380" s="24" t="s">
        <v>177</v>
      </c>
      <c r="E380" s="87">
        <v>9280</v>
      </c>
      <c r="F380" s="61" t="s">
        <v>177</v>
      </c>
      <c r="G380" s="187">
        <v>0.64</v>
      </c>
      <c r="H380" s="47" t="s">
        <v>152</v>
      </c>
      <c r="J380" s="24" t="s">
        <v>643</v>
      </c>
      <c r="K380" s="43">
        <f t="shared" si="5"/>
        <v>0.64</v>
      </c>
      <c r="L380" s="34" t="s">
        <v>152</v>
      </c>
    </row>
    <row r="381" spans="2:12" ht="12.75">
      <c r="B381" s="186" t="s">
        <v>539</v>
      </c>
      <c r="C381" s="89">
        <v>9970</v>
      </c>
      <c r="D381" s="24" t="s">
        <v>177</v>
      </c>
      <c r="E381" s="87">
        <v>9280</v>
      </c>
      <c r="F381" s="61" t="s">
        <v>177</v>
      </c>
      <c r="G381" s="187">
        <v>0.52</v>
      </c>
      <c r="H381" s="47" t="s">
        <v>152</v>
      </c>
      <c r="J381" s="24" t="s">
        <v>644</v>
      </c>
      <c r="K381" s="43">
        <f t="shared" si="5"/>
        <v>0.52</v>
      </c>
      <c r="L381" s="34" t="s">
        <v>152</v>
      </c>
    </row>
    <row r="382" spans="2:12" ht="12.75">
      <c r="B382" s="186" t="s">
        <v>505</v>
      </c>
      <c r="C382" s="89">
        <v>9970</v>
      </c>
      <c r="D382" s="24" t="s">
        <v>177</v>
      </c>
      <c r="E382" s="87">
        <v>9280</v>
      </c>
      <c r="F382" s="61" t="s">
        <v>177</v>
      </c>
      <c r="G382" s="187">
        <v>0.11699999999999999</v>
      </c>
      <c r="H382" s="47" t="s">
        <v>152</v>
      </c>
      <c r="J382" s="24" t="s">
        <v>645</v>
      </c>
      <c r="K382" s="43">
        <f t="shared" si="5"/>
        <v>0.11699999999999999</v>
      </c>
      <c r="L382" s="34" t="s">
        <v>152</v>
      </c>
    </row>
    <row r="383" spans="2:12" ht="12.75">
      <c r="B383" s="186" t="s">
        <v>337</v>
      </c>
      <c r="C383" s="89">
        <v>9970</v>
      </c>
      <c r="D383" s="24" t="s">
        <v>177</v>
      </c>
      <c r="E383" s="87">
        <v>9280</v>
      </c>
      <c r="F383" s="61" t="s">
        <v>177</v>
      </c>
      <c r="G383" s="187">
        <v>0.488</v>
      </c>
      <c r="H383" s="47" t="s">
        <v>152</v>
      </c>
      <c r="J383" s="24" t="s">
        <v>646</v>
      </c>
      <c r="K383" s="43">
        <f t="shared" si="5"/>
        <v>0.488</v>
      </c>
      <c r="L383" s="34" t="s">
        <v>152</v>
      </c>
    </row>
    <row r="384" spans="2:12" ht="12.75">
      <c r="B384" s="186" t="s">
        <v>376</v>
      </c>
      <c r="C384" s="89">
        <v>9970</v>
      </c>
      <c r="D384" s="24" t="s">
        <v>177</v>
      </c>
      <c r="E384" s="87">
        <v>9280</v>
      </c>
      <c r="F384" s="61" t="s">
        <v>177</v>
      </c>
      <c r="G384" s="187">
        <v>0.5289999999999999</v>
      </c>
      <c r="H384" s="47" t="s">
        <v>152</v>
      </c>
      <c r="J384" s="24" t="s">
        <v>647</v>
      </c>
      <c r="K384" s="43">
        <f t="shared" si="5"/>
        <v>0.5289999999999999</v>
      </c>
      <c r="L384" s="34" t="s">
        <v>152</v>
      </c>
    </row>
    <row r="385" spans="2:12" ht="12.75">
      <c r="B385" s="186" t="s">
        <v>555</v>
      </c>
      <c r="C385" s="89">
        <v>9970</v>
      </c>
      <c r="D385" s="24" t="s">
        <v>177</v>
      </c>
      <c r="E385" s="87">
        <v>9280</v>
      </c>
      <c r="F385" s="61" t="s">
        <v>177</v>
      </c>
      <c r="G385" s="187">
        <v>0.471</v>
      </c>
      <c r="H385" s="47" t="s">
        <v>152</v>
      </c>
      <c r="J385" s="24" t="s">
        <v>648</v>
      </c>
      <c r="K385" s="43">
        <f t="shared" si="5"/>
        <v>0.471</v>
      </c>
      <c r="L385" s="34" t="s">
        <v>152</v>
      </c>
    </row>
    <row r="386" spans="2:12" ht="12.75">
      <c r="B386" s="186" t="s">
        <v>481</v>
      </c>
      <c r="C386" s="89">
        <v>9970</v>
      </c>
      <c r="D386" s="24" t="s">
        <v>177</v>
      </c>
      <c r="E386" s="87">
        <v>9280</v>
      </c>
      <c r="F386" s="61" t="s">
        <v>177</v>
      </c>
      <c r="G386" s="187">
        <v>0.12000000000000002</v>
      </c>
      <c r="H386" s="47" t="s">
        <v>152</v>
      </c>
      <c r="J386" s="24" t="s">
        <v>649</v>
      </c>
      <c r="K386" s="43">
        <f t="shared" si="5"/>
        <v>0.12000000000000002</v>
      </c>
      <c r="L386" s="34" t="s">
        <v>152</v>
      </c>
    </row>
    <row r="387" spans="2:12" ht="12.75">
      <c r="B387" s="186" t="s">
        <v>493</v>
      </c>
      <c r="C387" s="89">
        <v>9970</v>
      </c>
      <c r="D387" s="24" t="s">
        <v>177</v>
      </c>
      <c r="E387" s="87">
        <v>9280</v>
      </c>
      <c r="F387" s="61" t="s">
        <v>177</v>
      </c>
      <c r="G387" s="187">
        <v>0.507</v>
      </c>
      <c r="H387" s="47" t="s">
        <v>152</v>
      </c>
      <c r="J387" s="24" t="s">
        <v>650</v>
      </c>
      <c r="K387" s="43">
        <f t="shared" si="5"/>
        <v>0.507</v>
      </c>
      <c r="L387" s="34" t="s">
        <v>152</v>
      </c>
    </row>
    <row r="388" spans="2:12" ht="12.75">
      <c r="B388" s="186" t="s">
        <v>451</v>
      </c>
      <c r="C388" s="89">
        <v>9970</v>
      </c>
      <c r="D388" s="24" t="s">
        <v>177</v>
      </c>
      <c r="E388" s="87">
        <v>9280</v>
      </c>
      <c r="F388" s="61" t="s">
        <v>177</v>
      </c>
      <c r="G388" s="187">
        <v>0.5</v>
      </c>
      <c r="H388" s="47" t="s">
        <v>152</v>
      </c>
      <c r="J388" s="24" t="s">
        <v>651</v>
      </c>
      <c r="K388" s="43">
        <f t="shared" si="5"/>
        <v>0.5</v>
      </c>
      <c r="L388" s="34" t="s">
        <v>152</v>
      </c>
    </row>
    <row r="389" spans="2:12" ht="12.75">
      <c r="B389" s="186" t="s">
        <v>482</v>
      </c>
      <c r="C389" s="89">
        <v>9970</v>
      </c>
      <c r="D389" s="24" t="s">
        <v>177</v>
      </c>
      <c r="E389" s="87">
        <v>9280</v>
      </c>
      <c r="F389" s="61" t="s">
        <v>177</v>
      </c>
      <c r="G389" s="187">
        <v>0.46599999999999997</v>
      </c>
      <c r="H389" s="47" t="s">
        <v>152</v>
      </c>
      <c r="J389" s="24" t="s">
        <v>652</v>
      </c>
      <c r="K389" s="43">
        <f t="shared" si="5"/>
        <v>0.46599999999999997</v>
      </c>
      <c r="L389" s="34" t="s">
        <v>152</v>
      </c>
    </row>
    <row r="390" spans="2:12" ht="12.75">
      <c r="B390" s="186" t="s">
        <v>729</v>
      </c>
      <c r="C390" s="89">
        <v>9970</v>
      </c>
      <c r="D390" s="24" t="s">
        <v>177</v>
      </c>
      <c r="E390" s="87">
        <v>9280</v>
      </c>
      <c r="F390" s="61" t="s">
        <v>177</v>
      </c>
      <c r="G390" s="187">
        <v>0.5</v>
      </c>
      <c r="H390" s="47" t="s">
        <v>152</v>
      </c>
      <c r="J390" s="24" t="s">
        <v>653</v>
      </c>
      <c r="K390" s="43">
        <f t="shared" si="5"/>
        <v>0.5</v>
      </c>
      <c r="L390" s="34" t="s">
        <v>152</v>
      </c>
    </row>
    <row r="391" spans="2:12" ht="12.75">
      <c r="B391" s="186" t="s">
        <v>571</v>
      </c>
      <c r="C391" s="89">
        <v>9970</v>
      </c>
      <c r="D391" s="24" t="s">
        <v>177</v>
      </c>
      <c r="E391" s="87">
        <v>9280</v>
      </c>
      <c r="F391" s="61" t="s">
        <v>177</v>
      </c>
      <c r="G391" s="187">
        <v>0.46599999999999997</v>
      </c>
      <c r="H391" s="47" t="s">
        <v>152</v>
      </c>
      <c r="J391" s="24" t="s">
        <v>654</v>
      </c>
      <c r="K391" s="43">
        <f aca="true" t="shared" si="6" ref="K391:K454">G391</f>
        <v>0.46599999999999997</v>
      </c>
      <c r="L391" s="34" t="s">
        <v>152</v>
      </c>
    </row>
    <row r="392" spans="2:12" ht="12.75">
      <c r="B392" s="186" t="s">
        <v>509</v>
      </c>
      <c r="C392" s="89">
        <v>9970</v>
      </c>
      <c r="D392" s="24" t="s">
        <v>177</v>
      </c>
      <c r="E392" s="87">
        <v>9280</v>
      </c>
      <c r="F392" s="61" t="s">
        <v>177</v>
      </c>
      <c r="G392" s="187">
        <v>0.34600000000000003</v>
      </c>
      <c r="H392" s="47" t="s">
        <v>152</v>
      </c>
      <c r="J392" s="24" t="s">
        <v>655</v>
      </c>
      <c r="K392" s="43">
        <f t="shared" si="6"/>
        <v>0.34600000000000003</v>
      </c>
      <c r="L392" s="34" t="s">
        <v>152</v>
      </c>
    </row>
    <row r="393" spans="2:12" ht="12.75">
      <c r="B393" s="186" t="s">
        <v>486</v>
      </c>
      <c r="C393" s="89">
        <v>9970</v>
      </c>
      <c r="D393" s="24" t="s">
        <v>177</v>
      </c>
      <c r="E393" s="87">
        <v>9280</v>
      </c>
      <c r="F393" s="61" t="s">
        <v>177</v>
      </c>
      <c r="G393" s="187">
        <v>0.578</v>
      </c>
      <c r="H393" s="47" t="s">
        <v>152</v>
      </c>
      <c r="J393" s="24" t="s">
        <v>656</v>
      </c>
      <c r="K393" s="43">
        <f t="shared" si="6"/>
        <v>0.578</v>
      </c>
      <c r="L393" s="34" t="s">
        <v>152</v>
      </c>
    </row>
    <row r="394" spans="2:12" ht="12.75">
      <c r="B394" s="186" t="s">
        <v>490</v>
      </c>
      <c r="C394" s="89">
        <v>9970</v>
      </c>
      <c r="D394" s="24" t="s">
        <v>177</v>
      </c>
      <c r="E394" s="87">
        <v>9280</v>
      </c>
      <c r="F394" s="61" t="s">
        <v>177</v>
      </c>
      <c r="G394" s="187">
        <v>0.029</v>
      </c>
      <c r="H394" s="47" t="s">
        <v>152</v>
      </c>
      <c r="J394" s="24" t="s">
        <v>657</v>
      </c>
      <c r="K394" s="43">
        <f t="shared" si="6"/>
        <v>0.029</v>
      </c>
      <c r="L394" s="34" t="s">
        <v>152</v>
      </c>
    </row>
    <row r="395" spans="2:12" ht="12.75">
      <c r="B395" s="186" t="s">
        <v>377</v>
      </c>
      <c r="C395" s="89">
        <v>9970</v>
      </c>
      <c r="D395" s="24" t="s">
        <v>177</v>
      </c>
      <c r="E395" s="87">
        <v>9280</v>
      </c>
      <c r="F395" s="61" t="s">
        <v>177</v>
      </c>
      <c r="G395" s="187">
        <v>0.054</v>
      </c>
      <c r="H395" s="47" t="s">
        <v>152</v>
      </c>
      <c r="J395" s="24" t="s">
        <v>658</v>
      </c>
      <c r="K395" s="43">
        <f t="shared" si="6"/>
        <v>0.054</v>
      </c>
      <c r="L395" s="34" t="s">
        <v>152</v>
      </c>
    </row>
    <row r="396" spans="2:12" ht="12.75">
      <c r="B396" s="186" t="s">
        <v>558</v>
      </c>
      <c r="C396" s="89">
        <v>9970</v>
      </c>
      <c r="D396" s="24" t="s">
        <v>177</v>
      </c>
      <c r="E396" s="87">
        <v>9280</v>
      </c>
      <c r="F396" s="61" t="s">
        <v>177</v>
      </c>
      <c r="G396" s="187">
        <v>0.6349999999999999</v>
      </c>
      <c r="H396" s="47" t="s">
        <v>152</v>
      </c>
      <c r="J396" s="24" t="s">
        <v>659</v>
      </c>
      <c r="K396" s="43">
        <f t="shared" si="6"/>
        <v>0.6349999999999999</v>
      </c>
      <c r="L396" s="34" t="s">
        <v>152</v>
      </c>
    </row>
    <row r="397" spans="2:12" ht="12.75">
      <c r="B397" s="186" t="s">
        <v>689</v>
      </c>
      <c r="C397" s="89">
        <v>9970</v>
      </c>
      <c r="D397" s="24" t="s">
        <v>177</v>
      </c>
      <c r="E397" s="87">
        <v>9280</v>
      </c>
      <c r="F397" s="61" t="s">
        <v>177</v>
      </c>
      <c r="G397" s="187">
        <v>0.517</v>
      </c>
      <c r="H397" s="47" t="s">
        <v>152</v>
      </c>
      <c r="J397" s="24" t="s">
        <v>660</v>
      </c>
      <c r="K397" s="43">
        <f t="shared" si="6"/>
        <v>0.517</v>
      </c>
      <c r="L397" s="34" t="s">
        <v>152</v>
      </c>
    </row>
    <row r="398" spans="2:12" ht="12.75">
      <c r="B398" s="186" t="s">
        <v>694</v>
      </c>
      <c r="C398" s="89">
        <v>9970</v>
      </c>
      <c r="D398" s="24" t="s">
        <v>177</v>
      </c>
      <c r="E398" s="87">
        <v>9280</v>
      </c>
      <c r="F398" s="61" t="s">
        <v>177</v>
      </c>
      <c r="G398" s="187">
        <v>0.46199999999999997</v>
      </c>
      <c r="H398" s="47" t="s">
        <v>152</v>
      </c>
      <c r="J398" s="24" t="s">
        <v>661</v>
      </c>
      <c r="K398" s="43">
        <f t="shared" si="6"/>
        <v>0.46199999999999997</v>
      </c>
      <c r="L398" s="34" t="s">
        <v>152</v>
      </c>
    </row>
    <row r="399" spans="2:12" ht="12.75">
      <c r="B399" s="186" t="s">
        <v>666</v>
      </c>
      <c r="C399" s="89">
        <v>9970</v>
      </c>
      <c r="D399" s="24" t="s">
        <v>177</v>
      </c>
      <c r="E399" s="87">
        <v>9280</v>
      </c>
      <c r="F399" s="61" t="s">
        <v>177</v>
      </c>
      <c r="G399" s="187">
        <v>0.507</v>
      </c>
      <c r="H399" s="47" t="s">
        <v>152</v>
      </c>
      <c r="J399" s="24" t="s">
        <v>662</v>
      </c>
      <c r="K399" s="43">
        <f t="shared" si="6"/>
        <v>0.507</v>
      </c>
      <c r="L399" s="34" t="s">
        <v>152</v>
      </c>
    </row>
    <row r="400" spans="2:12" ht="12.75">
      <c r="B400" s="186" t="s">
        <v>686</v>
      </c>
      <c r="C400" s="89">
        <v>9970</v>
      </c>
      <c r="D400" s="24" t="s">
        <v>177</v>
      </c>
      <c r="E400" s="87">
        <v>9280</v>
      </c>
      <c r="F400" s="61" t="s">
        <v>177</v>
      </c>
      <c r="G400" s="187">
        <v>0.575</v>
      </c>
      <c r="H400" s="47" t="s">
        <v>152</v>
      </c>
      <c r="J400" s="24" t="s">
        <v>663</v>
      </c>
      <c r="K400" s="43">
        <f t="shared" si="6"/>
        <v>0.575</v>
      </c>
      <c r="L400" s="34" t="s">
        <v>152</v>
      </c>
    </row>
    <row r="401" spans="2:12" ht="12.75">
      <c r="B401" s="186" t="s">
        <v>637</v>
      </c>
      <c r="C401" s="89">
        <v>9970</v>
      </c>
      <c r="D401" s="24" t="s">
        <v>177</v>
      </c>
      <c r="E401" s="87">
        <v>9280</v>
      </c>
      <c r="F401" s="61" t="s">
        <v>177</v>
      </c>
      <c r="G401" s="187">
        <v>0.586</v>
      </c>
      <c r="H401" s="47" t="s">
        <v>152</v>
      </c>
      <c r="J401" s="24" t="s">
        <v>664</v>
      </c>
      <c r="K401" s="43">
        <f t="shared" si="6"/>
        <v>0.586</v>
      </c>
      <c r="L401" s="34" t="s">
        <v>152</v>
      </c>
    </row>
    <row r="402" spans="2:12" ht="12.75">
      <c r="B402" s="186" t="s">
        <v>572</v>
      </c>
      <c r="C402" s="89">
        <v>9970</v>
      </c>
      <c r="D402" s="24" t="s">
        <v>177</v>
      </c>
      <c r="E402" s="87">
        <v>9280</v>
      </c>
      <c r="F402" s="61" t="s">
        <v>177</v>
      </c>
      <c r="G402" s="187">
        <v>0.49299999999999994</v>
      </c>
      <c r="H402" s="47" t="s">
        <v>152</v>
      </c>
      <c r="J402" s="24" t="s">
        <v>665</v>
      </c>
      <c r="K402" s="43">
        <f t="shared" si="6"/>
        <v>0.49299999999999994</v>
      </c>
      <c r="L402" s="34" t="s">
        <v>152</v>
      </c>
    </row>
    <row r="403" spans="2:12" ht="12.75">
      <c r="B403" s="186" t="s">
        <v>629</v>
      </c>
      <c r="C403" s="89">
        <v>9970</v>
      </c>
      <c r="D403" s="24" t="s">
        <v>177</v>
      </c>
      <c r="E403" s="87">
        <v>9280</v>
      </c>
      <c r="F403" s="61" t="s">
        <v>177</v>
      </c>
      <c r="G403" s="187">
        <v>0.5900000000000001</v>
      </c>
      <c r="H403" s="47" t="s">
        <v>152</v>
      </c>
      <c r="J403" s="24" t="s">
        <v>666</v>
      </c>
      <c r="K403" s="43">
        <f t="shared" si="6"/>
        <v>0.5900000000000001</v>
      </c>
      <c r="L403" s="34" t="s">
        <v>152</v>
      </c>
    </row>
    <row r="404" spans="2:12" ht="12.75">
      <c r="B404" s="186" t="s">
        <v>548</v>
      </c>
      <c r="C404" s="89">
        <v>9970</v>
      </c>
      <c r="D404" s="24" t="s">
        <v>177</v>
      </c>
      <c r="E404" s="87">
        <v>9280</v>
      </c>
      <c r="F404" s="61" t="s">
        <v>177</v>
      </c>
      <c r="G404" s="187">
        <v>0.44199999999999995</v>
      </c>
      <c r="H404" s="47" t="s">
        <v>152</v>
      </c>
      <c r="J404" s="24" t="s">
        <v>667</v>
      </c>
      <c r="K404" s="43">
        <f t="shared" si="6"/>
        <v>0.44199999999999995</v>
      </c>
      <c r="L404" s="34" t="s">
        <v>152</v>
      </c>
    </row>
    <row r="405" spans="2:12" ht="12.75">
      <c r="B405" s="186" t="s">
        <v>611</v>
      </c>
      <c r="C405" s="89">
        <v>9970</v>
      </c>
      <c r="D405" s="24" t="s">
        <v>177</v>
      </c>
      <c r="E405" s="87">
        <v>9280</v>
      </c>
      <c r="F405" s="61" t="s">
        <v>177</v>
      </c>
      <c r="G405" s="187">
        <v>0.558</v>
      </c>
      <c r="H405" s="47" t="s">
        <v>152</v>
      </c>
      <c r="J405" s="24" t="s">
        <v>668</v>
      </c>
      <c r="K405" s="43">
        <f t="shared" si="6"/>
        <v>0.558</v>
      </c>
      <c r="L405" s="34" t="s">
        <v>152</v>
      </c>
    </row>
    <row r="406" spans="2:12" ht="12.75">
      <c r="B406" s="186" t="s">
        <v>687</v>
      </c>
      <c r="C406" s="89">
        <v>9970</v>
      </c>
      <c r="D406" s="24" t="s">
        <v>177</v>
      </c>
      <c r="E406" s="87">
        <v>9280</v>
      </c>
      <c r="F406" s="61" t="s">
        <v>177</v>
      </c>
      <c r="G406" s="187">
        <v>0.486</v>
      </c>
      <c r="H406" s="47" t="s">
        <v>152</v>
      </c>
      <c r="J406" s="24" t="s">
        <v>669</v>
      </c>
      <c r="K406" s="43">
        <f t="shared" si="6"/>
        <v>0.486</v>
      </c>
      <c r="L406" s="34" t="s">
        <v>152</v>
      </c>
    </row>
    <row r="407" spans="2:12" ht="12.75">
      <c r="B407" s="186" t="s">
        <v>339</v>
      </c>
      <c r="C407" s="89">
        <v>9970</v>
      </c>
      <c r="D407" s="24" t="s">
        <v>177</v>
      </c>
      <c r="E407" s="87">
        <v>9280</v>
      </c>
      <c r="F407" s="61" t="s">
        <v>177</v>
      </c>
      <c r="G407" s="187">
        <v>0.036000000000000004</v>
      </c>
      <c r="H407" s="47" t="s">
        <v>152</v>
      </c>
      <c r="J407" s="24" t="s">
        <v>670</v>
      </c>
      <c r="K407" s="43">
        <f t="shared" si="6"/>
        <v>0.036000000000000004</v>
      </c>
      <c r="L407" s="34" t="s">
        <v>152</v>
      </c>
    </row>
    <row r="408" spans="2:12" ht="12.75">
      <c r="B408" s="186" t="s">
        <v>721</v>
      </c>
      <c r="C408" s="89">
        <v>9970</v>
      </c>
      <c r="D408" s="24" t="s">
        <v>177</v>
      </c>
      <c r="E408" s="87">
        <v>9280</v>
      </c>
      <c r="F408" s="61" t="s">
        <v>177</v>
      </c>
      <c r="G408" s="187">
        <v>0.609</v>
      </c>
      <c r="H408" s="47" t="s">
        <v>152</v>
      </c>
      <c r="J408" s="24" t="s">
        <v>671</v>
      </c>
      <c r="K408" s="43">
        <f t="shared" si="6"/>
        <v>0.609</v>
      </c>
      <c r="L408" s="34" t="s">
        <v>152</v>
      </c>
    </row>
    <row r="409" spans="2:12" ht="12.75">
      <c r="B409" s="186" t="s">
        <v>640</v>
      </c>
      <c r="C409" s="89">
        <v>9970</v>
      </c>
      <c r="D409" s="24" t="s">
        <v>177</v>
      </c>
      <c r="E409" s="87">
        <v>9280</v>
      </c>
      <c r="F409" s="61" t="s">
        <v>177</v>
      </c>
      <c r="G409" s="187">
        <v>0.509</v>
      </c>
      <c r="H409" s="47" t="s">
        <v>152</v>
      </c>
      <c r="J409" s="24" t="s">
        <v>672</v>
      </c>
      <c r="K409" s="43">
        <f t="shared" si="6"/>
        <v>0.509</v>
      </c>
      <c r="L409" s="34" t="s">
        <v>152</v>
      </c>
    </row>
    <row r="410" spans="2:12" ht="12.75">
      <c r="B410" s="186" t="s">
        <v>567</v>
      </c>
      <c r="C410" s="89">
        <v>9970</v>
      </c>
      <c r="D410" s="24" t="s">
        <v>177</v>
      </c>
      <c r="E410" s="87">
        <v>9280</v>
      </c>
      <c r="F410" s="61" t="s">
        <v>177</v>
      </c>
      <c r="G410" s="187">
        <v>0.43799999999999994</v>
      </c>
      <c r="H410" s="47" t="s">
        <v>152</v>
      </c>
      <c r="J410" s="24" t="s">
        <v>673</v>
      </c>
      <c r="K410" s="43">
        <f t="shared" si="6"/>
        <v>0.43799999999999994</v>
      </c>
      <c r="L410" s="34" t="s">
        <v>152</v>
      </c>
    </row>
    <row r="411" spans="2:12" ht="12.75">
      <c r="B411" s="186" t="s">
        <v>598</v>
      </c>
      <c r="C411" s="89">
        <v>9970</v>
      </c>
      <c r="D411" s="24" t="s">
        <v>177</v>
      </c>
      <c r="E411" s="87">
        <v>9280</v>
      </c>
      <c r="F411" s="61" t="s">
        <v>177</v>
      </c>
      <c r="G411" s="187">
        <v>0.5289999999999999</v>
      </c>
      <c r="H411" s="47" t="s">
        <v>152</v>
      </c>
      <c r="J411" s="24" t="s">
        <v>674</v>
      </c>
      <c r="K411" s="43">
        <f t="shared" si="6"/>
        <v>0.5289999999999999</v>
      </c>
      <c r="L411" s="34" t="s">
        <v>152</v>
      </c>
    </row>
    <row r="412" spans="2:12" ht="12.75">
      <c r="B412" s="186" t="s">
        <v>542</v>
      </c>
      <c r="C412" s="89">
        <v>9970</v>
      </c>
      <c r="D412" s="24" t="s">
        <v>177</v>
      </c>
      <c r="E412" s="87">
        <v>9280</v>
      </c>
      <c r="F412" s="61" t="s">
        <v>177</v>
      </c>
      <c r="G412" s="187">
        <v>0.549</v>
      </c>
      <c r="H412" s="47" t="s">
        <v>152</v>
      </c>
      <c r="J412" s="24" t="s">
        <v>675</v>
      </c>
      <c r="K412" s="43">
        <f t="shared" si="6"/>
        <v>0.549</v>
      </c>
      <c r="L412" s="34" t="s">
        <v>152</v>
      </c>
    </row>
    <row r="413" spans="2:12" ht="12.75">
      <c r="B413" s="186" t="s">
        <v>638</v>
      </c>
      <c r="C413" s="89">
        <v>9970</v>
      </c>
      <c r="D413" s="24" t="s">
        <v>177</v>
      </c>
      <c r="E413" s="87">
        <v>9280</v>
      </c>
      <c r="F413" s="61" t="s">
        <v>177</v>
      </c>
      <c r="G413" s="187">
        <v>0.5429999999999999</v>
      </c>
      <c r="H413" s="47" t="s">
        <v>152</v>
      </c>
      <c r="J413" s="24" t="s">
        <v>676</v>
      </c>
      <c r="K413" s="43">
        <f t="shared" si="6"/>
        <v>0.5429999999999999</v>
      </c>
      <c r="L413" s="34" t="s">
        <v>152</v>
      </c>
    </row>
    <row r="414" spans="2:12" ht="12.75">
      <c r="B414" s="186" t="s">
        <v>462</v>
      </c>
      <c r="C414" s="89">
        <v>9970</v>
      </c>
      <c r="D414" s="24" t="s">
        <v>177</v>
      </c>
      <c r="E414" s="87">
        <v>9280</v>
      </c>
      <c r="F414" s="61" t="s">
        <v>177</v>
      </c>
      <c r="G414" s="187">
        <v>0.6719999999999999</v>
      </c>
      <c r="H414" s="47" t="s">
        <v>152</v>
      </c>
      <c r="J414" s="24" t="s">
        <v>677</v>
      </c>
      <c r="K414" s="43">
        <f t="shared" si="6"/>
        <v>0.6719999999999999</v>
      </c>
      <c r="L414" s="34" t="s">
        <v>152</v>
      </c>
    </row>
    <row r="415" spans="2:12" ht="12.75">
      <c r="B415" s="186" t="s">
        <v>459</v>
      </c>
      <c r="C415" s="89">
        <v>9970</v>
      </c>
      <c r="D415" s="24" t="s">
        <v>177</v>
      </c>
      <c r="E415" s="87">
        <v>9280</v>
      </c>
      <c r="F415" s="61" t="s">
        <v>177</v>
      </c>
      <c r="G415" s="187">
        <v>0.578</v>
      </c>
      <c r="H415" s="47" t="s">
        <v>152</v>
      </c>
      <c r="J415" s="24" t="s">
        <v>678</v>
      </c>
      <c r="K415" s="43">
        <f t="shared" si="6"/>
        <v>0.578</v>
      </c>
      <c r="L415" s="34" t="s">
        <v>152</v>
      </c>
    </row>
    <row r="416" spans="2:12" ht="12.75">
      <c r="B416" s="186" t="s">
        <v>340</v>
      </c>
      <c r="C416" s="89">
        <v>9970</v>
      </c>
      <c r="D416" s="24" t="s">
        <v>177</v>
      </c>
      <c r="E416" s="87">
        <v>9280</v>
      </c>
      <c r="F416" s="61" t="s">
        <v>177</v>
      </c>
      <c r="G416" s="187">
        <v>0.5339999999999999</v>
      </c>
      <c r="H416" s="47" t="s">
        <v>152</v>
      </c>
      <c r="J416" s="24" t="s">
        <v>679</v>
      </c>
      <c r="K416" s="43">
        <f t="shared" si="6"/>
        <v>0.5339999999999999</v>
      </c>
      <c r="L416" s="34" t="s">
        <v>152</v>
      </c>
    </row>
    <row r="417" spans="2:12" ht="12.75">
      <c r="B417" s="186" t="s">
        <v>698</v>
      </c>
      <c r="C417" s="89">
        <v>9970</v>
      </c>
      <c r="D417" s="24" t="s">
        <v>177</v>
      </c>
      <c r="E417" s="87">
        <v>9280</v>
      </c>
      <c r="F417" s="61" t="s">
        <v>177</v>
      </c>
      <c r="G417" s="187">
        <v>0.5419999999999999</v>
      </c>
      <c r="H417" s="47" t="s">
        <v>152</v>
      </c>
      <c r="J417" s="24" t="s">
        <v>680</v>
      </c>
      <c r="K417" s="43">
        <f t="shared" si="6"/>
        <v>0.5419999999999999</v>
      </c>
      <c r="L417" s="34" t="s">
        <v>152</v>
      </c>
    </row>
    <row r="418" spans="2:12" ht="12.75">
      <c r="B418" s="186" t="s">
        <v>527</v>
      </c>
      <c r="C418" s="89">
        <v>9970</v>
      </c>
      <c r="D418" s="24" t="s">
        <v>177</v>
      </c>
      <c r="E418" s="87">
        <v>9280</v>
      </c>
      <c r="F418" s="61" t="s">
        <v>177</v>
      </c>
      <c r="G418" s="187">
        <v>0.578</v>
      </c>
      <c r="H418" s="47" t="s">
        <v>152</v>
      </c>
      <c r="J418" s="24" t="s">
        <v>681</v>
      </c>
      <c r="K418" s="43">
        <f t="shared" si="6"/>
        <v>0.578</v>
      </c>
      <c r="L418" s="34" t="s">
        <v>152</v>
      </c>
    </row>
    <row r="419" spans="2:12" ht="12.75">
      <c r="B419" s="186" t="s">
        <v>550</v>
      </c>
      <c r="C419" s="89">
        <v>9970</v>
      </c>
      <c r="D419" s="24" t="s">
        <v>177</v>
      </c>
      <c r="E419" s="87">
        <v>9280</v>
      </c>
      <c r="F419" s="61" t="s">
        <v>177</v>
      </c>
      <c r="G419" s="187">
        <v>0.43799999999999994</v>
      </c>
      <c r="H419" s="47" t="s">
        <v>152</v>
      </c>
      <c r="J419" s="24" t="s">
        <v>682</v>
      </c>
      <c r="K419" s="43">
        <f t="shared" si="6"/>
        <v>0.43799999999999994</v>
      </c>
      <c r="L419" s="34" t="s">
        <v>152</v>
      </c>
    </row>
    <row r="420" spans="2:12" ht="12.75">
      <c r="B420" s="186" t="s">
        <v>704</v>
      </c>
      <c r="C420" s="89">
        <v>9970</v>
      </c>
      <c r="D420" s="24" t="s">
        <v>177</v>
      </c>
      <c r="E420" s="87">
        <v>9280</v>
      </c>
      <c r="F420" s="61" t="s">
        <v>177</v>
      </c>
      <c r="G420" s="187">
        <v>0.531</v>
      </c>
      <c r="H420" s="47" t="s">
        <v>152</v>
      </c>
      <c r="J420" s="24" t="s">
        <v>683</v>
      </c>
      <c r="K420" s="43">
        <f t="shared" si="6"/>
        <v>0.531</v>
      </c>
      <c r="L420" s="34" t="s">
        <v>152</v>
      </c>
    </row>
    <row r="421" spans="2:12" ht="12.75">
      <c r="B421" s="186" t="s">
        <v>692</v>
      </c>
      <c r="C421" s="89">
        <v>9970</v>
      </c>
      <c r="D421" s="24" t="s">
        <v>177</v>
      </c>
      <c r="E421" s="87">
        <v>9280</v>
      </c>
      <c r="F421" s="61" t="s">
        <v>177</v>
      </c>
      <c r="G421" s="187">
        <v>0.568</v>
      </c>
      <c r="H421" s="47" t="s">
        <v>152</v>
      </c>
      <c r="J421" s="24" t="s">
        <v>684</v>
      </c>
      <c r="K421" s="43">
        <f t="shared" si="6"/>
        <v>0.568</v>
      </c>
      <c r="L421" s="34" t="s">
        <v>152</v>
      </c>
    </row>
    <row r="422" spans="2:12" ht="12.75">
      <c r="B422" s="186" t="s">
        <v>378</v>
      </c>
      <c r="C422" s="89">
        <v>9970</v>
      </c>
      <c r="D422" s="24" t="s">
        <v>177</v>
      </c>
      <c r="E422" s="87">
        <v>9280</v>
      </c>
      <c r="F422" s="61" t="s">
        <v>177</v>
      </c>
      <c r="G422" s="187">
        <v>0.48899999999999993</v>
      </c>
      <c r="H422" s="47" t="s">
        <v>152</v>
      </c>
      <c r="J422" s="24" t="s">
        <v>685</v>
      </c>
      <c r="K422" s="43">
        <f t="shared" si="6"/>
        <v>0.48899999999999993</v>
      </c>
      <c r="L422" s="34" t="s">
        <v>152</v>
      </c>
    </row>
    <row r="423" spans="2:12" ht="12.75">
      <c r="B423" s="186" t="s">
        <v>532</v>
      </c>
      <c r="C423" s="89">
        <v>9970</v>
      </c>
      <c r="D423" s="24" t="s">
        <v>177</v>
      </c>
      <c r="E423" s="87">
        <v>9280</v>
      </c>
      <c r="F423" s="61" t="s">
        <v>177</v>
      </c>
      <c r="G423" s="187">
        <v>0.5239999999999999</v>
      </c>
      <c r="H423" s="47" t="s">
        <v>152</v>
      </c>
      <c r="J423" s="24" t="s">
        <v>686</v>
      </c>
      <c r="K423" s="43">
        <f t="shared" si="6"/>
        <v>0.5239999999999999</v>
      </c>
      <c r="L423" s="34" t="s">
        <v>152</v>
      </c>
    </row>
    <row r="424" spans="2:12" ht="12.75">
      <c r="B424" s="186" t="s">
        <v>610</v>
      </c>
      <c r="C424" s="89">
        <v>9970</v>
      </c>
      <c r="D424" s="24" t="s">
        <v>177</v>
      </c>
      <c r="E424" s="87">
        <v>9280</v>
      </c>
      <c r="F424" s="61" t="s">
        <v>177</v>
      </c>
      <c r="G424" s="187">
        <v>0.578</v>
      </c>
      <c r="H424" s="47" t="s">
        <v>152</v>
      </c>
      <c r="J424" s="24" t="s">
        <v>687</v>
      </c>
      <c r="K424" s="43">
        <f t="shared" si="6"/>
        <v>0.578</v>
      </c>
      <c r="L424" s="34" t="s">
        <v>152</v>
      </c>
    </row>
    <row r="425" spans="2:12" ht="12.75">
      <c r="B425" s="186" t="s">
        <v>672</v>
      </c>
      <c r="C425" s="89">
        <v>9970</v>
      </c>
      <c r="D425" s="24" t="s">
        <v>177</v>
      </c>
      <c r="E425" s="87">
        <v>9280</v>
      </c>
      <c r="F425" s="61" t="s">
        <v>177</v>
      </c>
      <c r="G425" s="187">
        <v>0.368</v>
      </c>
      <c r="H425" s="47" t="s">
        <v>152</v>
      </c>
      <c r="J425" s="24" t="s">
        <v>688</v>
      </c>
      <c r="K425" s="43">
        <f t="shared" si="6"/>
        <v>0.368</v>
      </c>
      <c r="L425" s="34" t="s">
        <v>152</v>
      </c>
    </row>
    <row r="426" spans="2:12" ht="12.75">
      <c r="B426" s="186" t="s">
        <v>693</v>
      </c>
      <c r="C426" s="89">
        <v>9970</v>
      </c>
      <c r="D426" s="24" t="s">
        <v>177</v>
      </c>
      <c r="E426" s="87">
        <v>9280</v>
      </c>
      <c r="F426" s="61" t="s">
        <v>177</v>
      </c>
      <c r="G426" s="187">
        <v>0.22</v>
      </c>
      <c r="H426" s="47" t="s">
        <v>152</v>
      </c>
      <c r="J426" s="24" t="s">
        <v>689</v>
      </c>
      <c r="K426" s="43">
        <f t="shared" si="6"/>
        <v>0.22</v>
      </c>
      <c r="L426" s="34" t="s">
        <v>152</v>
      </c>
    </row>
    <row r="427" spans="2:12" ht="12.75">
      <c r="B427" s="186" t="s">
        <v>582</v>
      </c>
      <c r="C427" s="89">
        <v>9970</v>
      </c>
      <c r="D427" s="24" t="s">
        <v>177</v>
      </c>
      <c r="E427" s="87">
        <v>9280</v>
      </c>
      <c r="F427" s="61" t="s">
        <v>177</v>
      </c>
      <c r="G427" s="187">
        <v>0.33299999999999996</v>
      </c>
      <c r="H427" s="47" t="s">
        <v>152</v>
      </c>
      <c r="J427" s="24" t="s">
        <v>690</v>
      </c>
      <c r="K427" s="43">
        <f t="shared" si="6"/>
        <v>0.33299999999999996</v>
      </c>
      <c r="L427" s="34" t="s">
        <v>152</v>
      </c>
    </row>
    <row r="428" spans="2:12" ht="12.75">
      <c r="B428" s="186" t="s">
        <v>420</v>
      </c>
      <c r="C428" s="89">
        <v>9970</v>
      </c>
      <c r="D428" s="24" t="s">
        <v>177</v>
      </c>
      <c r="E428" s="87">
        <v>9280</v>
      </c>
      <c r="F428" s="61" t="s">
        <v>177</v>
      </c>
      <c r="G428" s="187">
        <v>0.024</v>
      </c>
      <c r="H428" s="47" t="s">
        <v>152</v>
      </c>
      <c r="J428" s="24" t="s">
        <v>691</v>
      </c>
      <c r="K428" s="43">
        <f t="shared" si="6"/>
        <v>0.024</v>
      </c>
      <c r="L428" s="34" t="s">
        <v>152</v>
      </c>
    </row>
    <row r="429" spans="2:12" ht="12.75">
      <c r="B429" s="186" t="s">
        <v>711</v>
      </c>
      <c r="C429" s="89">
        <v>9970</v>
      </c>
      <c r="D429" s="24" t="s">
        <v>177</v>
      </c>
      <c r="E429" s="87">
        <v>9280</v>
      </c>
      <c r="F429" s="61" t="s">
        <v>177</v>
      </c>
      <c r="G429" s="187">
        <v>0.5559999999999999</v>
      </c>
      <c r="H429" s="47" t="s">
        <v>152</v>
      </c>
      <c r="J429" s="24" t="s">
        <v>692</v>
      </c>
      <c r="K429" s="43">
        <f t="shared" si="6"/>
        <v>0.5559999999999999</v>
      </c>
      <c r="L429" s="34" t="s">
        <v>152</v>
      </c>
    </row>
    <row r="430" spans="2:12" ht="12.75">
      <c r="B430" s="186" t="s">
        <v>454</v>
      </c>
      <c r="C430" s="89">
        <v>9970</v>
      </c>
      <c r="D430" s="24" t="s">
        <v>177</v>
      </c>
      <c r="E430" s="87">
        <v>9280</v>
      </c>
      <c r="F430" s="61" t="s">
        <v>177</v>
      </c>
      <c r="G430" s="187">
        <v>0.44199999999999995</v>
      </c>
      <c r="H430" s="47" t="s">
        <v>152</v>
      </c>
      <c r="J430" s="24" t="s">
        <v>693</v>
      </c>
      <c r="K430" s="43">
        <f t="shared" si="6"/>
        <v>0.44199999999999995</v>
      </c>
      <c r="L430" s="34" t="s">
        <v>152</v>
      </c>
    </row>
    <row r="431" spans="2:12" ht="12.75">
      <c r="B431" s="186" t="s">
        <v>379</v>
      </c>
      <c r="C431" s="89">
        <v>9970</v>
      </c>
      <c r="D431" s="24" t="s">
        <v>177</v>
      </c>
      <c r="E431" s="87">
        <v>9280</v>
      </c>
      <c r="F431" s="61" t="s">
        <v>177</v>
      </c>
      <c r="G431" s="187">
        <v>0.5</v>
      </c>
      <c r="H431" s="47" t="s">
        <v>152</v>
      </c>
      <c r="J431" s="24" t="s">
        <v>694</v>
      </c>
      <c r="K431" s="43">
        <f t="shared" si="6"/>
        <v>0.5</v>
      </c>
      <c r="L431" s="34" t="s">
        <v>152</v>
      </c>
    </row>
    <row r="432" spans="2:12" ht="12.75">
      <c r="B432" s="186" t="s">
        <v>485</v>
      </c>
      <c r="C432" s="89">
        <v>9970</v>
      </c>
      <c r="D432" s="24" t="s">
        <v>177</v>
      </c>
      <c r="E432" s="87">
        <v>9280</v>
      </c>
      <c r="F432" s="61" t="s">
        <v>177</v>
      </c>
      <c r="G432" s="187">
        <v>0.5339999999999999</v>
      </c>
      <c r="H432" s="47" t="s">
        <v>152</v>
      </c>
      <c r="J432" s="24" t="s">
        <v>695</v>
      </c>
      <c r="K432" s="43">
        <f t="shared" si="6"/>
        <v>0.5339999999999999</v>
      </c>
      <c r="L432" s="34" t="s">
        <v>152</v>
      </c>
    </row>
    <row r="433" spans="2:12" ht="12.75">
      <c r="B433" s="186" t="s">
        <v>380</v>
      </c>
      <c r="C433" s="89">
        <v>9970</v>
      </c>
      <c r="D433" s="24" t="s">
        <v>177</v>
      </c>
      <c r="E433" s="87">
        <v>9280</v>
      </c>
      <c r="F433" s="61" t="s">
        <v>177</v>
      </c>
      <c r="G433" s="187">
        <v>0.309</v>
      </c>
      <c r="H433" s="47" t="s">
        <v>152</v>
      </c>
      <c r="J433" s="24" t="s">
        <v>696</v>
      </c>
      <c r="K433" s="43">
        <f t="shared" si="6"/>
        <v>0.309</v>
      </c>
      <c r="L433" s="34" t="s">
        <v>152</v>
      </c>
    </row>
    <row r="434" spans="2:12" ht="12.75">
      <c r="B434" s="186" t="s">
        <v>679</v>
      </c>
      <c r="C434" s="89">
        <v>9970</v>
      </c>
      <c r="D434" s="24" t="s">
        <v>177</v>
      </c>
      <c r="E434" s="87">
        <v>9280</v>
      </c>
      <c r="F434" s="61" t="s">
        <v>177</v>
      </c>
      <c r="G434" s="187">
        <v>0.54</v>
      </c>
      <c r="H434" s="47" t="s">
        <v>152</v>
      </c>
      <c r="J434" s="24" t="s">
        <v>697</v>
      </c>
      <c r="K434" s="43">
        <f t="shared" si="6"/>
        <v>0.54</v>
      </c>
      <c r="L434" s="34" t="s">
        <v>152</v>
      </c>
    </row>
    <row r="435" spans="2:12" ht="12.75">
      <c r="B435" s="186" t="s">
        <v>381</v>
      </c>
      <c r="C435" s="89">
        <v>9970</v>
      </c>
      <c r="D435" s="24" t="s">
        <v>177</v>
      </c>
      <c r="E435" s="87">
        <v>9280</v>
      </c>
      <c r="F435" s="61" t="s">
        <v>177</v>
      </c>
      <c r="G435" s="187">
        <v>0.411</v>
      </c>
      <c r="H435" s="47" t="s">
        <v>152</v>
      </c>
      <c r="J435" s="24" t="s">
        <v>698</v>
      </c>
      <c r="K435" s="43">
        <f t="shared" si="6"/>
        <v>0.411</v>
      </c>
      <c r="L435" s="34" t="s">
        <v>152</v>
      </c>
    </row>
    <row r="436" spans="2:12" ht="12.75">
      <c r="B436" s="186" t="s">
        <v>676</v>
      </c>
      <c r="C436" s="89">
        <v>9970</v>
      </c>
      <c r="D436" s="24" t="s">
        <v>177</v>
      </c>
      <c r="E436" s="87">
        <v>9280</v>
      </c>
      <c r="F436" s="61" t="s">
        <v>177</v>
      </c>
      <c r="G436" s="187">
        <v>0.646</v>
      </c>
      <c r="H436" s="47" t="s">
        <v>152</v>
      </c>
      <c r="J436" s="24" t="s">
        <v>699</v>
      </c>
      <c r="K436" s="43">
        <f t="shared" si="6"/>
        <v>0.646</v>
      </c>
      <c r="L436" s="34" t="s">
        <v>152</v>
      </c>
    </row>
    <row r="437" spans="2:12" ht="12.75">
      <c r="B437" s="186" t="s">
        <v>696</v>
      </c>
      <c r="C437" s="89">
        <v>9970</v>
      </c>
      <c r="D437" s="24" t="s">
        <v>177</v>
      </c>
      <c r="E437" s="87">
        <v>9280</v>
      </c>
      <c r="F437" s="61" t="s">
        <v>177</v>
      </c>
      <c r="G437" s="187">
        <v>0.554</v>
      </c>
      <c r="H437" s="47" t="s">
        <v>152</v>
      </c>
      <c r="J437" s="24" t="s">
        <v>700</v>
      </c>
      <c r="K437" s="43">
        <f t="shared" si="6"/>
        <v>0.554</v>
      </c>
      <c r="L437" s="34" t="s">
        <v>152</v>
      </c>
    </row>
    <row r="438" spans="2:12" ht="12.75">
      <c r="B438" s="186" t="s">
        <v>573</v>
      </c>
      <c r="C438" s="89">
        <v>9970</v>
      </c>
      <c r="D438" s="24" t="s">
        <v>177</v>
      </c>
      <c r="E438" s="87">
        <v>9280</v>
      </c>
      <c r="F438" s="61" t="s">
        <v>177</v>
      </c>
      <c r="G438" s="187">
        <v>0.43799999999999994</v>
      </c>
      <c r="H438" s="47" t="s">
        <v>152</v>
      </c>
      <c r="J438" s="24" t="s">
        <v>701</v>
      </c>
      <c r="K438" s="43">
        <f t="shared" si="6"/>
        <v>0.43799999999999994</v>
      </c>
      <c r="L438" s="34" t="s">
        <v>152</v>
      </c>
    </row>
    <row r="439" spans="2:12" ht="12.75">
      <c r="B439" s="186" t="s">
        <v>681</v>
      </c>
      <c r="C439" s="89">
        <v>9970</v>
      </c>
      <c r="D439" s="24" t="s">
        <v>177</v>
      </c>
      <c r="E439" s="87">
        <v>9280</v>
      </c>
      <c r="F439" s="61" t="s">
        <v>177</v>
      </c>
      <c r="G439" s="187">
        <v>0.5009999999999999</v>
      </c>
      <c r="H439" s="47" t="s">
        <v>152</v>
      </c>
      <c r="J439" s="24" t="s">
        <v>702</v>
      </c>
      <c r="K439" s="43">
        <f t="shared" si="6"/>
        <v>0.5009999999999999</v>
      </c>
      <c r="L439" s="34" t="s">
        <v>152</v>
      </c>
    </row>
    <row r="440" spans="2:12" ht="12.75">
      <c r="B440" s="186" t="s">
        <v>513</v>
      </c>
      <c r="C440" s="89">
        <v>9970</v>
      </c>
      <c r="D440" s="24" t="s">
        <v>177</v>
      </c>
      <c r="E440" s="87">
        <v>9280</v>
      </c>
      <c r="F440" s="61" t="s">
        <v>177</v>
      </c>
      <c r="G440" s="187">
        <v>0.429</v>
      </c>
      <c r="H440" s="47" t="s">
        <v>152</v>
      </c>
      <c r="J440" s="24" t="s">
        <v>703</v>
      </c>
      <c r="K440" s="43">
        <f t="shared" si="6"/>
        <v>0.429</v>
      </c>
      <c r="L440" s="34" t="s">
        <v>152</v>
      </c>
    </row>
    <row r="441" spans="2:12" ht="12.75">
      <c r="B441" s="186" t="s">
        <v>521</v>
      </c>
      <c r="C441" s="89">
        <v>9970</v>
      </c>
      <c r="D441" s="24" t="s">
        <v>177</v>
      </c>
      <c r="E441" s="87">
        <v>9280</v>
      </c>
      <c r="F441" s="61" t="s">
        <v>177</v>
      </c>
      <c r="G441" s="187">
        <v>0.46499999999999997</v>
      </c>
      <c r="H441" s="47" t="s">
        <v>152</v>
      </c>
      <c r="J441" s="24" t="s">
        <v>704</v>
      </c>
      <c r="K441" s="43">
        <f t="shared" si="6"/>
        <v>0.46499999999999997</v>
      </c>
      <c r="L441" s="34" t="s">
        <v>152</v>
      </c>
    </row>
    <row r="442" spans="2:12" ht="12.75">
      <c r="B442" s="186" t="s">
        <v>695</v>
      </c>
      <c r="C442" s="89">
        <v>9970</v>
      </c>
      <c r="D442" s="24" t="s">
        <v>177</v>
      </c>
      <c r="E442" s="87">
        <v>9280</v>
      </c>
      <c r="F442" s="61" t="s">
        <v>177</v>
      </c>
      <c r="G442" s="187">
        <v>0.475</v>
      </c>
      <c r="H442" s="47" t="s">
        <v>152</v>
      </c>
      <c r="J442" s="24" t="s">
        <v>705</v>
      </c>
      <c r="K442" s="43">
        <f t="shared" si="6"/>
        <v>0.475</v>
      </c>
      <c r="L442" s="34" t="s">
        <v>152</v>
      </c>
    </row>
    <row r="443" spans="2:12" ht="12.75">
      <c r="B443" s="186" t="s">
        <v>382</v>
      </c>
      <c r="C443" s="89">
        <v>9970</v>
      </c>
      <c r="D443" s="24" t="s">
        <v>177</v>
      </c>
      <c r="E443" s="87">
        <v>9280</v>
      </c>
      <c r="F443" s="61" t="s">
        <v>177</v>
      </c>
      <c r="G443" s="187">
        <v>0.047</v>
      </c>
      <c r="H443" s="47" t="s">
        <v>152</v>
      </c>
      <c r="J443" s="24" t="s">
        <v>706</v>
      </c>
      <c r="K443" s="43">
        <f t="shared" si="6"/>
        <v>0.047</v>
      </c>
      <c r="L443" s="34" t="s">
        <v>152</v>
      </c>
    </row>
    <row r="444" spans="2:12" ht="12.75">
      <c r="B444" s="186" t="s">
        <v>383</v>
      </c>
      <c r="C444" s="89">
        <v>9970</v>
      </c>
      <c r="D444" s="24" t="s">
        <v>177</v>
      </c>
      <c r="E444" s="87">
        <v>9280</v>
      </c>
      <c r="F444" s="61" t="s">
        <v>177</v>
      </c>
      <c r="G444" s="187">
        <v>0.425</v>
      </c>
      <c r="H444" s="47" t="s">
        <v>152</v>
      </c>
      <c r="J444" s="24" t="s">
        <v>707</v>
      </c>
      <c r="K444" s="43">
        <f t="shared" si="6"/>
        <v>0.425</v>
      </c>
      <c r="L444" s="34" t="s">
        <v>152</v>
      </c>
    </row>
    <row r="445" spans="2:12" ht="12.75">
      <c r="B445" s="186" t="s">
        <v>728</v>
      </c>
      <c r="C445" s="89">
        <v>9970</v>
      </c>
      <c r="D445" s="24" t="s">
        <v>177</v>
      </c>
      <c r="E445" s="87">
        <v>9280</v>
      </c>
      <c r="F445" s="61" t="s">
        <v>177</v>
      </c>
      <c r="G445" s="187">
        <v>0.544</v>
      </c>
      <c r="H445" s="47" t="s">
        <v>152</v>
      </c>
      <c r="J445" s="24" t="s">
        <v>708</v>
      </c>
      <c r="K445" s="43">
        <f t="shared" si="6"/>
        <v>0.544</v>
      </c>
      <c r="L445" s="34" t="s">
        <v>152</v>
      </c>
    </row>
    <row r="446" spans="2:12" ht="12.75">
      <c r="B446" s="186" t="s">
        <v>460</v>
      </c>
      <c r="C446" s="89">
        <v>9970</v>
      </c>
      <c r="D446" s="24" t="s">
        <v>177</v>
      </c>
      <c r="E446" s="87">
        <v>9280</v>
      </c>
      <c r="F446" s="61" t="s">
        <v>177</v>
      </c>
      <c r="G446" s="187">
        <v>0.406</v>
      </c>
      <c r="H446" s="47" t="s">
        <v>152</v>
      </c>
      <c r="J446" s="24" t="s">
        <v>709</v>
      </c>
      <c r="K446" s="43">
        <f t="shared" si="6"/>
        <v>0.406</v>
      </c>
      <c r="L446" s="34" t="s">
        <v>152</v>
      </c>
    </row>
    <row r="447" spans="2:12" ht="12.75">
      <c r="B447" s="186" t="s">
        <v>617</v>
      </c>
      <c r="C447" s="89">
        <v>9970</v>
      </c>
      <c r="D447" s="24" t="s">
        <v>177</v>
      </c>
      <c r="E447" s="87">
        <v>9280</v>
      </c>
      <c r="F447" s="61" t="s">
        <v>177</v>
      </c>
      <c r="G447" s="187">
        <v>0.5559999999999999</v>
      </c>
      <c r="H447" s="47" t="s">
        <v>152</v>
      </c>
      <c r="J447" s="24" t="s">
        <v>710</v>
      </c>
      <c r="K447" s="43">
        <f t="shared" si="6"/>
        <v>0.5559999999999999</v>
      </c>
      <c r="L447" s="34" t="s">
        <v>152</v>
      </c>
    </row>
    <row r="448" spans="2:12" ht="12.75">
      <c r="B448" s="186" t="s">
        <v>524</v>
      </c>
      <c r="C448" s="89">
        <v>9970</v>
      </c>
      <c r="D448" s="24" t="s">
        <v>177</v>
      </c>
      <c r="E448" s="87">
        <v>9280</v>
      </c>
      <c r="F448" s="61" t="s">
        <v>177</v>
      </c>
      <c r="G448" s="187">
        <v>0.574</v>
      </c>
      <c r="H448" s="47" t="s">
        <v>152</v>
      </c>
      <c r="J448" s="24" t="s">
        <v>711</v>
      </c>
      <c r="K448" s="43">
        <f t="shared" si="6"/>
        <v>0.574</v>
      </c>
      <c r="L448" s="34" t="s">
        <v>152</v>
      </c>
    </row>
    <row r="449" spans="2:12" ht="12.75">
      <c r="B449" s="186" t="s">
        <v>384</v>
      </c>
      <c r="C449" s="89">
        <v>9970</v>
      </c>
      <c r="D449" s="24" t="s">
        <v>177</v>
      </c>
      <c r="E449" s="87">
        <v>9280</v>
      </c>
      <c r="F449" s="61" t="s">
        <v>177</v>
      </c>
      <c r="G449" s="187">
        <v>0.23399999999999999</v>
      </c>
      <c r="H449" s="47" t="s">
        <v>152</v>
      </c>
      <c r="J449" s="24" t="s">
        <v>712</v>
      </c>
      <c r="K449" s="43">
        <f t="shared" si="6"/>
        <v>0.23399999999999999</v>
      </c>
      <c r="L449" s="34" t="s">
        <v>152</v>
      </c>
    </row>
    <row r="450" spans="2:12" ht="12.75">
      <c r="B450" s="186" t="s">
        <v>615</v>
      </c>
      <c r="C450" s="89">
        <v>9970</v>
      </c>
      <c r="D450" s="24" t="s">
        <v>177</v>
      </c>
      <c r="E450" s="87">
        <v>9280</v>
      </c>
      <c r="F450" s="61" t="s">
        <v>177</v>
      </c>
      <c r="G450" s="187">
        <v>0.479</v>
      </c>
      <c r="H450" s="47" t="s">
        <v>152</v>
      </c>
      <c r="J450" s="24" t="s">
        <v>713</v>
      </c>
      <c r="K450" s="43">
        <f t="shared" si="6"/>
        <v>0.479</v>
      </c>
      <c r="L450" s="34" t="s">
        <v>152</v>
      </c>
    </row>
    <row r="451" spans="2:12" ht="12.75">
      <c r="B451" s="186" t="s">
        <v>627</v>
      </c>
      <c r="C451" s="89">
        <v>9970</v>
      </c>
      <c r="D451" s="24" t="s">
        <v>177</v>
      </c>
      <c r="E451" s="87">
        <v>9280</v>
      </c>
      <c r="F451" s="61" t="s">
        <v>177</v>
      </c>
      <c r="G451" s="187">
        <v>0.702</v>
      </c>
      <c r="H451" s="47" t="s">
        <v>152</v>
      </c>
      <c r="J451" s="24" t="s">
        <v>714</v>
      </c>
      <c r="K451" s="43">
        <f t="shared" si="6"/>
        <v>0.702</v>
      </c>
      <c r="L451" s="34" t="s">
        <v>152</v>
      </c>
    </row>
    <row r="452" spans="2:12" ht="12.75">
      <c r="B452" s="186" t="s">
        <v>622</v>
      </c>
      <c r="C452" s="89">
        <v>9970</v>
      </c>
      <c r="D452" s="24" t="s">
        <v>177</v>
      </c>
      <c r="E452" s="87">
        <v>9280</v>
      </c>
      <c r="F452" s="61" t="s">
        <v>177</v>
      </c>
      <c r="G452" s="187">
        <v>0.5429999999999999</v>
      </c>
      <c r="H452" s="47" t="s">
        <v>152</v>
      </c>
      <c r="J452" s="24" t="s">
        <v>715</v>
      </c>
      <c r="K452" s="43">
        <f t="shared" si="6"/>
        <v>0.5429999999999999</v>
      </c>
      <c r="L452" s="34" t="s">
        <v>152</v>
      </c>
    </row>
    <row r="453" spans="2:12" ht="12.75">
      <c r="B453" s="186" t="s">
        <v>385</v>
      </c>
      <c r="C453" s="89">
        <v>9970</v>
      </c>
      <c r="D453" s="24" t="s">
        <v>177</v>
      </c>
      <c r="E453" s="87">
        <v>9280</v>
      </c>
      <c r="F453" s="61" t="s">
        <v>177</v>
      </c>
      <c r="G453" s="187">
        <v>0.089</v>
      </c>
      <c r="H453" s="47" t="s">
        <v>152</v>
      </c>
      <c r="J453" s="24" t="s">
        <v>716</v>
      </c>
      <c r="K453" s="43">
        <f t="shared" si="6"/>
        <v>0.089</v>
      </c>
      <c r="L453" s="34" t="s">
        <v>152</v>
      </c>
    </row>
    <row r="454" spans="2:12" ht="12.75">
      <c r="B454" s="186" t="s">
        <v>508</v>
      </c>
      <c r="C454" s="89">
        <v>9970</v>
      </c>
      <c r="D454" s="24" t="s">
        <v>177</v>
      </c>
      <c r="E454" s="87">
        <v>9280</v>
      </c>
      <c r="F454" s="61" t="s">
        <v>177</v>
      </c>
      <c r="G454" s="187">
        <v>0.141</v>
      </c>
      <c r="H454" s="47" t="s">
        <v>152</v>
      </c>
      <c r="J454" s="24" t="s">
        <v>717</v>
      </c>
      <c r="K454" s="43">
        <f t="shared" si="6"/>
        <v>0.141</v>
      </c>
      <c r="L454" s="34" t="s">
        <v>152</v>
      </c>
    </row>
    <row r="455" spans="2:12" ht="12.75">
      <c r="B455" s="186" t="s">
        <v>533</v>
      </c>
      <c r="C455" s="89">
        <v>9970</v>
      </c>
      <c r="D455" s="24" t="s">
        <v>177</v>
      </c>
      <c r="E455" s="87">
        <v>9280</v>
      </c>
      <c r="F455" s="61" t="s">
        <v>177</v>
      </c>
      <c r="G455" s="187">
        <v>0.5289999999999999</v>
      </c>
      <c r="H455" s="47" t="s">
        <v>152</v>
      </c>
      <c r="J455" s="24" t="s">
        <v>718</v>
      </c>
      <c r="K455" s="43">
        <f aca="true" t="shared" si="7" ref="K455:K472">G455</f>
        <v>0.5289999999999999</v>
      </c>
      <c r="L455" s="34" t="s">
        <v>152</v>
      </c>
    </row>
    <row r="456" spans="2:12" ht="12.75">
      <c r="B456" s="186" t="s">
        <v>553</v>
      </c>
      <c r="C456" s="89">
        <v>9970</v>
      </c>
      <c r="D456" s="24" t="s">
        <v>177</v>
      </c>
      <c r="E456" s="87">
        <v>9280</v>
      </c>
      <c r="F456" s="61" t="s">
        <v>177</v>
      </c>
      <c r="G456" s="187">
        <v>0.578</v>
      </c>
      <c r="H456" s="47" t="s">
        <v>152</v>
      </c>
      <c r="J456" s="24" t="s">
        <v>719</v>
      </c>
      <c r="K456" s="43">
        <f t="shared" si="7"/>
        <v>0.578</v>
      </c>
      <c r="L456" s="34" t="s">
        <v>152</v>
      </c>
    </row>
    <row r="457" spans="2:12" ht="12.75">
      <c r="B457" s="186" t="s">
        <v>680</v>
      </c>
      <c r="C457" s="89">
        <v>9970</v>
      </c>
      <c r="D457" s="24" t="s">
        <v>177</v>
      </c>
      <c r="E457" s="87">
        <v>9280</v>
      </c>
      <c r="F457" s="61" t="s">
        <v>177</v>
      </c>
      <c r="G457" s="187">
        <v>0.517</v>
      </c>
      <c r="H457" s="47" t="s">
        <v>152</v>
      </c>
      <c r="J457" s="24" t="s">
        <v>720</v>
      </c>
      <c r="K457" s="43">
        <f t="shared" si="7"/>
        <v>0.517</v>
      </c>
      <c r="L457" s="34" t="s">
        <v>152</v>
      </c>
    </row>
    <row r="458" spans="2:12" ht="12.75">
      <c r="B458" s="186" t="s">
        <v>671</v>
      </c>
      <c r="C458" s="89">
        <v>9970</v>
      </c>
      <c r="D458" s="24" t="s">
        <v>177</v>
      </c>
      <c r="E458" s="87">
        <v>9280</v>
      </c>
      <c r="F458" s="61" t="s">
        <v>177</v>
      </c>
      <c r="G458" s="187">
        <v>0.151</v>
      </c>
      <c r="H458" s="47" t="s">
        <v>152</v>
      </c>
      <c r="J458" s="24" t="s">
        <v>721</v>
      </c>
      <c r="K458" s="43">
        <f t="shared" si="7"/>
        <v>0.151</v>
      </c>
      <c r="L458" s="34" t="s">
        <v>152</v>
      </c>
    </row>
    <row r="459" spans="2:12" ht="12.75">
      <c r="B459" s="186" t="s">
        <v>580</v>
      </c>
      <c r="C459" s="89">
        <v>9970</v>
      </c>
      <c r="D459" s="24" t="s">
        <v>177</v>
      </c>
      <c r="E459" s="87">
        <v>9280</v>
      </c>
      <c r="F459" s="61" t="s">
        <v>177</v>
      </c>
      <c r="G459" s="187">
        <v>0.517</v>
      </c>
      <c r="H459" s="47" t="s">
        <v>152</v>
      </c>
      <c r="J459" s="24" t="s">
        <v>722</v>
      </c>
      <c r="K459" s="43">
        <f t="shared" si="7"/>
        <v>0.517</v>
      </c>
      <c r="L459" s="34" t="s">
        <v>152</v>
      </c>
    </row>
    <row r="460" spans="2:12" ht="12.75">
      <c r="B460" s="186" t="s">
        <v>537</v>
      </c>
      <c r="C460" s="89">
        <v>9970</v>
      </c>
      <c r="D460" s="24" t="s">
        <v>177</v>
      </c>
      <c r="E460" s="87">
        <v>9280</v>
      </c>
      <c r="F460" s="61" t="s">
        <v>177</v>
      </c>
      <c r="G460" s="187">
        <v>0.52</v>
      </c>
      <c r="H460" s="47" t="s">
        <v>152</v>
      </c>
      <c r="J460" s="24" t="s">
        <v>723</v>
      </c>
      <c r="K460" s="43">
        <f t="shared" si="7"/>
        <v>0.52</v>
      </c>
      <c r="L460" s="34" t="s">
        <v>152</v>
      </c>
    </row>
    <row r="461" spans="2:12" ht="12.75">
      <c r="B461" s="186" t="s">
        <v>619</v>
      </c>
      <c r="C461" s="89">
        <v>9970</v>
      </c>
      <c r="D461" s="24" t="s">
        <v>177</v>
      </c>
      <c r="E461" s="87">
        <v>9280</v>
      </c>
      <c r="F461" s="61" t="s">
        <v>177</v>
      </c>
      <c r="G461" s="187">
        <v>0.558</v>
      </c>
      <c r="H461" s="47" t="s">
        <v>152</v>
      </c>
      <c r="J461" s="24" t="s">
        <v>724</v>
      </c>
      <c r="K461" s="43">
        <f t="shared" si="7"/>
        <v>0.558</v>
      </c>
      <c r="L461" s="34" t="s">
        <v>152</v>
      </c>
    </row>
    <row r="462" spans="2:12" ht="12.75">
      <c r="B462" s="186" t="s">
        <v>386</v>
      </c>
      <c r="C462" s="89">
        <v>9970</v>
      </c>
      <c r="D462" s="24" t="s">
        <v>177</v>
      </c>
      <c r="E462" s="87">
        <v>9280</v>
      </c>
      <c r="F462" s="61" t="s">
        <v>177</v>
      </c>
      <c r="G462" s="187">
        <v>0.503</v>
      </c>
      <c r="H462" s="47" t="s">
        <v>152</v>
      </c>
      <c r="J462" s="24" t="s">
        <v>725</v>
      </c>
      <c r="K462" s="43">
        <f t="shared" si="7"/>
        <v>0.503</v>
      </c>
      <c r="L462" s="34" t="s">
        <v>152</v>
      </c>
    </row>
    <row r="463" spans="2:12" ht="12.75">
      <c r="B463" s="186" t="s">
        <v>602</v>
      </c>
      <c r="C463" s="89">
        <v>9970</v>
      </c>
      <c r="D463" s="24" t="s">
        <v>177</v>
      </c>
      <c r="E463" s="87">
        <v>9280</v>
      </c>
      <c r="F463" s="61" t="s">
        <v>177</v>
      </c>
      <c r="G463" s="187">
        <v>0.577</v>
      </c>
      <c r="H463" s="47" t="s">
        <v>152</v>
      </c>
      <c r="J463" s="24" t="s">
        <v>726</v>
      </c>
      <c r="K463" s="43">
        <f t="shared" si="7"/>
        <v>0.577</v>
      </c>
      <c r="L463" s="34" t="s">
        <v>152</v>
      </c>
    </row>
    <row r="464" spans="2:12" ht="12.75">
      <c r="B464" s="186" t="s">
        <v>523</v>
      </c>
      <c r="C464" s="89">
        <v>9970</v>
      </c>
      <c r="D464" s="24" t="s">
        <v>177</v>
      </c>
      <c r="E464" s="87">
        <v>9280</v>
      </c>
      <c r="F464" s="61" t="s">
        <v>177</v>
      </c>
      <c r="G464" s="187">
        <v>0.5429999999999999</v>
      </c>
      <c r="H464" s="47" t="s">
        <v>152</v>
      </c>
      <c r="J464" s="24" t="s">
        <v>727</v>
      </c>
      <c r="K464" s="43">
        <f t="shared" si="7"/>
        <v>0.5429999999999999</v>
      </c>
      <c r="L464" s="34" t="s">
        <v>152</v>
      </c>
    </row>
    <row r="465" spans="2:12" ht="12.75">
      <c r="B465" s="186" t="s">
        <v>557</v>
      </c>
      <c r="C465" s="89">
        <v>9970</v>
      </c>
      <c r="D465" s="24" t="s">
        <v>177</v>
      </c>
      <c r="E465" s="87">
        <v>9280</v>
      </c>
      <c r="F465" s="61" t="s">
        <v>177</v>
      </c>
      <c r="G465" s="187">
        <v>0.527</v>
      </c>
      <c r="H465" s="47" t="s">
        <v>152</v>
      </c>
      <c r="J465" s="24" t="s">
        <v>728</v>
      </c>
      <c r="K465" s="43">
        <f t="shared" si="7"/>
        <v>0.527</v>
      </c>
      <c r="L465" s="34" t="s">
        <v>152</v>
      </c>
    </row>
    <row r="466" spans="2:12" ht="12.75">
      <c r="B466" s="186" t="s">
        <v>387</v>
      </c>
      <c r="C466" s="89">
        <v>9970</v>
      </c>
      <c r="D466" s="24" t="s">
        <v>177</v>
      </c>
      <c r="E466" s="87">
        <v>9280</v>
      </c>
      <c r="F466" s="61" t="s">
        <v>177</v>
      </c>
      <c r="G466" s="187">
        <v>0.48899999999999993</v>
      </c>
      <c r="H466" s="47" t="s">
        <v>152</v>
      </c>
      <c r="J466" s="24" t="s">
        <v>729</v>
      </c>
      <c r="K466" s="43">
        <f t="shared" si="7"/>
        <v>0.48899999999999993</v>
      </c>
      <c r="L466" s="34" t="s">
        <v>152</v>
      </c>
    </row>
    <row r="467" spans="2:12" ht="12.75">
      <c r="B467" s="186" t="s">
        <v>341</v>
      </c>
      <c r="C467" s="89">
        <v>9970</v>
      </c>
      <c r="D467" s="24" t="s">
        <v>177</v>
      </c>
      <c r="E467" s="87">
        <v>9280</v>
      </c>
      <c r="F467" s="61" t="s">
        <v>177</v>
      </c>
      <c r="G467" s="187">
        <v>0.5329999999999999</v>
      </c>
      <c r="H467" s="47" t="s">
        <v>152</v>
      </c>
      <c r="J467" s="24" t="s">
        <v>730</v>
      </c>
      <c r="K467" s="43">
        <f t="shared" si="7"/>
        <v>0.5329999999999999</v>
      </c>
      <c r="L467" s="34" t="s">
        <v>152</v>
      </c>
    </row>
    <row r="468" spans="2:12" ht="12.75">
      <c r="B468" s="186" t="s">
        <v>487</v>
      </c>
      <c r="C468" s="89">
        <v>9970</v>
      </c>
      <c r="D468" s="24" t="s">
        <v>177</v>
      </c>
      <c r="E468" s="87">
        <v>9280</v>
      </c>
      <c r="F468" s="61" t="s">
        <v>177</v>
      </c>
      <c r="G468" s="187">
        <v>0.303</v>
      </c>
      <c r="H468" s="47" t="s">
        <v>152</v>
      </c>
      <c r="J468" s="24" t="s">
        <v>731</v>
      </c>
      <c r="K468" s="43">
        <f t="shared" si="7"/>
        <v>0.303</v>
      </c>
      <c r="L468" s="34" t="s">
        <v>152</v>
      </c>
    </row>
    <row r="469" spans="2:12" ht="12.75">
      <c r="B469" s="186" t="s">
        <v>614</v>
      </c>
      <c r="C469" s="89">
        <v>9970</v>
      </c>
      <c r="D469" s="24" t="s">
        <v>177</v>
      </c>
      <c r="E469" s="87">
        <v>9280</v>
      </c>
      <c r="F469" s="61" t="s">
        <v>177</v>
      </c>
      <c r="G469" s="187">
        <v>0.5369999999999999</v>
      </c>
      <c r="H469" s="47" t="s">
        <v>152</v>
      </c>
      <c r="J469" s="24" t="s">
        <v>732</v>
      </c>
      <c r="K469" s="43">
        <f t="shared" si="7"/>
        <v>0.5369999999999999</v>
      </c>
      <c r="L469" s="34" t="s">
        <v>152</v>
      </c>
    </row>
    <row r="470" spans="2:12" ht="12.75">
      <c r="B470" s="186" t="s">
        <v>388</v>
      </c>
      <c r="C470" s="89">
        <v>9970</v>
      </c>
      <c r="D470" s="24" t="s">
        <v>177</v>
      </c>
      <c r="E470" s="87">
        <v>9280</v>
      </c>
      <c r="F470" s="61" t="s">
        <v>177</v>
      </c>
      <c r="G470" s="187">
        <v>0.549</v>
      </c>
      <c r="H470" s="47" t="s">
        <v>152</v>
      </c>
      <c r="J470" s="24" t="s">
        <v>733</v>
      </c>
      <c r="K470" s="43">
        <f t="shared" si="7"/>
        <v>0.549</v>
      </c>
      <c r="L470" s="34" t="s">
        <v>152</v>
      </c>
    </row>
    <row r="471" spans="2:12" ht="12.75">
      <c r="B471" s="186" t="s">
        <v>477</v>
      </c>
      <c r="C471" s="89">
        <v>9970</v>
      </c>
      <c r="D471" s="24" t="s">
        <v>177</v>
      </c>
      <c r="E471" s="87">
        <v>9280</v>
      </c>
      <c r="F471" s="61" t="s">
        <v>177</v>
      </c>
      <c r="G471" s="187">
        <v>0.475</v>
      </c>
      <c r="H471" s="47" t="s">
        <v>152</v>
      </c>
      <c r="J471" s="24" t="s">
        <v>734</v>
      </c>
      <c r="K471" s="43">
        <f t="shared" si="7"/>
        <v>0.475</v>
      </c>
      <c r="L471" s="34" t="s">
        <v>152</v>
      </c>
    </row>
    <row r="472" spans="2:12" ht="12.75">
      <c r="B472" s="186" t="s">
        <v>389</v>
      </c>
      <c r="C472" s="89">
        <v>9970</v>
      </c>
      <c r="D472" s="24" t="s">
        <v>177</v>
      </c>
      <c r="E472" s="87">
        <v>9280</v>
      </c>
      <c r="F472" s="61" t="s">
        <v>177</v>
      </c>
      <c r="G472" s="187">
        <v>0.503</v>
      </c>
      <c r="H472" s="47" t="s">
        <v>152</v>
      </c>
      <c r="J472" s="24" t="s">
        <v>735</v>
      </c>
      <c r="K472" s="43">
        <f t="shared" si="7"/>
        <v>0.503</v>
      </c>
      <c r="L472" s="34" t="s">
        <v>152</v>
      </c>
    </row>
    <row r="473" spans="2:12" ht="13.5" thickBot="1">
      <c r="B473" s="120" t="s">
        <v>737</v>
      </c>
      <c r="C473" s="90">
        <v>9970</v>
      </c>
      <c r="D473" s="59" t="s">
        <v>177</v>
      </c>
      <c r="E473" s="88">
        <v>9280</v>
      </c>
      <c r="F473" s="62" t="s">
        <v>177</v>
      </c>
      <c r="G473" s="122">
        <v>0.488</v>
      </c>
      <c r="H473" s="49" t="s">
        <v>152</v>
      </c>
      <c r="J473" s="24" t="s">
        <v>737</v>
      </c>
      <c r="K473" s="43">
        <f>G473</f>
        <v>0.488</v>
      </c>
      <c r="L473" s="34" t="s">
        <v>152</v>
      </c>
    </row>
    <row r="477" spans="2:7" ht="15" thickBot="1">
      <c r="B477" s="354" t="s">
        <v>153</v>
      </c>
      <c r="C477" s="354"/>
      <c r="D477" s="354"/>
      <c r="E477" s="354"/>
      <c r="F477" s="354"/>
      <c r="G477" s="354"/>
    </row>
    <row r="478" spans="2:6" ht="12.75" customHeight="1">
      <c r="B478" s="350"/>
      <c r="C478" s="351"/>
      <c r="D478" s="351" t="s">
        <v>103</v>
      </c>
      <c r="E478" s="351"/>
      <c r="F478" s="357" t="s">
        <v>154</v>
      </c>
    </row>
    <row r="479" spans="2:6" ht="12.75" customHeight="1">
      <c r="B479" s="355"/>
      <c r="C479" s="356"/>
      <c r="D479" s="27" t="s">
        <v>106</v>
      </c>
      <c r="E479" s="27" t="s">
        <v>6</v>
      </c>
      <c r="F479" s="358"/>
    </row>
    <row r="480" spans="2:6" ht="12.75">
      <c r="B480" s="363" t="s">
        <v>155</v>
      </c>
      <c r="C480" s="364"/>
      <c r="D480" s="50">
        <v>2.92</v>
      </c>
      <c r="E480" s="34" t="s">
        <v>156</v>
      </c>
      <c r="F480" s="51" t="s">
        <v>157</v>
      </c>
    </row>
    <row r="481" spans="2:6" ht="12.75">
      <c r="B481" s="359" t="s">
        <v>158</v>
      </c>
      <c r="C481" s="360"/>
      <c r="D481" s="50">
        <v>2.288</v>
      </c>
      <c r="E481" s="34" t="s">
        <v>156</v>
      </c>
      <c r="F481" s="51" t="s">
        <v>159</v>
      </c>
    </row>
    <row r="482" spans="2:6" ht="12.75">
      <c r="B482" s="359" t="s">
        <v>160</v>
      </c>
      <c r="C482" s="360"/>
      <c r="D482" s="50">
        <v>1.72</v>
      </c>
      <c r="E482" s="34" t="s">
        <v>156</v>
      </c>
      <c r="F482" s="51" t="s">
        <v>159</v>
      </c>
    </row>
    <row r="483" spans="2:6" ht="12.75">
      <c r="B483" s="359" t="s">
        <v>161</v>
      </c>
      <c r="C483" s="34" t="s">
        <v>162</v>
      </c>
      <c r="D483" s="50">
        <v>2.55</v>
      </c>
      <c r="E483" s="34" t="s">
        <v>156</v>
      </c>
      <c r="F483" s="51" t="s">
        <v>157</v>
      </c>
    </row>
    <row r="484" spans="2:6" ht="12.75">
      <c r="B484" s="359"/>
      <c r="C484" s="34" t="s">
        <v>163</v>
      </c>
      <c r="D484" s="50">
        <v>2.765</v>
      </c>
      <c r="E484" s="34" t="s">
        <v>156</v>
      </c>
      <c r="F484" s="51" t="s">
        <v>159</v>
      </c>
    </row>
    <row r="485" spans="2:6" ht="12.75">
      <c r="B485" s="361" t="s">
        <v>164</v>
      </c>
      <c r="C485" s="34" t="s">
        <v>165</v>
      </c>
      <c r="D485" s="50">
        <v>1.57</v>
      </c>
      <c r="E485" s="34" t="s">
        <v>156</v>
      </c>
      <c r="F485" s="51" t="s">
        <v>157</v>
      </c>
    </row>
    <row r="486" spans="2:6" ht="13.5" thickBot="1">
      <c r="B486" s="362"/>
      <c r="C486" s="37" t="s">
        <v>166</v>
      </c>
      <c r="D486" s="52">
        <v>0.775</v>
      </c>
      <c r="E486" s="37" t="s">
        <v>156</v>
      </c>
      <c r="F486" s="53" t="s">
        <v>157</v>
      </c>
    </row>
    <row r="490" spans="2:6" ht="14.25">
      <c r="B490" s="367" t="s">
        <v>167</v>
      </c>
      <c r="C490" s="367"/>
      <c r="D490" s="367"/>
      <c r="E490" s="367"/>
      <c r="F490" s="367"/>
    </row>
    <row r="491" ht="13.5" thickBot="1"/>
    <row r="492" spans="2:6" ht="12.75">
      <c r="B492" s="350"/>
      <c r="C492" s="351"/>
      <c r="D492" s="351"/>
      <c r="E492" s="351"/>
      <c r="F492" s="54" t="s">
        <v>168</v>
      </c>
    </row>
    <row r="493" spans="2:6" ht="12.75">
      <c r="B493" s="352" t="s">
        <v>169</v>
      </c>
      <c r="C493" s="353"/>
      <c r="D493" s="353"/>
      <c r="E493" s="353"/>
      <c r="F493" s="91">
        <v>1</v>
      </c>
    </row>
    <row r="494" spans="2:6" ht="12.75">
      <c r="B494" s="365" t="s">
        <v>261</v>
      </c>
      <c r="C494" s="366"/>
      <c r="D494" s="366"/>
      <c r="E494" s="366"/>
      <c r="F494" s="188">
        <v>25</v>
      </c>
    </row>
    <row r="495" spans="2:6" ht="12.75">
      <c r="B495" s="365" t="s">
        <v>170</v>
      </c>
      <c r="C495" s="366"/>
      <c r="D495" s="366"/>
      <c r="E495" s="366"/>
      <c r="F495" s="189">
        <v>298</v>
      </c>
    </row>
    <row r="496" spans="2:6" ht="12.75" customHeight="1">
      <c r="B496" s="345" t="s">
        <v>171</v>
      </c>
      <c r="C496" s="346"/>
      <c r="D496" s="340" t="s">
        <v>262</v>
      </c>
      <c r="E496" s="340"/>
      <c r="F496" s="189">
        <v>14800</v>
      </c>
    </row>
    <row r="497" spans="2:6" ht="12.75">
      <c r="B497" s="345"/>
      <c r="C497" s="346"/>
      <c r="D497" s="340" t="s">
        <v>263</v>
      </c>
      <c r="E497" s="340"/>
      <c r="F497" s="189">
        <v>675</v>
      </c>
    </row>
    <row r="498" spans="2:6" ht="12.75">
      <c r="B498" s="345"/>
      <c r="C498" s="346"/>
      <c r="D498" s="340" t="s">
        <v>264</v>
      </c>
      <c r="E498" s="340"/>
      <c r="F498" s="189">
        <v>92</v>
      </c>
    </row>
    <row r="499" spans="2:6" ht="12.75">
      <c r="B499" s="345"/>
      <c r="C499" s="346"/>
      <c r="D499" s="340" t="s">
        <v>265</v>
      </c>
      <c r="E499" s="340"/>
      <c r="F499" s="189">
        <v>3500</v>
      </c>
    </row>
    <row r="500" spans="2:6" ht="12.75">
      <c r="B500" s="345"/>
      <c r="C500" s="346"/>
      <c r="D500" s="340" t="s">
        <v>266</v>
      </c>
      <c r="E500" s="340"/>
      <c r="F500" s="189">
        <v>1100</v>
      </c>
    </row>
    <row r="501" spans="2:6" ht="12.75">
      <c r="B501" s="345"/>
      <c r="C501" s="346"/>
      <c r="D501" s="340" t="s">
        <v>267</v>
      </c>
      <c r="E501" s="340"/>
      <c r="F501" s="189">
        <v>1430</v>
      </c>
    </row>
    <row r="502" spans="2:6" ht="12.75">
      <c r="B502" s="345"/>
      <c r="C502" s="346"/>
      <c r="D502" s="340" t="s">
        <v>268</v>
      </c>
      <c r="E502" s="340"/>
      <c r="F502" s="189">
        <v>353</v>
      </c>
    </row>
    <row r="503" spans="2:6" ht="12.75">
      <c r="B503" s="345"/>
      <c r="C503" s="346"/>
      <c r="D503" s="340" t="s">
        <v>269</v>
      </c>
      <c r="E503" s="340"/>
      <c r="F503" s="189">
        <v>4470</v>
      </c>
    </row>
    <row r="504" spans="2:6" ht="12.75">
      <c r="B504" s="345"/>
      <c r="C504" s="346"/>
      <c r="D504" s="340" t="s">
        <v>393</v>
      </c>
      <c r="E504" s="340"/>
      <c r="F504" s="189">
        <v>53</v>
      </c>
    </row>
    <row r="505" spans="2:6" ht="12.75">
      <c r="B505" s="345"/>
      <c r="C505" s="346"/>
      <c r="D505" s="340" t="s">
        <v>270</v>
      </c>
      <c r="E505" s="340"/>
      <c r="F505" s="189">
        <v>124</v>
      </c>
    </row>
    <row r="506" spans="2:6" ht="12.75">
      <c r="B506" s="345"/>
      <c r="C506" s="346"/>
      <c r="D506" s="340" t="s">
        <v>395</v>
      </c>
      <c r="E506" s="340"/>
      <c r="F506" s="189">
        <v>12</v>
      </c>
    </row>
    <row r="507" spans="2:6" ht="12.75">
      <c r="B507" s="345"/>
      <c r="C507" s="346"/>
      <c r="D507" s="340" t="s">
        <v>271</v>
      </c>
      <c r="E507" s="340"/>
      <c r="F507" s="189">
        <v>3220</v>
      </c>
    </row>
    <row r="508" spans="2:6" ht="12.75">
      <c r="B508" s="345"/>
      <c r="C508" s="346"/>
      <c r="D508" s="349" t="s">
        <v>391</v>
      </c>
      <c r="E508" s="349"/>
      <c r="F508" s="189">
        <v>9810</v>
      </c>
    </row>
    <row r="509" spans="2:6" ht="12.75">
      <c r="B509" s="345"/>
      <c r="C509" s="346"/>
      <c r="D509" s="349" t="s">
        <v>172</v>
      </c>
      <c r="E509" s="349"/>
      <c r="F509" s="189">
        <v>1370</v>
      </c>
    </row>
    <row r="510" spans="2:6" ht="12.75">
      <c r="B510" s="345"/>
      <c r="C510" s="346"/>
      <c r="D510" s="349" t="s">
        <v>173</v>
      </c>
      <c r="E510" s="349"/>
      <c r="F510" s="189">
        <v>1340</v>
      </c>
    </row>
    <row r="511" spans="2:6" ht="12.75">
      <c r="B511" s="345"/>
      <c r="C511" s="346"/>
      <c r="D511" s="340" t="s">
        <v>272</v>
      </c>
      <c r="E511" s="340"/>
      <c r="F511" s="189">
        <v>693</v>
      </c>
    </row>
    <row r="512" spans="2:6" ht="12.75">
      <c r="B512" s="345"/>
      <c r="C512" s="346"/>
      <c r="D512" s="340" t="s">
        <v>174</v>
      </c>
      <c r="E512" s="340"/>
      <c r="F512" s="189">
        <v>1030</v>
      </c>
    </row>
    <row r="513" spans="2:6" ht="12.75">
      <c r="B513" s="345"/>
      <c r="C513" s="346"/>
      <c r="D513" s="340" t="s">
        <v>175</v>
      </c>
      <c r="E513" s="340"/>
      <c r="F513" s="189">
        <v>794</v>
      </c>
    </row>
    <row r="514" spans="2:6" ht="12.75">
      <c r="B514" s="345"/>
      <c r="C514" s="346"/>
      <c r="D514" s="340" t="s">
        <v>273</v>
      </c>
      <c r="E514" s="340"/>
      <c r="F514" s="189">
        <v>1640</v>
      </c>
    </row>
    <row r="515" spans="2:6" ht="12.75">
      <c r="B515" s="345"/>
      <c r="C515" s="346"/>
      <c r="D515" s="340"/>
      <c r="E515" s="340"/>
      <c r="F515" s="188"/>
    </row>
    <row r="516" spans="2:6" ht="12.75" customHeight="1">
      <c r="B516" s="345" t="s">
        <v>274</v>
      </c>
      <c r="C516" s="346"/>
      <c r="D516" s="340" t="s">
        <v>86</v>
      </c>
      <c r="E516" s="340"/>
      <c r="F516" s="189">
        <v>7390</v>
      </c>
    </row>
    <row r="517" spans="2:6" ht="12.75">
      <c r="B517" s="345"/>
      <c r="C517" s="346"/>
      <c r="D517" s="340" t="s">
        <v>87</v>
      </c>
      <c r="E517" s="340"/>
      <c r="F517" s="189">
        <v>12200</v>
      </c>
    </row>
    <row r="518" spans="2:6" ht="12.75">
      <c r="B518" s="345"/>
      <c r="C518" s="346"/>
      <c r="D518" s="340" t="s">
        <v>88</v>
      </c>
      <c r="E518" s="340"/>
      <c r="F518" s="189">
        <v>8830</v>
      </c>
    </row>
    <row r="519" spans="2:6" ht="12.75">
      <c r="B519" s="345"/>
      <c r="C519" s="346"/>
      <c r="D519" s="343" t="s">
        <v>401</v>
      </c>
      <c r="E519" s="344"/>
      <c r="F519" s="189">
        <v>17340</v>
      </c>
    </row>
    <row r="520" spans="2:6" ht="12.75">
      <c r="B520" s="345"/>
      <c r="C520" s="346"/>
      <c r="D520" s="340" t="s">
        <v>89</v>
      </c>
      <c r="E520" s="340"/>
      <c r="F520" s="189">
        <v>8860</v>
      </c>
    </row>
    <row r="521" spans="2:6" ht="12.75">
      <c r="B521" s="345"/>
      <c r="C521" s="346"/>
      <c r="D521" s="340" t="s">
        <v>90</v>
      </c>
      <c r="E521" s="340"/>
      <c r="F521" s="189">
        <v>10300</v>
      </c>
    </row>
    <row r="522" spans="2:6" ht="12.75">
      <c r="B522" s="345"/>
      <c r="C522" s="346"/>
      <c r="D522" s="340" t="s">
        <v>91</v>
      </c>
      <c r="E522" s="340"/>
      <c r="F522" s="189">
        <v>9160</v>
      </c>
    </row>
    <row r="523" spans="2:6" ht="12.75">
      <c r="B523" s="345"/>
      <c r="C523" s="346"/>
      <c r="D523" s="340" t="s">
        <v>92</v>
      </c>
      <c r="E523" s="340"/>
      <c r="F523" s="189">
        <v>9300</v>
      </c>
    </row>
    <row r="524" spans="2:6" ht="12.75">
      <c r="B524" s="345"/>
      <c r="C524" s="346"/>
      <c r="D524" s="340" t="s">
        <v>402</v>
      </c>
      <c r="E524" s="340"/>
      <c r="F524" s="189">
        <v>7500</v>
      </c>
    </row>
    <row r="525" spans="2:6" ht="12.75">
      <c r="B525" s="345"/>
      <c r="C525" s="346"/>
      <c r="D525" s="340"/>
      <c r="E525" s="340"/>
      <c r="F525" s="189"/>
    </row>
    <row r="526" spans="2:6" ht="12.75">
      <c r="B526" s="347" t="s">
        <v>176</v>
      </c>
      <c r="C526" s="348"/>
      <c r="D526" s="348"/>
      <c r="E526" s="348"/>
      <c r="F526" s="190">
        <v>22800</v>
      </c>
    </row>
    <row r="527" spans="2:6" ht="13.5" thickBot="1">
      <c r="B527" s="341" t="s">
        <v>390</v>
      </c>
      <c r="C527" s="342"/>
      <c r="D527" s="342"/>
      <c r="E527" s="342"/>
      <c r="F527" s="191">
        <v>17200</v>
      </c>
    </row>
  </sheetData>
  <sheetProtection password="CF70" sheet="1" selectLockedCells="1" selectUnlockedCells="1"/>
  <mergeCells count="92">
    <mergeCell ref="B1:G1"/>
    <mergeCell ref="B2:G2"/>
    <mergeCell ref="B3:G3"/>
    <mergeCell ref="B4:C5"/>
    <mergeCell ref="D4:E4"/>
    <mergeCell ref="F4:G4"/>
    <mergeCell ref="L4:O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35:C35"/>
    <mergeCell ref="B36:C36"/>
    <mergeCell ref="B38:G38"/>
    <mergeCell ref="G39:H39"/>
    <mergeCell ref="B29:C29"/>
    <mergeCell ref="B30:C30"/>
    <mergeCell ref="B32:G32"/>
    <mergeCell ref="B33:C34"/>
    <mergeCell ref="D33:E33"/>
    <mergeCell ref="F33:G33"/>
    <mergeCell ref="D504:E504"/>
    <mergeCell ref="D496:E496"/>
    <mergeCell ref="D497:E497"/>
    <mergeCell ref="D498:E498"/>
    <mergeCell ref="D499:E499"/>
    <mergeCell ref="B480:C480"/>
    <mergeCell ref="B494:E494"/>
    <mergeCell ref="B495:E495"/>
    <mergeCell ref="B490:F490"/>
    <mergeCell ref="B477:G477"/>
    <mergeCell ref="B478:C479"/>
    <mergeCell ref="D478:E478"/>
    <mergeCell ref="F478:F479"/>
    <mergeCell ref="D517:E517"/>
    <mergeCell ref="D518:E518"/>
    <mergeCell ref="B481:C481"/>
    <mergeCell ref="B482:C482"/>
    <mergeCell ref="B483:B484"/>
    <mergeCell ref="B485:B486"/>
    <mergeCell ref="D508:E508"/>
    <mergeCell ref="B492:E492"/>
    <mergeCell ref="B493:E493"/>
    <mergeCell ref="D511:E511"/>
    <mergeCell ref="D514:E514"/>
    <mergeCell ref="B496:C515"/>
    <mergeCell ref="D500:E500"/>
    <mergeCell ref="D506:E506"/>
    <mergeCell ref="D509:E509"/>
    <mergeCell ref="D510:E510"/>
    <mergeCell ref="B527:E527"/>
    <mergeCell ref="D519:E519"/>
    <mergeCell ref="D515:E515"/>
    <mergeCell ref="B516:C525"/>
    <mergeCell ref="D516:E516"/>
    <mergeCell ref="B526:E526"/>
    <mergeCell ref="D512:E512"/>
    <mergeCell ref="D513:E513"/>
    <mergeCell ref="D524:E524"/>
    <mergeCell ref="D520:E520"/>
    <mergeCell ref="D521:E521"/>
    <mergeCell ref="D525:E525"/>
    <mergeCell ref="D523:E523"/>
    <mergeCell ref="B39:B40"/>
    <mergeCell ref="C40:D40"/>
    <mergeCell ref="E40:F40"/>
    <mergeCell ref="C39:F39"/>
    <mergeCell ref="D501:E501"/>
    <mergeCell ref="D522:E522"/>
    <mergeCell ref="D502:E502"/>
    <mergeCell ref="D503:E503"/>
    <mergeCell ref="D505:E505"/>
    <mergeCell ref="D507:E507"/>
  </mergeCells>
  <printOptions/>
  <pageMargins left="0.7874015748031497" right="0.3937007874015748" top="0.7874015748031497" bottom="0.5905511811023623" header="0.5118110236220472" footer="0.5118110236220472"/>
  <pageSetup horizontalDpi="600" verticalDpi="600" orientation="portrait" paperSize="9" scale="96" r:id="rId1"/>
  <rowBreaks count="1" manualBreakCount="1">
    <brk id="48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wkbysh</dc:creator>
  <cp:keywords/>
  <dc:description/>
  <cp:lastModifiedBy>Kyoto</cp:lastModifiedBy>
  <cp:lastPrinted>2020-06-03T05:59:02Z</cp:lastPrinted>
  <dcterms:created xsi:type="dcterms:W3CDTF">2008-02-29T00:21:49Z</dcterms:created>
  <dcterms:modified xsi:type="dcterms:W3CDTF">2021-05-19T01:42:54Z</dcterms:modified>
  <cp:category/>
  <cp:version/>
  <cp:contentType/>
  <cp:contentStatus/>
</cp:coreProperties>
</file>