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ocserve\docserve\free_space(2260020000)\【03認定給付係】\【認定給付_北庁舎】\01_保健師\05_介護予防支援・第一号介護予防支援委託関連\05_様式\準備中\完成版\"/>
    </mc:Choice>
  </mc:AlternateContent>
  <xr:revisionPtr revIDLastSave="0" documentId="13_ncr:1_{4718D131-F0E1-445A-ACA0-F26563D6ABBF}" xr6:coauthVersionLast="47" xr6:coauthVersionMax="47" xr10:uidLastSave="{00000000-0000-0000-0000-000000000000}"/>
  <bookViews>
    <workbookView xWindow="21135" yWindow="90" windowWidth="23655" windowHeight="14850" xr2:uid="{16618787-39D8-4E00-9649-752CB5F9D192}"/>
  </bookViews>
  <sheets>
    <sheet name="請求書" sheetId="10" r:id="rId1"/>
    <sheet name="報告書" sheetId="11" r:id="rId2"/>
    <sheet name="単価" sheetId="7" r:id="rId3"/>
    <sheet name="【記載例】請求書 " sheetId="14" r:id="rId4"/>
    <sheet name="【記載例】報告書 " sheetId="15" r:id="rId5"/>
    <sheet name="【記載例】請求書（減算あり）" sheetId="16" r:id="rId6"/>
    <sheet name="【記載例】報告書（減算あり）" sheetId="17" r:id="rId7"/>
  </sheets>
  <definedNames>
    <definedName name="_xlnm.Print_Area" localSheetId="3">'【記載例】請求書 '!$A$1:$P$54</definedName>
    <definedName name="_xlnm.Print_Area" localSheetId="5">'【記載例】請求書（減算あり）'!$A$1:$P$54</definedName>
    <definedName name="_xlnm.Print_Area" localSheetId="4">'【記載例】報告書 '!$A$1:$Y$87</definedName>
    <definedName name="_xlnm.Print_Area" localSheetId="6">'【記載例】報告書（減算あり）'!$A$1:$Y$87</definedName>
    <definedName name="_xlnm.Print_Area" localSheetId="0">請求書!$A$1:$P$54</definedName>
    <definedName name="_xlnm.Print_Area" localSheetId="1">報告書!$A$1:$Y$87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7" l="1"/>
  <c r="E6" i="7"/>
  <c r="I39" i="16"/>
  <c r="I38" i="16"/>
  <c r="I36" i="16"/>
  <c r="I35" i="16"/>
  <c r="I34" i="16"/>
  <c r="I29" i="16"/>
  <c r="I28" i="16"/>
  <c r="N86" i="17"/>
  <c r="L86" i="17"/>
  <c r="J86" i="17"/>
  <c r="N85" i="17"/>
  <c r="L85" i="17"/>
  <c r="J85" i="17"/>
  <c r="X83" i="17"/>
  <c r="R83" i="17"/>
  <c r="P83" i="17"/>
  <c r="N83" i="17"/>
  <c r="I37" i="16" s="1"/>
  <c r="L37" i="16" s="1"/>
  <c r="L83" i="17"/>
  <c r="J83" i="17"/>
  <c r="V81" i="17" a="1"/>
  <c r="V81" i="17" s="1"/>
  <c r="V79" i="17"/>
  <c r="V79" i="17" a="1"/>
  <c r="V77" i="17" a="1"/>
  <c r="V77" i="17" s="1"/>
  <c r="V75" i="17" a="1"/>
  <c r="V75" i="17" s="1"/>
  <c r="V73" i="17" a="1"/>
  <c r="V73" i="17" s="1"/>
  <c r="V71" i="17"/>
  <c r="V71" i="17" a="1"/>
  <c r="V69" i="17" a="1"/>
  <c r="V69" i="17" s="1"/>
  <c r="V67" i="17" a="1"/>
  <c r="V67" i="17" s="1"/>
  <c r="V65" i="17" a="1"/>
  <c r="V65" i="17" s="1"/>
  <c r="V63" i="17" a="1"/>
  <c r="V63" i="17" s="1"/>
  <c r="V61" i="17" a="1"/>
  <c r="V61" i="17" s="1"/>
  <c r="V59" i="17" a="1"/>
  <c r="V59" i="17" s="1"/>
  <c r="V57" i="17" a="1"/>
  <c r="V57" i="17" s="1"/>
  <c r="V55" i="17" a="1"/>
  <c r="V55" i="17" s="1"/>
  <c r="V53" i="17" a="1"/>
  <c r="V53" i="17" s="1"/>
  <c r="X47" i="17"/>
  <c r="L42" i="16" s="1"/>
  <c r="R47" i="17"/>
  <c r="I32" i="16" s="1"/>
  <c r="P47" i="17"/>
  <c r="I31" i="16" s="1"/>
  <c r="N47" i="17"/>
  <c r="I30" i="16" s="1"/>
  <c r="L47" i="17"/>
  <c r="J47" i="17"/>
  <c r="V45" i="17" a="1"/>
  <c r="V45" i="17" s="1"/>
  <c r="V43" i="17" a="1"/>
  <c r="V43" i="17" s="1"/>
  <c r="V41" i="17"/>
  <c r="V41" i="17" a="1"/>
  <c r="V39" i="17" a="1"/>
  <c r="V39" i="17" s="1"/>
  <c r="V37" i="17" a="1"/>
  <c r="V37" i="17" s="1"/>
  <c r="V35" i="17"/>
  <c r="V35" i="17" a="1"/>
  <c r="V33" i="17" a="1"/>
  <c r="V33" i="17" s="1"/>
  <c r="V31" i="17" a="1"/>
  <c r="V31" i="17" s="1"/>
  <c r="V29" i="17" a="1"/>
  <c r="V29" i="17" s="1"/>
  <c r="V27" i="17" a="1"/>
  <c r="V27" i="17" s="1"/>
  <c r="V25" i="17" a="1"/>
  <c r="V25" i="17" s="1"/>
  <c r="V23" i="17" a="1"/>
  <c r="V23" i="17" s="1"/>
  <c r="V21" i="17" a="1"/>
  <c r="V21" i="17" s="1"/>
  <c r="V19" i="17" a="1"/>
  <c r="V19" i="17" s="1"/>
  <c r="V17" i="17" a="1"/>
  <c r="V17" i="17" s="1"/>
  <c r="R12" i="17"/>
  <c r="A10" i="17"/>
  <c r="A9" i="17"/>
  <c r="F39" i="16"/>
  <c r="L39" i="16" s="1"/>
  <c r="L38" i="16"/>
  <c r="F38" i="16"/>
  <c r="F37" i="16"/>
  <c r="F36" i="16"/>
  <c r="F35" i="16"/>
  <c r="L35" i="16" s="1"/>
  <c r="F34" i="16"/>
  <c r="L34" i="16" s="1"/>
  <c r="F32" i="16"/>
  <c r="F31" i="16"/>
  <c r="F30" i="16"/>
  <c r="F29" i="16"/>
  <c r="F28" i="16"/>
  <c r="L28" i="16" s="1"/>
  <c r="I39" i="14"/>
  <c r="I38" i="14"/>
  <c r="I37" i="14"/>
  <c r="I37" i="10"/>
  <c r="I36" i="10"/>
  <c r="I36" i="14"/>
  <c r="I31" i="14"/>
  <c r="I30" i="14"/>
  <c r="I29" i="14"/>
  <c r="R12" i="15"/>
  <c r="A10" i="15"/>
  <c r="A9" i="15"/>
  <c r="L36" i="16" l="1"/>
  <c r="L40" i="16" s="1"/>
  <c r="L32" i="16"/>
  <c r="L31" i="16"/>
  <c r="L30" i="16"/>
  <c r="L29" i="16"/>
  <c r="V47" i="17"/>
  <c r="V83" i="17"/>
  <c r="L41" i="16" l="1"/>
  <c r="L33" i="16"/>
  <c r="L43" i="16" l="1"/>
  <c r="L45" i="16" s="1"/>
  <c r="L24" i="16" s="1"/>
  <c r="K24" i="16" l="1"/>
  <c r="H24" i="16"/>
  <c r="J24" i="16"/>
  <c r="M24" i="16"/>
  <c r="F24" i="16"/>
  <c r="G24" i="16"/>
  <c r="I24" i="16"/>
  <c r="L44" i="16"/>
  <c r="N86" i="15" l="1"/>
  <c r="L86" i="15"/>
  <c r="J86" i="15"/>
  <c r="I35" i="14" s="1"/>
  <c r="N85" i="15"/>
  <c r="L85" i="15"/>
  <c r="J85" i="15"/>
  <c r="I34" i="14" s="1"/>
  <c r="L34" i="14" s="1"/>
  <c r="X83" i="15"/>
  <c r="R83" i="15"/>
  <c r="P83" i="15"/>
  <c r="N83" i="15"/>
  <c r="L83" i="15"/>
  <c r="J83" i="15"/>
  <c r="V81" i="15" a="1"/>
  <c r="V81" i="15" s="1"/>
  <c r="V79" i="15" a="1"/>
  <c r="V79" i="15" s="1"/>
  <c r="V77" i="15" a="1"/>
  <c r="V77" i="15" s="1"/>
  <c r="V75" i="15" a="1"/>
  <c r="V75" i="15" s="1"/>
  <c r="V73" i="15" a="1"/>
  <c r="V73" i="15" s="1"/>
  <c r="V71" i="15" a="1"/>
  <c r="V71" i="15" s="1"/>
  <c r="V69" i="15" a="1"/>
  <c r="V69" i="15" s="1"/>
  <c r="V67" i="15" a="1"/>
  <c r="V67" i="15" s="1"/>
  <c r="V65" i="15" a="1"/>
  <c r="V65" i="15" s="1"/>
  <c r="V63" i="15" a="1"/>
  <c r="V63" i="15" s="1"/>
  <c r="V61" i="15" a="1"/>
  <c r="V61" i="15" s="1"/>
  <c r="V59" i="15" a="1"/>
  <c r="V59" i="15" s="1"/>
  <c r="V57" i="15" a="1"/>
  <c r="V57" i="15" s="1"/>
  <c r="V55" i="15" a="1"/>
  <c r="V55" i="15" s="1"/>
  <c r="V53" i="15" a="1"/>
  <c r="V53" i="15" s="1"/>
  <c r="X47" i="15"/>
  <c r="L42" i="14" s="1"/>
  <c r="R47" i="15"/>
  <c r="I32" i="14" s="1"/>
  <c r="L32" i="14" s="1"/>
  <c r="P47" i="15"/>
  <c r="N47" i="15"/>
  <c r="L47" i="15"/>
  <c r="J47" i="15"/>
  <c r="I28" i="14" s="1"/>
  <c r="L28" i="14" s="1"/>
  <c r="V45" i="15" a="1"/>
  <c r="V45" i="15" s="1"/>
  <c r="V43" i="15" a="1"/>
  <c r="V43" i="15" s="1"/>
  <c r="V41" i="15"/>
  <c r="V41" i="15" a="1"/>
  <c r="V39" i="15"/>
  <c r="V39" i="15" a="1"/>
  <c r="V37" i="15" a="1"/>
  <c r="V37" i="15" s="1"/>
  <c r="V35" i="15"/>
  <c r="V35" i="15" a="1"/>
  <c r="V33" i="15" a="1"/>
  <c r="V33" i="15" s="1"/>
  <c r="V31" i="15" a="1"/>
  <c r="V31" i="15" s="1"/>
  <c r="V29" i="15" a="1"/>
  <c r="V29" i="15" s="1"/>
  <c r="V27" i="15" a="1"/>
  <c r="V27" i="15" s="1"/>
  <c r="V25" i="15" a="1"/>
  <c r="V25" i="15" s="1"/>
  <c r="V23" i="15"/>
  <c r="V23" i="15" a="1"/>
  <c r="V21" i="15" a="1"/>
  <c r="V21" i="15" s="1"/>
  <c r="V19" i="15" a="1"/>
  <c r="V19" i="15" s="1"/>
  <c r="V17" i="15"/>
  <c r="V17" i="15" a="1"/>
  <c r="F39" i="14"/>
  <c r="L39" i="14" s="1"/>
  <c r="L38" i="14"/>
  <c r="F38" i="14"/>
  <c r="F37" i="14"/>
  <c r="L37" i="14" s="1"/>
  <c r="F36" i="14"/>
  <c r="L36" i="14" s="1"/>
  <c r="F35" i="14"/>
  <c r="L35" i="14" s="1"/>
  <c r="F34" i="14"/>
  <c r="F32" i="14"/>
  <c r="F31" i="14"/>
  <c r="L31" i="14" s="1"/>
  <c r="F30" i="14"/>
  <c r="L30" i="14" s="1"/>
  <c r="F29" i="14"/>
  <c r="L29" i="14" s="1"/>
  <c r="F28" i="14"/>
  <c r="V83" i="15" l="1"/>
  <c r="L40" i="14"/>
  <c r="L33" i="14"/>
  <c r="V47" i="15"/>
  <c r="I30" i="10"/>
  <c r="I29" i="10"/>
  <c r="F34" i="10"/>
  <c r="F28" i="10"/>
  <c r="F32" i="10"/>
  <c r="F39" i="10"/>
  <c r="F31" i="10"/>
  <c r="F38" i="10"/>
  <c r="J47" i="11"/>
  <c r="I28" i="10" s="1"/>
  <c r="X47" i="11"/>
  <c r="R47" i="11"/>
  <c r="I32" i="10" s="1"/>
  <c r="P47" i="11"/>
  <c r="I31" i="10" s="1"/>
  <c r="L31" i="10" s="1"/>
  <c r="N47" i="11"/>
  <c r="L47" i="11"/>
  <c r="X83" i="11"/>
  <c r="L42" i="10" s="1"/>
  <c r="R83" i="11"/>
  <c r="P83" i="11"/>
  <c r="N86" i="11"/>
  <c r="N85" i="11"/>
  <c r="N83" i="11"/>
  <c r="L86" i="11"/>
  <c r="J83" i="11"/>
  <c r="L85" i="11"/>
  <c r="L83" i="11"/>
  <c r="J86" i="11"/>
  <c r="I35" i="10" s="1"/>
  <c r="J85" i="11"/>
  <c r="I34" i="10" s="1"/>
  <c r="V69" i="11" a="1"/>
  <c r="V69" i="11" s="1"/>
  <c r="V71" i="11" a="1"/>
  <c r="V71" i="11" s="1"/>
  <c r="V73" i="11" a="1"/>
  <c r="V73" i="11" s="1"/>
  <c r="V75" i="11" a="1"/>
  <c r="V75" i="11" s="1"/>
  <c r="V77" i="11" a="1"/>
  <c r="V77" i="11" s="1"/>
  <c r="V79" i="11" a="1"/>
  <c r="V79" i="11" s="1"/>
  <c r="L41" i="14" l="1"/>
  <c r="L43" i="14"/>
  <c r="L44" i="14" s="1"/>
  <c r="L32" i="10"/>
  <c r="L34" i="10"/>
  <c r="R12" i="11"/>
  <c r="A10" i="11"/>
  <c r="A9" i="11"/>
  <c r="M46" i="7"/>
  <c r="L46" i="7"/>
  <c r="K46" i="7"/>
  <c r="V61" i="11" a="1"/>
  <c r="V61" i="11" s="1"/>
  <c r="V63" i="11" a="1"/>
  <c r="V63" i="11" s="1"/>
  <c r="V65" i="11" a="1"/>
  <c r="V65" i="11" s="1"/>
  <c r="V67" i="11" a="1"/>
  <c r="V67" i="11" s="1"/>
  <c r="V59" i="11" a="1"/>
  <c r="V59" i="11" s="1"/>
  <c r="I39" i="10"/>
  <c r="C9" i="7"/>
  <c r="I38" i="10"/>
  <c r="V81" i="11" a="1"/>
  <c r="V81" i="11" s="1"/>
  <c r="V57" i="11" a="1"/>
  <c r="V57" i="11" s="1"/>
  <c r="V55" i="11" a="1"/>
  <c r="V55" i="11" s="1"/>
  <c r="V53" i="11" a="1"/>
  <c r="V53" i="11" s="1"/>
  <c r="V45" i="11" a="1"/>
  <c r="V45" i="11" s="1"/>
  <c r="V43" i="11" a="1"/>
  <c r="V43" i="11" s="1"/>
  <c r="V41" i="11" a="1"/>
  <c r="V41" i="11" s="1"/>
  <c r="V39" i="11" a="1"/>
  <c r="V39" i="11" s="1"/>
  <c r="V37" i="11" a="1"/>
  <c r="V37" i="11" s="1"/>
  <c r="V35" i="11" a="1"/>
  <c r="V35" i="11" s="1"/>
  <c r="V33" i="11" a="1"/>
  <c r="V33" i="11" s="1"/>
  <c r="V31" i="11" a="1"/>
  <c r="V31" i="11" s="1"/>
  <c r="V29" i="11" a="1"/>
  <c r="V29" i="11" s="1"/>
  <c r="V27" i="11" a="1"/>
  <c r="V27" i="11" s="1"/>
  <c r="V25" i="11" a="1"/>
  <c r="V25" i="11" s="1"/>
  <c r="V23" i="11" a="1"/>
  <c r="V23" i="11" s="1"/>
  <c r="V21" i="11" a="1"/>
  <c r="V21" i="11" s="1"/>
  <c r="V19" i="11" a="1"/>
  <c r="V19" i="11" s="1"/>
  <c r="V17" i="11" a="1"/>
  <c r="V17" i="11" s="1"/>
  <c r="F37" i="10"/>
  <c r="F36" i="10"/>
  <c r="C11" i="7"/>
  <c r="D11" i="7" s="1"/>
  <c r="E11" i="7" s="1"/>
  <c r="C10" i="7"/>
  <c r="D10" i="7" s="1"/>
  <c r="E10" i="7" s="1"/>
  <c r="C8" i="7"/>
  <c r="D8" i="7" s="1"/>
  <c r="E8" i="7" s="1"/>
  <c r="C7" i="7"/>
  <c r="D7" i="7" s="1"/>
  <c r="E7" i="7" s="1"/>
  <c r="F29" i="10" s="1"/>
  <c r="G41" i="7"/>
  <c r="H41" i="7" s="1"/>
  <c r="I41" i="7" s="1"/>
  <c r="G40" i="7"/>
  <c r="H40" i="7" s="1"/>
  <c r="I40" i="7" s="1"/>
  <c r="G39" i="7"/>
  <c r="H39" i="7" s="1"/>
  <c r="I39" i="7" s="1"/>
  <c r="G37" i="7"/>
  <c r="H37" i="7" s="1"/>
  <c r="I37" i="7" s="1"/>
  <c r="G36" i="7"/>
  <c r="G35" i="7"/>
  <c r="H35" i="7" s="1"/>
  <c r="I35" i="7" s="1"/>
  <c r="G33" i="7"/>
  <c r="H33" i="7" s="1"/>
  <c r="I33" i="7" s="1"/>
  <c r="G32" i="7"/>
  <c r="H32" i="7" s="1"/>
  <c r="I32" i="7" s="1"/>
  <c r="G31" i="7"/>
  <c r="H31" i="7" s="1"/>
  <c r="I31" i="7" s="1"/>
  <c r="G29" i="7"/>
  <c r="H29" i="7" s="1"/>
  <c r="I29" i="7" s="1"/>
  <c r="G28" i="7"/>
  <c r="H28" i="7" s="1"/>
  <c r="I28" i="7" s="1"/>
  <c r="G27" i="7"/>
  <c r="G25" i="7"/>
  <c r="G24" i="7"/>
  <c r="H24" i="7" s="1"/>
  <c r="I24" i="7" s="1"/>
  <c r="G23" i="7"/>
  <c r="H23" i="7" s="1"/>
  <c r="I23" i="7" s="1"/>
  <c r="G21" i="7"/>
  <c r="H21" i="7" s="1"/>
  <c r="I21" i="7" s="1"/>
  <c r="G20" i="7"/>
  <c r="H20" i="7" s="1"/>
  <c r="I20" i="7" s="1"/>
  <c r="G19" i="7"/>
  <c r="H19" i="7" s="1"/>
  <c r="I19" i="7" s="1"/>
  <c r="H36" i="7"/>
  <c r="I36" i="7" s="1"/>
  <c r="H30" i="7"/>
  <c r="I30" i="7" s="1"/>
  <c r="H27" i="7"/>
  <c r="I27" i="7" s="1"/>
  <c r="H26" i="7"/>
  <c r="I26" i="7" s="1"/>
  <c r="H25" i="7"/>
  <c r="I25" i="7" s="1"/>
  <c r="G38" i="7"/>
  <c r="H38" i="7" s="1"/>
  <c r="I38" i="7" s="1"/>
  <c r="G34" i="7"/>
  <c r="H34" i="7" s="1"/>
  <c r="I34" i="7" s="1"/>
  <c r="G30" i="7"/>
  <c r="G26" i="7"/>
  <c r="G22" i="7"/>
  <c r="H22" i="7" s="1"/>
  <c r="I22" i="7" s="1"/>
  <c r="G18" i="7"/>
  <c r="H18" i="7" s="1"/>
  <c r="I18" i="7" s="1"/>
  <c r="C13" i="7"/>
  <c r="D13" i="7" s="1"/>
  <c r="E13" i="7" s="1"/>
  <c r="C12" i="7"/>
  <c r="D12" i="7" s="1"/>
  <c r="E12" i="7" s="1"/>
  <c r="C6" i="7"/>
  <c r="L45" i="14" l="1"/>
  <c r="K24" i="14" s="1"/>
  <c r="V47" i="11"/>
  <c r="V83" i="11"/>
  <c r="L37" i="10"/>
  <c r="L39" i="10"/>
  <c r="L29" i="10"/>
  <c r="F30" i="10"/>
  <c r="L30" i="10" s="1"/>
  <c r="L38" i="10"/>
  <c r="L36" i="10"/>
  <c r="D6" i="7"/>
  <c r="D9" i="7"/>
  <c r="J36" i="7" s="1"/>
  <c r="H24" i="14" l="1"/>
  <c r="M24" i="14"/>
  <c r="L24" i="14"/>
  <c r="G24" i="14"/>
  <c r="F24" i="14"/>
  <c r="J24" i="14"/>
  <c r="I24" i="14"/>
  <c r="L41" i="10"/>
  <c r="J40" i="7"/>
  <c r="J38" i="7"/>
  <c r="J35" i="7"/>
  <c r="J34" i="7"/>
  <c r="J41" i="7"/>
  <c r="J39" i="7"/>
  <c r="J27" i="7"/>
  <c r="J22" i="7"/>
  <c r="J26" i="7"/>
  <c r="J29" i="7"/>
  <c r="J28" i="7"/>
  <c r="E9" i="7"/>
  <c r="J37" i="7"/>
  <c r="J23" i="7"/>
  <c r="J25" i="7"/>
  <c r="J31" i="7"/>
  <c r="J30" i="7"/>
  <c r="J32" i="7"/>
  <c r="J18" i="7"/>
  <c r="J21" i="7"/>
  <c r="J33" i="7"/>
  <c r="J19" i="7"/>
  <c r="C47" i="7" s="1"/>
  <c r="J20" i="7"/>
  <c r="L28" i="10" l="1"/>
  <c r="L33" i="10" s="1"/>
  <c r="F35" i="10"/>
  <c r="L35" i="10" s="1"/>
  <c r="L40" i="10" s="1"/>
  <c r="C52" i="7"/>
  <c r="C50" i="7"/>
  <c r="C48" i="7"/>
  <c r="C53" i="7"/>
  <c r="C49" i="7"/>
  <c r="C46" i="7"/>
  <c r="C51" i="7"/>
  <c r="L43" i="10" l="1"/>
  <c r="L44" i="10" s="1"/>
  <c r="L45" i="10" l="1"/>
  <c r="G24" i="10" l="1"/>
  <c r="H24" i="10"/>
  <c r="I24" i="10"/>
  <c r="J24" i="10"/>
  <c r="K24" i="10"/>
  <c r="L24" i="10"/>
  <c r="M24" i="10"/>
  <c r="F2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E2" authorId="0" shapeId="0" xr:uid="{B8250CB2-01D8-4CC8-B3FF-C86BBAFB323D}">
      <text>
        <r>
          <rPr>
            <b/>
            <sz val="9"/>
            <color indexed="81"/>
            <rFont val="MS P ゴシック"/>
            <family val="3"/>
            <charset val="128"/>
          </rPr>
          <t>「委託率」</t>
        </r>
        <r>
          <rPr>
            <sz val="9"/>
            <color indexed="81"/>
            <rFont val="MS P ゴシック"/>
            <family val="3"/>
            <charset val="128"/>
          </rPr>
          <t>の数値を変更することで、</t>
        </r>
        <r>
          <rPr>
            <b/>
            <sz val="9"/>
            <color indexed="81"/>
            <rFont val="MS P ゴシック"/>
            <family val="3"/>
            <charset val="128"/>
          </rPr>
          <t>「委託料」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「委託料における加算額」</t>
        </r>
        <r>
          <rPr>
            <sz val="9"/>
            <color indexed="81"/>
            <rFont val="MS P ゴシック"/>
            <family val="3"/>
            <charset val="128"/>
          </rPr>
          <t>が変更されます。
その変更に伴い、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のシート内に表示される数値も変更されます。</t>
        </r>
      </text>
    </comment>
    <comment ref="E5" authorId="0" shapeId="0" xr:uid="{36B05883-CA69-4B5F-A2DA-2AAE6DC9C80C}">
      <text>
        <r>
          <rPr>
            <b/>
            <sz val="9"/>
            <color indexed="81"/>
            <rFont val="MS P ゴシック"/>
            <family val="3"/>
            <charset val="128"/>
          </rPr>
          <t>「委託料」</t>
        </r>
        <r>
          <rPr>
            <sz val="9"/>
            <color indexed="81"/>
            <rFont val="MS P ゴシック"/>
            <family val="3"/>
            <charset val="128"/>
          </rPr>
          <t>の数値を変更することで、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のシート内に表示される</t>
        </r>
        <r>
          <rPr>
            <b/>
            <sz val="9"/>
            <color indexed="81"/>
            <rFont val="MS P ゴシック"/>
            <family val="3"/>
            <charset val="128"/>
          </rPr>
          <t>「委託単価」</t>
        </r>
        <r>
          <rPr>
            <sz val="9"/>
            <color indexed="81"/>
            <rFont val="MS P ゴシック"/>
            <family val="3"/>
            <charset val="128"/>
          </rPr>
          <t xml:space="preserve">の数値が変更されます。
</t>
        </r>
        <r>
          <rPr>
            <sz val="9"/>
            <color indexed="81"/>
            <rFont val="MS P ゴシック"/>
            <family val="3"/>
            <charset val="128"/>
          </rPr>
          <t xml:space="preserve">
※</t>
        </r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のシートにおいて、</t>
        </r>
        <r>
          <rPr>
            <b/>
            <sz val="9"/>
            <color indexed="81"/>
            <rFont val="MS P ゴシック"/>
            <family val="3"/>
            <charset val="128"/>
          </rPr>
          <t>処遇改善加算</t>
        </r>
        <r>
          <rPr>
            <sz val="9"/>
            <color indexed="81"/>
            <rFont val="MS P ゴシック"/>
            <family val="3"/>
            <charset val="128"/>
          </rPr>
          <t>に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
　</t>
        </r>
        <r>
          <rPr>
            <b/>
            <u/>
            <sz val="9"/>
            <color indexed="81"/>
            <rFont val="MS P ゴシック"/>
            <family val="3"/>
            <charset val="128"/>
          </rPr>
          <t>選択しなかった場合</t>
        </r>
        <r>
          <rPr>
            <sz val="9"/>
            <color indexed="81"/>
            <rFont val="MS P ゴシック"/>
            <family val="3"/>
            <charset val="128"/>
          </rPr>
          <t>、この金額が請求額へ積算されます。</t>
        </r>
      </text>
    </comment>
    <comment ref="L5" authorId="0" shapeId="0" xr:uid="{11088836-444E-46F8-B812-3FE667CE943A}">
      <text>
        <r>
          <rPr>
            <sz val="9"/>
            <color indexed="81"/>
            <rFont val="MS P ゴシック"/>
            <family val="3"/>
            <charset val="128"/>
          </rPr>
          <t>このシートでは、</t>
        </r>
        <r>
          <rPr>
            <b/>
            <sz val="9"/>
            <color indexed="81"/>
            <rFont val="MS P ゴシック"/>
            <family val="3"/>
            <charset val="128"/>
          </rPr>
          <t>「委託率」、「委託料」「委託料における加算額」、「地域単価」、「委託料（自立支援加算）」</t>
        </r>
        <r>
          <rPr>
            <sz val="9"/>
            <color indexed="81"/>
            <rFont val="MS P ゴシック"/>
            <family val="3"/>
            <charset val="128"/>
          </rPr>
          <t>の</t>
        </r>
        <r>
          <rPr>
            <b/>
            <sz val="9"/>
            <color indexed="81"/>
            <rFont val="MS P ゴシック"/>
            <family val="3"/>
            <charset val="128"/>
          </rPr>
          <t>赤字の数値のみ（黄色網掛け部分）</t>
        </r>
        <r>
          <rPr>
            <sz val="9"/>
            <color indexed="81"/>
            <rFont val="MS P ゴシック"/>
            <family val="3"/>
            <charset val="128"/>
          </rPr>
          <t xml:space="preserve">変更可能です。
</t>
        </r>
        <r>
          <rPr>
            <b/>
            <sz val="9"/>
            <color indexed="81"/>
            <rFont val="MS P ゴシック"/>
            <family val="3"/>
            <charset val="128"/>
          </rPr>
          <t>※全て、税抜金額で表示しています。
【請求書】</t>
        </r>
        <r>
          <rPr>
            <sz val="9"/>
            <color indexed="81"/>
            <rFont val="MS P ゴシック"/>
            <family val="3"/>
            <charset val="128"/>
          </rPr>
          <t>のシート内で、消費税は計算され、請求額へ反映されます。</t>
        </r>
      </text>
    </comment>
    <comment ref="J17" authorId="0" shapeId="0" xr:uid="{A6D519F9-1E35-4315-94ED-5901C32FBC6C}">
      <text>
        <r>
          <rPr>
            <b/>
            <sz val="9"/>
            <color indexed="81"/>
            <rFont val="MS P ゴシック"/>
            <family val="3"/>
            <charset val="128"/>
          </rPr>
          <t>「委託料」</t>
        </r>
        <r>
          <rPr>
            <sz val="9"/>
            <color indexed="81"/>
            <rFont val="MS P ゴシック"/>
            <family val="3"/>
            <charset val="128"/>
          </rPr>
          <t>の数値を変更することで、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のシート内に表示される</t>
        </r>
        <r>
          <rPr>
            <b/>
            <sz val="9"/>
            <color indexed="81"/>
            <rFont val="MS P ゴシック"/>
            <family val="3"/>
            <charset val="128"/>
          </rPr>
          <t>「処遇改善加算」</t>
        </r>
        <r>
          <rPr>
            <sz val="9"/>
            <color indexed="81"/>
            <rFont val="MS P ゴシック"/>
            <family val="3"/>
            <charset val="128"/>
          </rPr>
          <t>の数値が変更されます。</t>
        </r>
      </text>
    </comment>
    <comment ref="C45" authorId="0" shapeId="0" xr:uid="{CE8F040F-832A-4063-9418-FE144FEDF159}">
      <text>
        <r>
          <rPr>
            <b/>
            <sz val="9"/>
            <color indexed="81"/>
            <rFont val="MS P ゴシック"/>
            <family val="3"/>
            <charset val="128"/>
          </rPr>
          <t>「委託率」、「委託料」、「委託料における加算額」</t>
        </r>
        <r>
          <rPr>
            <sz val="9"/>
            <color indexed="81"/>
            <rFont val="MS P ゴシック"/>
            <family val="3"/>
            <charset val="128"/>
          </rPr>
          <t>を変更した場合、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へ反映される金額が示されています。
※</t>
        </r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のシートにおいて、</t>
        </r>
        <r>
          <rPr>
            <b/>
            <sz val="9"/>
            <color indexed="81"/>
            <rFont val="MS P ゴシック"/>
            <family val="3"/>
            <charset val="128"/>
          </rPr>
          <t>処遇改善加算に「○」</t>
        </r>
        <r>
          <rPr>
            <sz val="9"/>
            <color indexed="81"/>
            <rFont val="MS P ゴシック"/>
            <family val="3"/>
            <charset val="128"/>
          </rPr>
          <t>を</t>
        </r>
        <r>
          <rPr>
            <b/>
            <u/>
            <sz val="9"/>
            <color indexed="81"/>
            <rFont val="MS P ゴシック"/>
            <family val="3"/>
            <charset val="128"/>
          </rPr>
          <t>選択した場合</t>
        </r>
        <r>
          <rPr>
            <sz val="9"/>
            <color indexed="81"/>
            <rFont val="MS P ゴシック"/>
            <family val="3"/>
            <charset val="128"/>
          </rPr>
          <t>、この金額が請求額へ積算されます。</t>
        </r>
      </text>
    </comment>
    <comment ref="M45" authorId="0" shapeId="0" xr:uid="{E9739515-A8C6-46F9-9CD1-63AED6105DE5}">
      <text>
        <r>
          <rPr>
            <b/>
            <sz val="9"/>
            <color indexed="81"/>
            <rFont val="MS P ゴシック"/>
            <family val="3"/>
            <charset val="128"/>
          </rPr>
          <t>「委託料（自立支援加算）」</t>
        </r>
        <r>
          <rPr>
            <sz val="9"/>
            <color indexed="81"/>
            <rFont val="MS P ゴシック"/>
            <family val="3"/>
            <charset val="128"/>
          </rPr>
          <t>の数値を変更することで、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のシート内に表示される</t>
        </r>
        <r>
          <rPr>
            <b/>
            <sz val="9"/>
            <color indexed="81"/>
            <rFont val="MS P ゴシック"/>
            <family val="3"/>
            <charset val="128"/>
          </rPr>
          <t>「自立支援加算」</t>
        </r>
        <r>
          <rPr>
            <sz val="9"/>
            <color indexed="81"/>
            <rFont val="MS P ゴシック"/>
            <family val="3"/>
            <charset val="128"/>
          </rPr>
          <t>における自動計算の数値に反映されます。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B4" authorId="0" shapeId="0" xr:uid="{EBEF24CE-F032-43F2-BED1-E88E800B535B}">
      <text>
        <r>
          <rPr>
            <sz val="9"/>
            <color indexed="81"/>
            <rFont val="MS P ゴシック"/>
            <family val="3"/>
            <charset val="128"/>
          </rPr>
          <t>あて先、請求者情報、振込先を入力してください。
※記載例のため、一部セルを網掛けしています。</t>
        </r>
      </text>
    </comment>
    <comment ref="D23" authorId="0" shapeId="0" xr:uid="{6C027742-5235-49FE-AFA7-168D6DBE9173}">
      <text>
        <r>
          <rPr>
            <sz val="9"/>
            <color indexed="81"/>
            <rFont val="MS P ゴシック"/>
            <family val="3"/>
            <charset val="128"/>
          </rPr>
          <t>黄色のセルは、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入力不要</t>
        </r>
        <r>
          <rPr>
            <sz val="9"/>
            <color indexed="81"/>
            <rFont val="MS P ゴシック"/>
            <family val="3"/>
            <charset val="128"/>
          </rPr>
          <t xml:space="preserve">です。
</t>
        </r>
        <r>
          <rPr>
            <b/>
            <sz val="9"/>
            <color indexed="81"/>
            <rFont val="MS P ゴシック"/>
            <family val="3"/>
            <charset val="128"/>
          </rPr>
          <t>「請求書内訳」</t>
        </r>
        <r>
          <rPr>
            <sz val="9"/>
            <color indexed="81"/>
            <rFont val="MS P ゴシック"/>
            <family val="3"/>
            <charset val="128"/>
          </rPr>
          <t>で自動計算された内容が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として反映されます。</t>
        </r>
      </text>
    </comment>
    <comment ref="F27" authorId="0" shapeId="0" xr:uid="{FF962985-9F80-49F3-A879-4C231FEA3267}">
      <text>
        <r>
          <rPr>
            <sz val="9"/>
            <color indexed="81"/>
            <rFont val="MS P ゴシック"/>
            <family val="3"/>
            <charset val="128"/>
          </rPr>
          <t xml:space="preserve">委託単価の金額を変更する場合、
</t>
        </r>
        <r>
          <rPr>
            <b/>
            <sz val="9"/>
            <color indexed="81"/>
            <rFont val="MS P ゴシック"/>
            <family val="3"/>
            <charset val="128"/>
          </rPr>
          <t>【単価】</t>
        </r>
        <r>
          <rPr>
            <sz val="9"/>
            <color indexed="81"/>
            <rFont val="MS P ゴシック"/>
            <family val="3"/>
            <charset val="128"/>
          </rPr>
          <t xml:space="preserve">のシート内にある
</t>
        </r>
        <r>
          <rPr>
            <b/>
            <sz val="9"/>
            <color indexed="81"/>
            <rFont val="MS P ゴシック"/>
            <family val="3"/>
            <charset val="128"/>
          </rPr>
          <t>「委託料」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「委託率」</t>
        </r>
        <r>
          <rPr>
            <sz val="9"/>
            <color indexed="81"/>
            <rFont val="MS P ゴシック"/>
            <family val="3"/>
            <charset val="128"/>
          </rPr>
          <t>の数値を変更してください。</t>
        </r>
      </text>
    </comment>
    <comment ref="I27" authorId="0" shapeId="0" xr:uid="{F484652F-105E-4391-904E-DEE2B78D4653}">
      <text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のシート内に入力した内容が自動集計され、件数として表示されます。</t>
        </r>
      </text>
    </comment>
    <comment ref="L27" authorId="0" shapeId="0" xr:uid="{9D34C897-E0CB-4BAA-8A7F-3C1958714798}">
      <text>
        <r>
          <rPr>
            <sz val="9"/>
            <color indexed="81"/>
            <rFont val="MS P ゴシック"/>
            <family val="3"/>
            <charset val="128"/>
          </rPr>
          <t>黄色のセルは、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入力不要</t>
        </r>
        <r>
          <rPr>
            <sz val="9"/>
            <color indexed="81"/>
            <rFont val="MS P ゴシック"/>
            <family val="3"/>
            <charset val="128"/>
          </rPr>
          <t xml:space="preserve">です。
</t>
        </r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のシートに入力した内容が自動計算されます。</t>
        </r>
      </text>
    </comment>
    <comment ref="G48" authorId="0" shapeId="0" xr:uid="{92424447-6553-4E8E-B808-F4C9B3A74F38}">
      <text>
        <r>
          <rPr>
            <sz val="9"/>
            <color indexed="81"/>
            <rFont val="MS P ゴシック"/>
            <family val="3"/>
            <charset val="128"/>
          </rPr>
          <t>チェックボックスを選択してください</t>
        </r>
      </text>
    </comment>
    <comment ref="J48" authorId="0" shapeId="0" xr:uid="{529533BB-B09C-480F-8C85-F988730B36EA}">
      <text>
        <r>
          <rPr>
            <sz val="9"/>
            <color indexed="81"/>
            <rFont val="MS P ゴシック"/>
            <family val="3"/>
            <charset val="128"/>
          </rPr>
          <t>振込先はご記入ください。</t>
        </r>
      </text>
    </comment>
    <comment ref="D50" authorId="0" shapeId="0" xr:uid="{D4DF0080-F731-460C-94D2-3BDE46CB68A9}">
      <text>
        <r>
          <rPr>
            <sz val="9"/>
            <color indexed="81"/>
            <rFont val="MS P ゴシック"/>
            <family val="3"/>
            <charset val="128"/>
          </rPr>
          <t>フリガナ、漢字の入力間違いにご注意ください。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C4" authorId="0" shapeId="0" xr:uid="{89147B9A-29C6-4561-B30F-063E91D423F2}">
      <text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シートで入力した内容が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 xml:space="preserve">に自動反映されます。
※記載例のため、一部セルを網掛けしています。
</t>
        </r>
        <r>
          <rPr>
            <b/>
            <u/>
            <sz val="9"/>
            <color indexed="81"/>
            <rFont val="MS P ゴシック"/>
            <family val="3"/>
            <charset val="128"/>
          </rPr>
          <t xml:space="preserve">
※入力間違いにご注意ください。</t>
        </r>
      </text>
    </comment>
    <comment ref="R12" authorId="0" shapeId="0" xr:uid="{6E115125-9551-43D6-B2CF-DDB0D5BD586A}">
      <text>
        <r>
          <rPr>
            <sz val="9"/>
            <color indexed="81"/>
            <rFont val="MS P ゴシック"/>
            <family val="3"/>
            <charset val="128"/>
          </rPr>
          <t>「あて先」、「事業所名」は、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
入力すると、自動反映されます。</t>
        </r>
      </text>
    </comment>
    <comment ref="A14" authorId="0" shapeId="0" xr:uid="{2A0C0D01-AE61-4C6A-99EB-A6FF4821B3EA}">
      <text>
        <r>
          <rPr>
            <sz val="9"/>
            <color indexed="81"/>
            <rFont val="MS P ゴシック"/>
            <family val="3"/>
            <charset val="128"/>
          </rPr>
          <t>「介護予防支援」と「介護予防ケアマネジメント」を分けて入力してください。</t>
        </r>
      </text>
    </comment>
    <comment ref="J15" authorId="0" shapeId="0" xr:uid="{6243F5AE-6628-41C1-BF45-E2D911045291}">
      <text>
        <r>
          <rPr>
            <sz val="9"/>
            <color indexed="81"/>
            <rFont val="MS P ゴシック"/>
            <family val="3"/>
            <charset val="128"/>
          </rPr>
          <t>報告する場合、</t>
        </r>
        <r>
          <rPr>
            <b/>
            <sz val="9"/>
            <color indexed="81"/>
            <rFont val="MS P ゴシック"/>
            <family val="3"/>
            <charset val="128"/>
          </rPr>
          <t>「Ⅰ」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N15" authorId="0" shapeId="0" xr:uid="{7EE22F51-533F-40EC-9782-7D7D3378332F}">
      <text>
        <r>
          <rPr>
            <b/>
            <sz val="9"/>
            <color indexed="81"/>
            <rFont val="MS P ゴシック"/>
            <family val="3"/>
            <charset val="128"/>
          </rPr>
          <t>減算が該当しない場合</t>
        </r>
        <r>
          <rPr>
            <sz val="9"/>
            <color indexed="81"/>
            <rFont val="MS P ゴシック"/>
            <family val="3"/>
            <charset val="128"/>
          </rPr>
          <t>、「</t>
        </r>
        <r>
          <rPr>
            <b/>
            <sz val="9"/>
            <color indexed="81"/>
            <rFont val="MS P ゴシック"/>
            <family val="3"/>
            <charset val="128"/>
          </rPr>
          <t>○</t>
        </r>
        <r>
          <rPr>
            <sz val="9"/>
            <color indexed="81"/>
            <rFont val="MS P ゴシック"/>
            <family val="3"/>
            <charset val="128"/>
          </rPr>
          <t>」を選択しないでください。
選択内容に応じて、処遇改善加算額がが変動します。
また、【請求書】にも反映されます。</t>
        </r>
      </text>
    </comment>
    <comment ref="T15" authorId="0" shapeId="0" xr:uid="{57E48D14-AB71-4CFF-BD76-FAE3ABE716BA}">
      <text>
        <r>
          <rPr>
            <sz val="9"/>
            <color indexed="81"/>
            <rFont val="MS P ゴシック"/>
            <family val="3"/>
            <charset val="128"/>
          </rPr>
          <t>各種加算に該当する場合、</t>
        </r>
        <r>
          <rPr>
            <b/>
            <sz val="9"/>
            <color indexed="81"/>
            <rFont val="MS P ゴシック"/>
            <family val="3"/>
            <charset val="128"/>
          </rPr>
          <t>「初回」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「委託連携」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V15" authorId="0" shapeId="0" xr:uid="{CAAB6C3E-002A-4F71-A47D-E13BB558370E}">
      <text>
        <r>
          <rPr>
            <sz val="9"/>
            <color indexed="81"/>
            <rFont val="MS P ゴシック"/>
            <family val="3"/>
            <charset val="128"/>
          </rPr>
          <t>各種加算に応じた</t>
        </r>
        <r>
          <rPr>
            <b/>
            <sz val="9"/>
            <color indexed="81"/>
            <rFont val="MS P ゴシック"/>
            <family val="3"/>
            <charset val="128"/>
          </rPr>
          <t>処遇改善加算額</t>
        </r>
        <r>
          <rPr>
            <sz val="9"/>
            <color indexed="81"/>
            <rFont val="MS P ゴシック"/>
            <family val="3"/>
            <charset val="128"/>
          </rPr>
          <t>が</t>
        </r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されます。
※入力の必要はございません。</t>
        </r>
      </text>
    </comment>
    <comment ref="X15" authorId="0" shapeId="0" xr:uid="{BA996E2A-CF19-490B-B907-C44B16B36B28}">
      <text>
        <r>
          <rPr>
            <sz val="9"/>
            <color indexed="81"/>
            <rFont val="MS P ゴシック"/>
            <family val="3"/>
            <charset val="128"/>
          </rPr>
          <t>「自立支援加算」が該当する場合、「○」を選択してください。
該当件数に応じて、自動計算され、【請求書】へ反映されます。</t>
        </r>
      </text>
    </comment>
    <comment ref="V27" authorId="0" shapeId="0" xr:uid="{D58ECDD7-171A-427A-A35A-6138B7BC9AFB}">
      <text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 xml:space="preserve">を選択しない場合、処遇改善加算額は計算されません。
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にも処遇改善加算額は反映されません。</t>
        </r>
      </text>
    </comment>
    <comment ref="J31" authorId="0" shapeId="0" xr:uid="{7C423730-36FF-4BA7-A8C0-2DFD2E458F0A}">
      <text>
        <r>
          <rPr>
            <sz val="9"/>
            <color indexed="81"/>
            <rFont val="MS P ゴシック"/>
            <family val="3"/>
            <charset val="128"/>
          </rPr>
          <t>実績として報告されない場合、</t>
        </r>
        <r>
          <rPr>
            <b/>
            <sz val="9"/>
            <color indexed="81"/>
            <rFont val="MS P ゴシック"/>
            <family val="3"/>
            <charset val="128"/>
          </rPr>
          <t>セルは空欄</t>
        </r>
        <r>
          <rPr>
            <sz val="9"/>
            <color indexed="81"/>
            <rFont val="MS P ゴシック"/>
            <family val="3"/>
            <charset val="128"/>
          </rPr>
          <t>にしてください。
（「処遇改善」の項目については、「○」のままでも、問題ありません。）
※入力があると、実績がなくても、自動計算により、請求書に反映されます。</t>
        </r>
      </text>
    </comment>
    <comment ref="A47" authorId="0" shapeId="0" xr:uid="{80A1489B-F706-4DB5-941E-C06B89C104AE}">
      <text>
        <r>
          <rPr>
            <sz val="9"/>
            <color indexed="81"/>
            <rFont val="MS P ゴシック"/>
            <family val="3"/>
            <charset val="128"/>
          </rPr>
          <t>上記で入力した内容に応じて、自動集計され、
各種合計に数値が表示されます。
各種合計件数等が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シート内の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>に反映され、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が自動計算されます。</t>
        </r>
      </text>
    </comment>
    <comment ref="A50" authorId="0" shapeId="0" xr:uid="{D802059B-3F25-4366-A883-449EE4DFF5E9}">
      <text>
        <r>
          <rPr>
            <sz val="9"/>
            <color indexed="81"/>
            <rFont val="MS P ゴシック"/>
            <family val="3"/>
            <charset val="128"/>
          </rPr>
          <t>「介護予防支援」と「介護予防ケアマネジメント」を分けて入力してください。</t>
        </r>
      </text>
    </comment>
    <comment ref="J51" authorId="0" shapeId="0" xr:uid="{5634E9E6-FCE7-44BE-9FA8-56678BAC73FB}">
      <text>
        <r>
          <rPr>
            <sz val="9"/>
            <color indexed="81"/>
            <rFont val="MS P ゴシック"/>
            <family val="3"/>
            <charset val="128"/>
          </rPr>
          <t>該当する</t>
        </r>
        <r>
          <rPr>
            <b/>
            <sz val="9"/>
            <color indexed="81"/>
            <rFont val="MS P ゴシック"/>
            <family val="3"/>
            <charset val="128"/>
          </rPr>
          <t>「Ⅰ」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「Ⅱ」</t>
        </r>
        <r>
          <rPr>
            <sz val="9"/>
            <color indexed="81"/>
            <rFont val="MS P ゴシック"/>
            <family val="3"/>
            <charset val="128"/>
          </rPr>
          <t>のケアマネジメント費を選択してください。</t>
        </r>
      </text>
    </comment>
    <comment ref="N51" authorId="0" shapeId="0" xr:uid="{2B027645-B7F0-4F11-A361-7E600E5A6077}">
      <text>
        <r>
          <rPr>
            <b/>
            <sz val="9"/>
            <color indexed="81"/>
            <rFont val="MS P ゴシック"/>
            <family val="3"/>
            <charset val="128"/>
          </rPr>
          <t>減算が該当しない場合</t>
        </r>
        <r>
          <rPr>
            <sz val="9"/>
            <color indexed="81"/>
            <rFont val="MS P ゴシック"/>
            <family val="3"/>
            <charset val="128"/>
          </rPr>
          <t>、「</t>
        </r>
        <r>
          <rPr>
            <b/>
            <sz val="9"/>
            <color indexed="81"/>
            <rFont val="MS P ゴシック"/>
            <family val="3"/>
            <charset val="128"/>
          </rPr>
          <t>○</t>
        </r>
        <r>
          <rPr>
            <sz val="9"/>
            <color indexed="81"/>
            <rFont val="MS P ゴシック"/>
            <family val="3"/>
            <charset val="128"/>
          </rPr>
          <t>」を選択しないでください。
選択内容に応じて、処遇改善加算額がが変動します。
また、【請求書】にも反映されます。</t>
        </r>
      </text>
    </comment>
    <comment ref="T51" authorId="0" shapeId="0" xr:uid="{36FA58D9-2FD6-44C0-A3DC-580566DCCBAD}">
      <text>
        <r>
          <rPr>
            <sz val="9"/>
            <color indexed="81"/>
            <rFont val="MS P ゴシック"/>
            <family val="3"/>
            <charset val="128"/>
          </rPr>
          <t>各種加算に該当する場合、</t>
        </r>
        <r>
          <rPr>
            <b/>
            <sz val="9"/>
            <color indexed="81"/>
            <rFont val="MS P ゴシック"/>
            <family val="3"/>
            <charset val="128"/>
          </rPr>
          <t>「初回」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「委託連携」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V51" authorId="0" shapeId="0" xr:uid="{7D092C67-431C-4EE3-9F9D-147AEFEDA9C2}">
      <text>
        <r>
          <rPr>
            <sz val="9"/>
            <color indexed="81"/>
            <rFont val="MS P ゴシック"/>
            <family val="3"/>
            <charset val="128"/>
          </rPr>
          <t>各種加算に応じた</t>
        </r>
        <r>
          <rPr>
            <b/>
            <sz val="9"/>
            <color indexed="81"/>
            <rFont val="MS P ゴシック"/>
            <family val="3"/>
            <charset val="128"/>
          </rPr>
          <t>処遇改善加算額</t>
        </r>
        <r>
          <rPr>
            <sz val="9"/>
            <color indexed="81"/>
            <rFont val="MS P ゴシック"/>
            <family val="3"/>
            <charset val="128"/>
          </rPr>
          <t>が</t>
        </r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されます。
※入力の必要はございません。</t>
        </r>
      </text>
    </comment>
    <comment ref="X51" authorId="0" shapeId="0" xr:uid="{5838CA13-25FE-4233-8500-F26C96BC024E}">
      <text>
        <r>
          <rPr>
            <sz val="9"/>
            <color indexed="81"/>
            <rFont val="MS P ゴシック"/>
            <family val="3"/>
            <charset val="128"/>
          </rPr>
          <t>「自立支援加算」が該当する場合、「○」を選択してください。
該当件数に応じて、自動計算され、【請求書】へ反映されます。</t>
        </r>
      </text>
    </comment>
    <comment ref="V65" authorId="0" shapeId="0" xr:uid="{FE49C463-3AF6-4FEF-9018-6419F1D4B018}">
      <text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 xml:space="preserve">を選択しない場合、
処遇改善加算額は計算されません。
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にも処遇改善加算額は反映されません。</t>
        </r>
      </text>
    </comment>
    <comment ref="J69" authorId="0" shapeId="0" xr:uid="{F1F16BF2-4342-4647-9E39-D649329FBF17}">
      <text>
        <r>
          <rPr>
            <sz val="9"/>
            <color indexed="81"/>
            <rFont val="MS P ゴシック"/>
            <family val="3"/>
            <charset val="128"/>
          </rPr>
          <t>実績として報告されない場合、</t>
        </r>
        <r>
          <rPr>
            <b/>
            <sz val="9"/>
            <color indexed="81"/>
            <rFont val="MS P ゴシック"/>
            <family val="3"/>
            <charset val="128"/>
          </rPr>
          <t>セルは空欄</t>
        </r>
        <r>
          <rPr>
            <sz val="9"/>
            <color indexed="81"/>
            <rFont val="MS P ゴシック"/>
            <family val="3"/>
            <charset val="128"/>
          </rPr>
          <t>にしてください。
（「処遇改善」の項目については、「○」のままでも、問題ありません。）
※入力があると、実績がなくても、自動計算により、請求書に反映されます。
ご注意ください。</t>
        </r>
      </text>
    </comment>
    <comment ref="A83" authorId="0" shapeId="0" xr:uid="{F9836261-0D8E-4992-AA40-CFD25DED1646}">
      <text>
        <r>
          <rPr>
            <sz val="9"/>
            <color indexed="81"/>
            <rFont val="MS P ゴシック"/>
            <family val="3"/>
            <charset val="128"/>
          </rPr>
          <t>上記で入力した内容に応じて、自動集計され、
各種合計に数値が表示されます。
各種合計件数等が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シート内の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>に反映され、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が自動計算されます。</t>
        </r>
      </text>
    </comment>
    <comment ref="F85" authorId="0" shapeId="0" xr:uid="{652330C2-3B97-4510-A918-C3124F087849}">
      <text>
        <r>
          <rPr>
            <sz val="9"/>
            <color indexed="81"/>
            <rFont val="MS P ゴシック"/>
            <family val="3"/>
            <charset val="128"/>
          </rPr>
          <t>「Ⅰ」、「Ⅱ」のそれぞれの件数が自動集計され、表示されます。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B4" authorId="0" shapeId="0" xr:uid="{FD66ACF9-11C3-4DB3-A371-C2D27A521042}">
      <text>
        <r>
          <rPr>
            <sz val="9"/>
            <color indexed="81"/>
            <rFont val="MS P ゴシック"/>
            <family val="3"/>
            <charset val="128"/>
          </rPr>
          <t>あて先、請求者情報、振込先を入力してください。
※記載例のため、一部セルを網掛けしています。</t>
        </r>
      </text>
    </comment>
    <comment ref="D23" authorId="0" shapeId="0" xr:uid="{3AD8E5EE-470C-4AC4-93D1-0F9EC664BE7D}">
      <text>
        <r>
          <rPr>
            <sz val="9"/>
            <color indexed="81"/>
            <rFont val="MS P ゴシック"/>
            <family val="3"/>
            <charset val="128"/>
          </rPr>
          <t>黄色のセルは、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入力不要</t>
        </r>
        <r>
          <rPr>
            <sz val="9"/>
            <color indexed="81"/>
            <rFont val="MS P ゴシック"/>
            <family val="3"/>
            <charset val="128"/>
          </rPr>
          <t xml:space="preserve">です。
</t>
        </r>
        <r>
          <rPr>
            <b/>
            <sz val="9"/>
            <color indexed="81"/>
            <rFont val="MS P ゴシック"/>
            <family val="3"/>
            <charset val="128"/>
          </rPr>
          <t>「請求書内訳」</t>
        </r>
        <r>
          <rPr>
            <sz val="9"/>
            <color indexed="81"/>
            <rFont val="MS P ゴシック"/>
            <family val="3"/>
            <charset val="128"/>
          </rPr>
          <t>で自動計算された内容が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として反映されます。</t>
        </r>
      </text>
    </comment>
    <comment ref="F27" authorId="0" shapeId="0" xr:uid="{2BD59D50-6865-4A54-96F4-9B45F8CCF2A6}">
      <text>
        <r>
          <rPr>
            <sz val="9"/>
            <color indexed="81"/>
            <rFont val="MS P ゴシック"/>
            <family val="3"/>
            <charset val="128"/>
          </rPr>
          <t xml:space="preserve">委託単価の金額を変更する場合、
</t>
        </r>
        <r>
          <rPr>
            <b/>
            <sz val="9"/>
            <color indexed="81"/>
            <rFont val="MS P ゴシック"/>
            <family val="3"/>
            <charset val="128"/>
          </rPr>
          <t>【単価】</t>
        </r>
        <r>
          <rPr>
            <sz val="9"/>
            <color indexed="81"/>
            <rFont val="MS P ゴシック"/>
            <family val="3"/>
            <charset val="128"/>
          </rPr>
          <t xml:space="preserve">のシート内にある
</t>
        </r>
        <r>
          <rPr>
            <b/>
            <sz val="9"/>
            <color indexed="81"/>
            <rFont val="MS P ゴシック"/>
            <family val="3"/>
            <charset val="128"/>
          </rPr>
          <t>「委託料」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「委託率」</t>
        </r>
        <r>
          <rPr>
            <sz val="9"/>
            <color indexed="81"/>
            <rFont val="MS P ゴシック"/>
            <family val="3"/>
            <charset val="128"/>
          </rPr>
          <t>の数値を変更してください。</t>
        </r>
      </text>
    </comment>
    <comment ref="I27" authorId="0" shapeId="0" xr:uid="{F96CE577-6895-400A-8AA5-398EEF358253}">
      <text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のシート内に入力した内容が自動集計され、件数として表示されます。</t>
        </r>
      </text>
    </comment>
    <comment ref="L27" authorId="0" shapeId="0" xr:uid="{11BC3CCC-CA39-45A1-AD69-3C42A8736CF4}">
      <text>
        <r>
          <rPr>
            <sz val="9"/>
            <color indexed="81"/>
            <rFont val="MS P ゴシック"/>
            <family val="3"/>
            <charset val="128"/>
          </rPr>
          <t>黄色のセルは、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入力不要</t>
        </r>
        <r>
          <rPr>
            <sz val="9"/>
            <color indexed="81"/>
            <rFont val="MS P ゴシック"/>
            <family val="3"/>
            <charset val="128"/>
          </rPr>
          <t xml:space="preserve">です。
</t>
        </r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のシートに入力した内容が自動計算されます。</t>
        </r>
      </text>
    </comment>
    <comment ref="I29" authorId="0" shapeId="0" xr:uid="{2CFCAFE6-7531-4097-AFB0-C9F930AE7CEC}">
      <text>
        <r>
          <rPr>
            <b/>
            <sz val="9"/>
            <color indexed="81"/>
            <rFont val="MS P ゴシック"/>
            <family val="3"/>
            <charset val="128"/>
          </rPr>
          <t>Kyoto: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36" authorId="0" shapeId="0" xr:uid="{C8EFDA9C-A9AA-4D1B-BE70-4B060B00D633}">
      <text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のシート内で、減算項目に「○」を
入力した内容が反映されています。</t>
        </r>
      </text>
    </comment>
    <comment ref="L41" authorId="0" shapeId="0" xr:uid="{044B543F-C727-4034-B0CC-ED0BD1153336}">
      <text>
        <r>
          <rPr>
            <sz val="9"/>
            <color indexed="81"/>
            <rFont val="MS P ゴシック"/>
            <family val="3"/>
            <charset val="128"/>
          </rPr>
          <t>減算内容が反映された処遇改善加算額が表示されます。</t>
        </r>
      </text>
    </comment>
    <comment ref="G48" authorId="0" shapeId="0" xr:uid="{5591FFCA-2CBD-4CBA-B2AD-C84AB9610914}">
      <text>
        <r>
          <rPr>
            <sz val="9"/>
            <color indexed="81"/>
            <rFont val="MS P ゴシック"/>
            <family val="3"/>
            <charset val="128"/>
          </rPr>
          <t>チェックボックスを選択してください</t>
        </r>
      </text>
    </comment>
    <comment ref="J48" authorId="0" shapeId="0" xr:uid="{1A8CF39C-DE74-4491-BADD-82F18250DB22}">
      <text>
        <r>
          <rPr>
            <sz val="9"/>
            <color indexed="81"/>
            <rFont val="MS P ゴシック"/>
            <family val="3"/>
            <charset val="128"/>
          </rPr>
          <t>振込先はご記入ください。</t>
        </r>
      </text>
    </comment>
    <comment ref="D50" authorId="0" shapeId="0" xr:uid="{9211DF4A-D186-4781-AC6C-AAF3C266A4FD}">
      <text>
        <r>
          <rPr>
            <sz val="9"/>
            <color indexed="81"/>
            <rFont val="MS P ゴシック"/>
            <family val="3"/>
            <charset val="128"/>
          </rPr>
          <t>フリガナ、漢字の入力間違いにご注意ください。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C4" authorId="0" shapeId="0" xr:uid="{FC873A20-4483-4BBB-91E8-51C9225CCB63}">
      <text>
        <r>
          <rPr>
            <b/>
            <sz val="9"/>
            <color indexed="81"/>
            <rFont val="MS P ゴシック"/>
            <family val="3"/>
            <charset val="128"/>
          </rPr>
          <t>【報告書】</t>
        </r>
        <r>
          <rPr>
            <sz val="9"/>
            <color indexed="81"/>
            <rFont val="MS P ゴシック"/>
            <family val="3"/>
            <charset val="128"/>
          </rPr>
          <t>シートで入力した内容が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の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 xml:space="preserve">に自動反映されます。
※記載例のため、一部セルを網掛けしています。
</t>
        </r>
        <r>
          <rPr>
            <b/>
            <u/>
            <sz val="9"/>
            <color indexed="81"/>
            <rFont val="MS P ゴシック"/>
            <family val="3"/>
            <charset val="128"/>
          </rPr>
          <t xml:space="preserve">
※入力間違いにご注意ください。</t>
        </r>
      </text>
    </comment>
    <comment ref="R12" authorId="0" shapeId="0" xr:uid="{FB1DA05A-E71C-4677-9E12-7F8A58421512}">
      <text>
        <r>
          <rPr>
            <sz val="9"/>
            <color indexed="81"/>
            <rFont val="MS P ゴシック"/>
            <family val="3"/>
            <charset val="128"/>
          </rPr>
          <t>「あて先」、「事業所名」は、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
入力すると、自動反映されます。</t>
        </r>
      </text>
    </comment>
    <comment ref="A14" authorId="0" shapeId="0" xr:uid="{33EBEADA-90D8-400F-BBE1-4AFC7E72CEA5}">
      <text>
        <r>
          <rPr>
            <sz val="9"/>
            <color indexed="81"/>
            <rFont val="MS P ゴシック"/>
            <family val="3"/>
            <charset val="128"/>
          </rPr>
          <t>「介護予防支援」と「介護予防ケアマネジメント」を分けて入力してください。</t>
        </r>
      </text>
    </comment>
    <comment ref="J15" authorId="0" shapeId="0" xr:uid="{10C4350F-4AF5-4B11-A4E2-628E4430976A}">
      <text>
        <r>
          <rPr>
            <sz val="9"/>
            <color indexed="81"/>
            <rFont val="MS P ゴシック"/>
            <family val="3"/>
            <charset val="128"/>
          </rPr>
          <t>報告する場合、</t>
        </r>
        <r>
          <rPr>
            <b/>
            <sz val="9"/>
            <color indexed="81"/>
            <rFont val="MS P ゴシック"/>
            <family val="3"/>
            <charset val="128"/>
          </rPr>
          <t>「Ⅰ」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N15" authorId="0" shapeId="0" xr:uid="{E048DBB3-EE4D-4078-AA0C-E7903CB38A18}">
      <text>
        <r>
          <rPr>
            <b/>
            <sz val="9"/>
            <color indexed="81"/>
            <rFont val="MS P ゴシック"/>
            <family val="3"/>
            <charset val="128"/>
          </rPr>
          <t>各減算の項目が該当する場合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
選択内容に応じて、処遇改善加算額がが変動します。
また、【請求書】にも反映されます。</t>
        </r>
      </text>
    </comment>
    <comment ref="T15" authorId="0" shapeId="0" xr:uid="{B70574C1-5914-4358-9335-845E5A622DA3}">
      <text>
        <r>
          <rPr>
            <sz val="9"/>
            <color indexed="81"/>
            <rFont val="MS P ゴシック"/>
            <family val="3"/>
            <charset val="128"/>
          </rPr>
          <t>各種加算に該当する場合、</t>
        </r>
        <r>
          <rPr>
            <b/>
            <sz val="9"/>
            <color indexed="81"/>
            <rFont val="MS P ゴシック"/>
            <family val="3"/>
            <charset val="128"/>
          </rPr>
          <t>「初回」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「委託連携」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V15" authorId="0" shapeId="0" xr:uid="{28255A12-FBAC-49DA-B637-4D381AB83373}">
      <text>
        <r>
          <rPr>
            <sz val="9"/>
            <color indexed="81"/>
            <rFont val="MS P ゴシック"/>
            <family val="3"/>
            <charset val="128"/>
          </rPr>
          <t>各種加算に応じた</t>
        </r>
        <r>
          <rPr>
            <b/>
            <sz val="9"/>
            <color indexed="81"/>
            <rFont val="MS P ゴシック"/>
            <family val="3"/>
            <charset val="128"/>
          </rPr>
          <t>処遇改善加算額</t>
        </r>
        <r>
          <rPr>
            <sz val="9"/>
            <color indexed="81"/>
            <rFont val="MS P ゴシック"/>
            <family val="3"/>
            <charset val="128"/>
          </rPr>
          <t>が</t>
        </r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されます。
※入力の必要はございません。</t>
        </r>
      </text>
    </comment>
    <comment ref="X15" authorId="0" shapeId="0" xr:uid="{CF5E0C58-76F9-491A-A42E-46AFB6967BEC}">
      <text>
        <r>
          <rPr>
            <sz val="9"/>
            <color indexed="81"/>
            <rFont val="MS P ゴシック"/>
            <family val="3"/>
            <charset val="128"/>
          </rPr>
          <t>「自立支援加算」が該当する場合、「○」を選択してください。
該当件数に応じて、自動計算され、【請求書】へ反映されます。</t>
        </r>
      </text>
    </comment>
    <comment ref="V27" authorId="0" shapeId="0" xr:uid="{74C5ECE7-9B23-4951-B470-0C7E5DE35F2C}">
      <text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 xml:space="preserve">を選択しない場合、処遇改善加算額は計算されません。
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にも処遇改善加算額は反映されません。</t>
        </r>
      </text>
    </comment>
    <comment ref="J31" authorId="0" shapeId="0" xr:uid="{08F6CFC1-7673-4D5B-A925-722164ABCF1F}">
      <text>
        <r>
          <rPr>
            <sz val="9"/>
            <color indexed="81"/>
            <rFont val="MS P ゴシック"/>
            <family val="3"/>
            <charset val="128"/>
          </rPr>
          <t>実績として報告されない場合、</t>
        </r>
        <r>
          <rPr>
            <b/>
            <sz val="9"/>
            <color indexed="81"/>
            <rFont val="MS P ゴシック"/>
            <family val="3"/>
            <charset val="128"/>
          </rPr>
          <t>セルは空欄</t>
        </r>
        <r>
          <rPr>
            <sz val="9"/>
            <color indexed="81"/>
            <rFont val="MS P ゴシック"/>
            <family val="3"/>
            <charset val="128"/>
          </rPr>
          <t>にしてください。
（「処遇改善」の項目については、「○」のままでも、問題ありません。）
※入力があると、実績がなくても、自動計算により、請求書に反映されます。</t>
        </r>
      </text>
    </comment>
    <comment ref="A47" authorId="0" shapeId="0" xr:uid="{D7515D9F-90B8-4DBE-B8D1-C55B9289D53B}">
      <text>
        <r>
          <rPr>
            <sz val="9"/>
            <color indexed="81"/>
            <rFont val="MS P ゴシック"/>
            <family val="3"/>
            <charset val="128"/>
          </rPr>
          <t>上記で入力した内容に応じて、自動集計され、
各種合計に数値が表示されます。
各種合計件数等が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シート内の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>に反映され、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が自動計算されます。</t>
        </r>
      </text>
    </comment>
    <comment ref="A50" authorId="0" shapeId="0" xr:uid="{5E8E39BF-B633-4D5B-A1CD-9CD0B4D6FE0C}">
      <text>
        <r>
          <rPr>
            <sz val="9"/>
            <color indexed="81"/>
            <rFont val="MS P ゴシック"/>
            <family val="3"/>
            <charset val="128"/>
          </rPr>
          <t>「介護予防支援」と「介護予防ケアマネジメント」を分けて入力してください。</t>
        </r>
      </text>
    </comment>
    <comment ref="J51" authorId="0" shapeId="0" xr:uid="{B6D9355C-3485-4E06-9F33-910A5C0629EA}">
      <text>
        <r>
          <rPr>
            <sz val="9"/>
            <color indexed="81"/>
            <rFont val="MS P ゴシック"/>
            <family val="3"/>
            <charset val="128"/>
          </rPr>
          <t>該当する</t>
        </r>
        <r>
          <rPr>
            <b/>
            <sz val="9"/>
            <color indexed="81"/>
            <rFont val="MS P ゴシック"/>
            <family val="3"/>
            <charset val="128"/>
          </rPr>
          <t>「Ⅰ」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「Ⅱ」</t>
        </r>
        <r>
          <rPr>
            <sz val="9"/>
            <color indexed="81"/>
            <rFont val="MS P ゴシック"/>
            <family val="3"/>
            <charset val="128"/>
          </rPr>
          <t>のケアマネジメント費を選択してください。</t>
        </r>
      </text>
    </comment>
    <comment ref="N51" authorId="0" shapeId="0" xr:uid="{EE5B6A89-F0F8-4E5F-9E1F-E5432AD8E232}">
      <text>
        <r>
          <rPr>
            <b/>
            <sz val="9"/>
            <color indexed="81"/>
            <rFont val="MS P ゴシック"/>
            <family val="3"/>
            <charset val="128"/>
          </rPr>
          <t>各減算の項目が該当する場合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
選択内容に応じて、処遇改善加算額がが変動します。
また、【請求書】にも反映されます。</t>
        </r>
      </text>
    </comment>
    <comment ref="T51" authorId="0" shapeId="0" xr:uid="{0D5847AC-1DAD-4C39-A06A-80407822CE59}">
      <text>
        <r>
          <rPr>
            <sz val="9"/>
            <color indexed="81"/>
            <rFont val="MS P ゴシック"/>
            <family val="3"/>
            <charset val="128"/>
          </rPr>
          <t>各種加算に該当する場合、</t>
        </r>
        <r>
          <rPr>
            <b/>
            <sz val="9"/>
            <color indexed="81"/>
            <rFont val="MS P ゴシック"/>
            <family val="3"/>
            <charset val="128"/>
          </rPr>
          <t>「初回」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「委託連携」</t>
        </r>
        <r>
          <rPr>
            <sz val="9"/>
            <color indexed="81"/>
            <rFont val="MS P ゴシック"/>
            <family val="3"/>
            <charset val="128"/>
          </rPr>
          <t>、</t>
        </r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>を選択してください。</t>
        </r>
      </text>
    </comment>
    <comment ref="V51" authorId="0" shapeId="0" xr:uid="{6A5188F5-8AE5-4E29-8A49-D13B7E663157}">
      <text>
        <r>
          <rPr>
            <sz val="9"/>
            <color indexed="81"/>
            <rFont val="MS P ゴシック"/>
            <family val="3"/>
            <charset val="128"/>
          </rPr>
          <t>各種加算に応じた</t>
        </r>
        <r>
          <rPr>
            <b/>
            <sz val="9"/>
            <color indexed="81"/>
            <rFont val="MS P ゴシック"/>
            <family val="3"/>
            <charset val="128"/>
          </rPr>
          <t>処遇改善加算額</t>
        </r>
        <r>
          <rPr>
            <sz val="9"/>
            <color indexed="81"/>
            <rFont val="MS P ゴシック"/>
            <family val="3"/>
            <charset val="128"/>
          </rPr>
          <t>が</t>
        </r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されます。
※入力の必要はございません。</t>
        </r>
      </text>
    </comment>
    <comment ref="X51" authorId="0" shapeId="0" xr:uid="{C5761A6D-5852-4B4D-BE55-FE67A3B1928B}">
      <text>
        <r>
          <rPr>
            <sz val="9"/>
            <color indexed="81"/>
            <rFont val="MS P ゴシック"/>
            <family val="3"/>
            <charset val="128"/>
          </rPr>
          <t>「自立支援加算」が該当する場合、「○」を選択してください。
該当件数に応じて、自動計算され、【請求書】へ反映されます。</t>
        </r>
      </text>
    </comment>
    <comment ref="V65" authorId="0" shapeId="0" xr:uid="{F1B14053-AFE5-4C59-8999-506984654699}">
      <text>
        <r>
          <rPr>
            <b/>
            <sz val="9"/>
            <color indexed="81"/>
            <rFont val="MS P ゴシック"/>
            <family val="3"/>
            <charset val="128"/>
          </rPr>
          <t>「処遇改善」</t>
        </r>
        <r>
          <rPr>
            <sz val="9"/>
            <color indexed="81"/>
            <rFont val="MS P ゴシック"/>
            <family val="3"/>
            <charset val="128"/>
          </rPr>
          <t>のセルにて</t>
        </r>
        <r>
          <rPr>
            <b/>
            <sz val="9"/>
            <color indexed="81"/>
            <rFont val="MS P ゴシック"/>
            <family val="3"/>
            <charset val="128"/>
          </rPr>
          <t>「○」</t>
        </r>
        <r>
          <rPr>
            <sz val="9"/>
            <color indexed="81"/>
            <rFont val="MS P ゴシック"/>
            <family val="3"/>
            <charset val="128"/>
          </rPr>
          <t xml:space="preserve">を選択しない場合、
処遇改善加算額は計算されません。
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にも処遇改善加算額は反映されません。</t>
        </r>
      </text>
    </comment>
    <comment ref="J69" authorId="0" shapeId="0" xr:uid="{A6750C81-E84D-4210-B862-3374A10043D0}">
      <text>
        <r>
          <rPr>
            <sz val="9"/>
            <color indexed="81"/>
            <rFont val="MS P ゴシック"/>
            <family val="3"/>
            <charset val="128"/>
          </rPr>
          <t>実績として報告されない場合、</t>
        </r>
        <r>
          <rPr>
            <b/>
            <sz val="9"/>
            <color indexed="81"/>
            <rFont val="MS P ゴシック"/>
            <family val="3"/>
            <charset val="128"/>
          </rPr>
          <t>セルは空欄</t>
        </r>
        <r>
          <rPr>
            <sz val="9"/>
            <color indexed="81"/>
            <rFont val="MS P ゴシック"/>
            <family val="3"/>
            <charset val="128"/>
          </rPr>
          <t>にしてください。
（「処遇改善」の項目については、「○」のままでも、問題ありません。）
※入力があると、実績がなくても、自動計算により、請求書に反映されます。
ご注意ください。</t>
        </r>
      </text>
    </comment>
    <comment ref="A83" authorId="0" shapeId="0" xr:uid="{F81504DF-5CFF-4001-B8FB-D3891B0BD2C1}">
      <text>
        <r>
          <rPr>
            <sz val="9"/>
            <color indexed="81"/>
            <rFont val="MS P ゴシック"/>
            <family val="3"/>
            <charset val="128"/>
          </rPr>
          <t>上記で入力した内容に応じて、自動集計され、
各種合計に数値が表示されます。
各種合計件数等が</t>
        </r>
        <r>
          <rPr>
            <b/>
            <sz val="9"/>
            <color indexed="81"/>
            <rFont val="MS P ゴシック"/>
            <family val="3"/>
            <charset val="128"/>
          </rPr>
          <t>【請求書】</t>
        </r>
        <r>
          <rPr>
            <sz val="9"/>
            <color indexed="81"/>
            <rFont val="MS P ゴシック"/>
            <family val="3"/>
            <charset val="128"/>
          </rPr>
          <t>シート内の</t>
        </r>
        <r>
          <rPr>
            <b/>
            <sz val="9"/>
            <color indexed="81"/>
            <rFont val="MS P ゴシック"/>
            <family val="3"/>
            <charset val="128"/>
          </rPr>
          <t>「請求内訳」</t>
        </r>
        <r>
          <rPr>
            <sz val="9"/>
            <color indexed="81"/>
            <rFont val="MS P ゴシック"/>
            <family val="3"/>
            <charset val="128"/>
          </rPr>
          <t>に反映され、</t>
        </r>
        <r>
          <rPr>
            <b/>
            <sz val="9"/>
            <color indexed="81"/>
            <rFont val="MS P ゴシック"/>
            <family val="3"/>
            <charset val="128"/>
          </rPr>
          <t>「請求額」</t>
        </r>
        <r>
          <rPr>
            <sz val="9"/>
            <color indexed="81"/>
            <rFont val="MS P ゴシック"/>
            <family val="3"/>
            <charset val="128"/>
          </rPr>
          <t>が自動計算されます。</t>
        </r>
      </text>
    </comment>
    <comment ref="F85" authorId="0" shapeId="0" xr:uid="{CF614E37-BBBF-4FB6-ABF1-5E02C582645E}">
      <text>
        <r>
          <rPr>
            <sz val="9"/>
            <color indexed="81"/>
            <rFont val="MS P ゴシック"/>
            <family val="3"/>
            <charset val="128"/>
          </rPr>
          <t>「Ⅰ」、「Ⅱ」のそれぞれの件数が自動集計され、表示されます。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<sst xmlns="http://schemas.openxmlformats.org/spreadsheetml/2006/main" count="1063" uniqueCount="153">
  <si>
    <t>介護予防支援及び介護予防ケアマネジメント委託業務請求書</t>
    <rPh sb="0" eb="2">
      <t>カイゴ</t>
    </rPh>
    <rPh sb="2" eb="4">
      <t>ヨボウ</t>
    </rPh>
    <rPh sb="4" eb="6">
      <t>シエン</t>
    </rPh>
    <rPh sb="6" eb="7">
      <t>オヨ</t>
    </rPh>
    <rPh sb="8" eb="10">
      <t>カイゴ</t>
    </rPh>
    <rPh sb="10" eb="12">
      <t>ヨボウ</t>
    </rPh>
    <rPh sb="20" eb="24">
      <t>イタクギョウム</t>
    </rPh>
    <rPh sb="24" eb="27">
      <t>セイキュウショ</t>
    </rPh>
    <phoneticPr fontId="1"/>
  </si>
  <si>
    <t>（あて先）</t>
    <rPh sb="3" eb="4">
      <t>サキ</t>
    </rPh>
    <phoneticPr fontId="1"/>
  </si>
  <si>
    <t>（京都市○○地域包括支援センター）</t>
    <rPh sb="1" eb="4">
      <t>キョウトシ</t>
    </rPh>
    <rPh sb="6" eb="12">
      <t>チイキホウカツシエン</t>
    </rPh>
    <phoneticPr fontId="1"/>
  </si>
  <si>
    <t>（請求者）</t>
    <rPh sb="1" eb="4">
      <t>セイキュウシャ</t>
    </rPh>
    <phoneticPr fontId="1"/>
  </si>
  <si>
    <t>所在地：</t>
    <rPh sb="0" eb="3">
      <t>ショザイチ</t>
    </rPh>
    <phoneticPr fontId="1"/>
  </si>
  <si>
    <t>法人名：</t>
    <rPh sb="0" eb="3">
      <t>ホウジンメイ</t>
    </rPh>
    <phoneticPr fontId="1"/>
  </si>
  <si>
    <t>代表者氏名：</t>
    <rPh sb="0" eb="3">
      <t>ダイヒョウシャ</t>
    </rPh>
    <rPh sb="3" eb="5">
      <t>シメイ</t>
    </rPh>
    <phoneticPr fontId="1"/>
  </si>
  <si>
    <t>請求額</t>
  </si>
  <si>
    <t>千</t>
  </si>
  <si>
    <t>百</t>
  </si>
  <si>
    <t>十</t>
  </si>
  <si>
    <t>万</t>
  </si>
  <si>
    <t>円</t>
  </si>
  <si>
    <t>事業所名：</t>
    <rPh sb="0" eb="3">
      <t>ジギョウショ</t>
    </rPh>
    <rPh sb="3" eb="4">
      <t>メイ</t>
    </rPh>
    <phoneticPr fontId="1"/>
  </si>
  <si>
    <t>請求内訳</t>
    <rPh sb="0" eb="2">
      <t>セイキュウ</t>
    </rPh>
    <rPh sb="2" eb="4">
      <t>ウチワケ</t>
    </rPh>
    <phoneticPr fontId="1"/>
  </si>
  <si>
    <t>内訳</t>
    <rPh sb="0" eb="2">
      <t>ウチワケ</t>
    </rPh>
    <phoneticPr fontId="1"/>
  </si>
  <si>
    <t>件数</t>
    <rPh sb="0" eb="2">
      <t>ケンスウ</t>
    </rPh>
    <phoneticPr fontId="1"/>
  </si>
  <si>
    <t>口座名義
（フリガナ）</t>
    <rPh sb="0" eb="2">
      <t>コウザ</t>
    </rPh>
    <rPh sb="2" eb="4">
      <t>メイギ</t>
    </rPh>
    <phoneticPr fontId="7"/>
  </si>
  <si>
    <t>振込先</t>
    <rPh sb="0" eb="3">
      <t>フリコミサキ</t>
    </rPh>
    <phoneticPr fontId="7"/>
  </si>
  <si>
    <t>預金種目</t>
    <rPh sb="0" eb="4">
      <t>ヨキンシュモク</t>
    </rPh>
    <phoneticPr fontId="7"/>
  </si>
  <si>
    <t>口座番号</t>
    <rPh sb="0" eb="4">
      <t>コウザバンゴウ</t>
    </rPh>
    <phoneticPr fontId="7"/>
  </si>
  <si>
    <t>　　普通（総合）
　　当座
　　貯蓄
　　その他</t>
    <rPh sb="2" eb="4">
      <t>フツウ</t>
    </rPh>
    <rPh sb="5" eb="7">
      <t>ソウゴウ</t>
    </rPh>
    <rPh sb="11" eb="13">
      <t>トウザ</t>
    </rPh>
    <rPh sb="16" eb="18">
      <t>チョチク</t>
    </rPh>
    <rPh sb="23" eb="24">
      <t>タ</t>
    </rPh>
    <phoneticPr fontId="7"/>
  </si>
  <si>
    <t>口座名義
（漢字等）</t>
    <rPh sb="0" eb="4">
      <t>コウザメイギ</t>
    </rPh>
    <rPh sb="6" eb="8">
      <t>カンジ</t>
    </rPh>
    <rPh sb="8" eb="9">
      <t>ナド</t>
    </rPh>
    <phoneticPr fontId="7"/>
  </si>
  <si>
    <t>金額</t>
    <rPh sb="0" eb="2">
      <t>キンガク</t>
    </rPh>
    <phoneticPr fontId="1"/>
  </si>
  <si>
    <t>あて先</t>
    <rPh sb="2" eb="3">
      <t>サキ</t>
    </rPh>
    <phoneticPr fontId="1"/>
  </si>
  <si>
    <t>事業所名：</t>
    <rPh sb="0" eb="4">
      <t>ジギョウショメイ</t>
    </rPh>
    <phoneticPr fontId="1"/>
  </si>
  <si>
    <t>No.</t>
    <phoneticPr fontId="1"/>
  </si>
  <si>
    <t>計画作成
年月</t>
    <rPh sb="0" eb="4">
      <t>ケイカクサクセイ</t>
    </rPh>
    <rPh sb="5" eb="7">
      <t>ネンゲツ</t>
    </rPh>
    <phoneticPr fontId="1"/>
  </si>
  <si>
    <t>被保険者番号</t>
    <rPh sb="0" eb="6">
      <t>ヒホケンシャバンゴウ</t>
    </rPh>
    <phoneticPr fontId="1"/>
  </si>
  <si>
    <t>氏名</t>
    <rPh sb="0" eb="2">
      <t>シメイ</t>
    </rPh>
    <phoneticPr fontId="1"/>
  </si>
  <si>
    <t>　</t>
  </si>
  <si>
    <t>区分</t>
    <rPh sb="0" eb="2">
      <t>クブン</t>
    </rPh>
    <phoneticPr fontId="1"/>
  </si>
  <si>
    <t>初回</t>
    <rPh sb="0" eb="2">
      <t>ショカイ</t>
    </rPh>
    <phoneticPr fontId="1"/>
  </si>
  <si>
    <t>委託連携</t>
    <rPh sb="0" eb="4">
      <t>イタクレンケイ</t>
    </rPh>
    <phoneticPr fontId="1"/>
  </si>
  <si>
    <t>単位</t>
    <rPh sb="0" eb="2">
      <t>タンイ</t>
    </rPh>
    <phoneticPr fontId="1"/>
  </si>
  <si>
    <t>委託料</t>
    <rPh sb="0" eb="3">
      <t>イタクリョウ</t>
    </rPh>
    <phoneticPr fontId="1"/>
  </si>
  <si>
    <t>支援費</t>
    <rPh sb="0" eb="3">
      <t>シエンヒ</t>
    </rPh>
    <phoneticPr fontId="1"/>
  </si>
  <si>
    <t>初回加算</t>
    <rPh sb="0" eb="4">
      <t>ショカイカサン</t>
    </rPh>
    <phoneticPr fontId="7"/>
  </si>
  <si>
    <t>処遇改善加算</t>
    <rPh sb="0" eb="6">
      <t>ショグウカイゼンカサン</t>
    </rPh>
    <phoneticPr fontId="7"/>
  </si>
  <si>
    <t>処遇改善</t>
    <rPh sb="0" eb="2">
      <t>ショグウ</t>
    </rPh>
    <rPh sb="2" eb="4">
      <t>カイゼン</t>
    </rPh>
    <phoneticPr fontId="1"/>
  </si>
  <si>
    <t>なし</t>
    <phoneticPr fontId="1"/>
  </si>
  <si>
    <t>あり</t>
    <phoneticPr fontId="1"/>
  </si>
  <si>
    <t>算定パターン</t>
    <rPh sb="0" eb="2">
      <t>サンテイ</t>
    </rPh>
    <phoneticPr fontId="1"/>
  </si>
  <si>
    <t>単位数</t>
    <rPh sb="0" eb="3">
      <t>タンイスウ</t>
    </rPh>
    <phoneticPr fontId="1"/>
  </si>
  <si>
    <t>支援費（Ⅰ）</t>
    <phoneticPr fontId="7"/>
  </si>
  <si>
    <t>合計</t>
    <rPh sb="0" eb="2">
      <t>ゴウケイ</t>
    </rPh>
    <phoneticPr fontId="1"/>
  </si>
  <si>
    <t>処遇改善
加算額</t>
    <rPh sb="0" eb="2">
      <t>ショグウ</t>
    </rPh>
    <rPh sb="2" eb="4">
      <t>カイゼン</t>
    </rPh>
    <rPh sb="5" eb="8">
      <t>カサンガク</t>
    </rPh>
    <rPh sb="7" eb="8">
      <t>ガク</t>
    </rPh>
    <phoneticPr fontId="1"/>
  </si>
  <si>
    <t>地域単価</t>
    <rPh sb="0" eb="2">
      <t>チイキ</t>
    </rPh>
    <rPh sb="2" eb="4">
      <t>タンカ</t>
    </rPh>
    <phoneticPr fontId="1"/>
  </si>
  <si>
    <t>処遇改善</t>
    <rPh sb="0" eb="4">
      <t>ショグウカイゼン</t>
    </rPh>
    <phoneticPr fontId="1"/>
  </si>
  <si>
    <t>※算定パターン及び単位数は、京都市総合事業（介護予防ケアマネジメント）　サービスコード表を参照</t>
    <rPh sb="1" eb="3">
      <t>サンテイ</t>
    </rPh>
    <rPh sb="7" eb="8">
      <t>オヨ</t>
    </rPh>
    <rPh sb="9" eb="12">
      <t>タンイスウ</t>
    </rPh>
    <rPh sb="45" eb="47">
      <t>サンショウ</t>
    </rPh>
    <phoneticPr fontId="1"/>
  </si>
  <si>
    <t>全て</t>
    <rPh sb="0" eb="1">
      <t>スベ</t>
    </rPh>
    <phoneticPr fontId="1"/>
  </si>
  <si>
    <t>委託連携</t>
    <rPh sb="0" eb="2">
      <t>イタク</t>
    </rPh>
    <rPh sb="2" eb="4">
      <t>レンケイ</t>
    </rPh>
    <phoneticPr fontId="1"/>
  </si>
  <si>
    <t>初回加算</t>
    <rPh sb="0" eb="2">
      <t>ショカイ</t>
    </rPh>
    <rPh sb="2" eb="4">
      <t>カサン</t>
    </rPh>
    <phoneticPr fontId="1"/>
  </si>
  <si>
    <t>委託連携加算</t>
    <rPh sb="0" eb="4">
      <t>イタクレンケイ</t>
    </rPh>
    <rPh sb="4" eb="6">
      <t>カサン</t>
    </rPh>
    <phoneticPr fontId="1"/>
  </si>
  <si>
    <t>支援費Ⅱのみ</t>
    <rPh sb="0" eb="2">
      <t>シエン</t>
    </rPh>
    <rPh sb="2" eb="3">
      <t>ヒ</t>
    </rPh>
    <phoneticPr fontId="1"/>
  </si>
  <si>
    <t>支援費Ⅱ、初回</t>
    <rPh sb="0" eb="3">
      <t>シエンヒ</t>
    </rPh>
    <rPh sb="5" eb="7">
      <t>ショカイ</t>
    </rPh>
    <phoneticPr fontId="1"/>
  </si>
  <si>
    <t>支援費Ⅱ、委託連携</t>
    <rPh sb="0" eb="3">
      <t>シエンヒイタクレンケイ</t>
    </rPh>
    <phoneticPr fontId="1"/>
  </si>
  <si>
    <t>合計</t>
    <rPh sb="0" eb="2">
      <t>ゴウケイ</t>
    </rPh>
    <phoneticPr fontId="7"/>
  </si>
  <si>
    <t>処遇改善加算額</t>
    <rPh sb="0" eb="6">
      <t>ショグウカイゼンカサン</t>
    </rPh>
    <rPh sb="6" eb="7">
      <t>ガク</t>
    </rPh>
    <phoneticPr fontId="1"/>
  </si>
  <si>
    <t>（令和○年●月分）</t>
    <rPh sb="1" eb="3">
      <t>レイワ</t>
    </rPh>
    <rPh sb="4" eb="5">
      <t>ネン</t>
    </rPh>
    <rPh sb="6" eb="8">
      <t>ガツブン</t>
    </rPh>
    <phoneticPr fontId="1"/>
  </si>
  <si>
    <t>令和○年　●月　△日　　</t>
    <rPh sb="0" eb="2">
      <t>レイワ</t>
    </rPh>
    <rPh sb="3" eb="4">
      <t>ネン</t>
    </rPh>
    <rPh sb="6" eb="7">
      <t>ツキ</t>
    </rPh>
    <rPh sb="9" eb="10">
      <t>ヒ</t>
    </rPh>
    <phoneticPr fontId="1"/>
  </si>
  <si>
    <t>Ⅰ</t>
  </si>
  <si>
    <t>○</t>
  </si>
  <si>
    <t>Ⅱ</t>
  </si>
  <si>
    <t>（令和○年●月分）</t>
    <rPh sb="1" eb="3">
      <t>レイワ</t>
    </rPh>
    <rPh sb="4" eb="5">
      <t>ネン</t>
    </rPh>
    <rPh sb="6" eb="7">
      <t>ガツ</t>
    </rPh>
    <rPh sb="7" eb="8">
      <t>ブン</t>
    </rPh>
    <phoneticPr fontId="1"/>
  </si>
  <si>
    <t>○年●月</t>
    <rPh sb="1" eb="2">
      <t>ネン</t>
    </rPh>
    <rPh sb="3" eb="4">
      <t>ツキ</t>
    </rPh>
    <phoneticPr fontId="1"/>
  </si>
  <si>
    <t>　　令和○年　●月　△日　　</t>
    <rPh sb="2" eb="4">
      <t>レイワ</t>
    </rPh>
    <rPh sb="5" eb="6">
      <t>トシ</t>
    </rPh>
    <rPh sb="8" eb="9">
      <t>ツキ</t>
    </rPh>
    <rPh sb="11" eb="12">
      <t>ヒ</t>
    </rPh>
    <phoneticPr fontId="1"/>
  </si>
  <si>
    <t>居宅介護支援事業所　●●</t>
    <rPh sb="0" eb="9">
      <t>キョタクカイゴシエンジギョウショ</t>
    </rPh>
    <phoneticPr fontId="1"/>
  </si>
  <si>
    <t>△△　▲▲</t>
    <phoneticPr fontId="1"/>
  </si>
  <si>
    <t>▲▲　△△</t>
    <phoneticPr fontId="1"/>
  </si>
  <si>
    <t>□□　■■</t>
    <phoneticPr fontId="1"/>
  </si>
  <si>
    <t>■■　□□</t>
    <phoneticPr fontId="1"/>
  </si>
  <si>
    <t>▼▼　▽▽</t>
    <phoneticPr fontId="1"/>
  </si>
  <si>
    <t>▽▽　▼▼</t>
    <phoneticPr fontId="1"/>
  </si>
  <si>
    <t>☆☆　★★</t>
    <phoneticPr fontId="1"/>
  </si>
  <si>
    <t>介護予防支援及び介護予防ケアマネジメント委託業務報告書</t>
    <phoneticPr fontId="1"/>
  </si>
  <si>
    <t>●●●●法人　■■■■</t>
    <rPh sb="4" eb="6">
      <t>ホウジン</t>
    </rPh>
    <phoneticPr fontId="1"/>
  </si>
  <si>
    <t>委託率</t>
    <rPh sb="0" eb="2">
      <t>イタク</t>
    </rPh>
    <rPh sb="2" eb="3">
      <t>リツ</t>
    </rPh>
    <phoneticPr fontId="1"/>
  </si>
  <si>
    <t>参考値
（委託率8割）</t>
    <rPh sb="0" eb="3">
      <t>サンコウチ</t>
    </rPh>
    <rPh sb="5" eb="8">
      <t>イタクリツ</t>
    </rPh>
    <rPh sb="9" eb="10">
      <t>ワリ</t>
    </rPh>
    <phoneticPr fontId="1"/>
  </si>
  <si>
    <t>1件当たりの委託料</t>
    <phoneticPr fontId="1"/>
  </si>
  <si>
    <t>委託料に
おける加算額</t>
    <rPh sb="0" eb="3">
      <t>イタクリョウ</t>
    </rPh>
    <rPh sb="8" eb="11">
      <t>カサンガク</t>
    </rPh>
    <phoneticPr fontId="1"/>
  </si>
  <si>
    <t>○○○○○○○○</t>
    <phoneticPr fontId="1"/>
  </si>
  <si>
    <t>消費税</t>
    <rPh sb="0" eb="3">
      <t>ショウヒゼイ</t>
    </rPh>
    <phoneticPr fontId="1"/>
  </si>
  <si>
    <t>※単位数は、京都市総合事業（介護予防ケアマネジメント）　サービスコード表を参照</t>
    <phoneticPr fontId="1"/>
  </si>
  <si>
    <t>報酬額
（切り捨て後）</t>
    <rPh sb="0" eb="3">
      <t>ホウシュウガク</t>
    </rPh>
    <rPh sb="5" eb="6">
      <t>キ</t>
    </rPh>
    <rPh sb="7" eb="8">
      <t>ス</t>
    </rPh>
    <rPh sb="9" eb="10">
      <t>アト</t>
    </rPh>
    <phoneticPr fontId="1"/>
  </si>
  <si>
    <t>計算式：報酬額＝単位×地域単価、委託料＝報酬額×委託率</t>
    <rPh sb="0" eb="3">
      <t>ケイサンシキ</t>
    </rPh>
    <rPh sb="4" eb="7">
      <t>ホウシュウガク</t>
    </rPh>
    <rPh sb="8" eb="10">
      <t>タンイ</t>
    </rPh>
    <rPh sb="11" eb="15">
      <t>チイキタンカ</t>
    </rPh>
    <rPh sb="16" eb="19">
      <t>イタクリョウ</t>
    </rPh>
    <rPh sb="20" eb="23">
      <t>ホウシュウガク</t>
    </rPh>
    <rPh sb="24" eb="27">
      <t>イタクリツ</t>
    </rPh>
    <phoneticPr fontId="1"/>
  </si>
  <si>
    <t>計算式：報酬額＝単位×地域単価、委託料＝報酬額×委託率</t>
    <rPh sb="0" eb="2">
      <t>ケイサン</t>
    </rPh>
    <phoneticPr fontId="1"/>
  </si>
  <si>
    <t>委託率反映後
（切り捨て後）</t>
    <rPh sb="0" eb="5">
      <t>イタクリツハンエイ</t>
    </rPh>
    <rPh sb="5" eb="6">
      <t>ゴ</t>
    </rPh>
    <phoneticPr fontId="1"/>
  </si>
  <si>
    <t>委託料
（処遇改善加算込み）</t>
    <rPh sb="0" eb="3">
      <t>イタクリョウ</t>
    </rPh>
    <rPh sb="5" eb="11">
      <t>ショグウカイゼンカサン</t>
    </rPh>
    <rPh sb="11" eb="12">
      <t>コ</t>
    </rPh>
    <phoneticPr fontId="1"/>
  </si>
  <si>
    <t>　高齢者虐待防止措置未実施減算</t>
    <rPh sb="1" eb="6">
      <t>コウレイシャギャクタイ</t>
    </rPh>
    <rPh sb="6" eb="8">
      <t>ボウシ</t>
    </rPh>
    <rPh sb="8" eb="10">
      <t>ソチ</t>
    </rPh>
    <rPh sb="10" eb="13">
      <t>ミジッシ</t>
    </rPh>
    <rPh sb="13" eb="15">
      <t>ゲンサン</t>
    </rPh>
    <phoneticPr fontId="1"/>
  </si>
  <si>
    <t>　業務継続計画未策定減算</t>
    <rPh sb="1" eb="5">
      <t>ギョウムケイゾク</t>
    </rPh>
    <rPh sb="5" eb="7">
      <t>ケイカク</t>
    </rPh>
    <rPh sb="7" eb="8">
      <t>ミ</t>
    </rPh>
    <rPh sb="8" eb="10">
      <t>サクテイ</t>
    </rPh>
    <rPh sb="10" eb="12">
      <t>ゲンサン</t>
    </rPh>
    <phoneticPr fontId="1"/>
  </si>
  <si>
    <t>Ⅰ</t>
    <phoneticPr fontId="1"/>
  </si>
  <si>
    <t>Ⅰ
減算どちらか１つ</t>
    <rPh sb="2" eb="4">
      <t>ゲンサン</t>
    </rPh>
    <phoneticPr fontId="1"/>
  </si>
  <si>
    <t>Ⅰ
減算どちらも</t>
    <rPh sb="2" eb="4">
      <t>ゲンサン</t>
    </rPh>
    <phoneticPr fontId="1"/>
  </si>
  <si>
    <t>Ⅱ</t>
    <phoneticPr fontId="1"/>
  </si>
  <si>
    <t>Ⅱ
減算どちらか１つ</t>
    <rPh sb="2" eb="4">
      <t>ゲンサン</t>
    </rPh>
    <phoneticPr fontId="1"/>
  </si>
  <si>
    <t>Ⅱ
減算どちらも</t>
    <rPh sb="2" eb="4">
      <t>ゲンサン</t>
    </rPh>
    <phoneticPr fontId="1"/>
  </si>
  <si>
    <t>合計
単位数</t>
    <rPh sb="0" eb="2">
      <t>ゴウケイ</t>
    </rPh>
    <rPh sb="3" eb="6">
      <t>タンイスウ</t>
    </rPh>
    <phoneticPr fontId="1"/>
  </si>
  <si>
    <t>虐防減算</t>
    <rPh sb="0" eb="1">
      <t>ギャク</t>
    </rPh>
    <rPh sb="1" eb="2">
      <t>ボウ</t>
    </rPh>
    <rPh sb="2" eb="4">
      <t>ゲンサン</t>
    </rPh>
    <phoneticPr fontId="1"/>
  </si>
  <si>
    <t>業未減算</t>
    <rPh sb="0" eb="1">
      <t>ギョウ</t>
    </rPh>
    <rPh sb="1" eb="2">
      <t>ミ</t>
    </rPh>
    <rPh sb="2" eb="4">
      <t>ゲンサン</t>
    </rPh>
    <phoneticPr fontId="1"/>
  </si>
  <si>
    <t>★★　☆☆</t>
    <phoneticPr fontId="1"/>
  </si>
  <si>
    <t>◇◇　◆◆</t>
    <phoneticPr fontId="1"/>
  </si>
  <si>
    <t>　高齢者虐待防止措置未実施減算</t>
    <rPh sb="1" eb="15">
      <t>コウレイシャギャクタイボウシソチミジッシゲンサン</t>
    </rPh>
    <phoneticPr fontId="7"/>
  </si>
  <si>
    <t>業務継続計画未策定減算</t>
    <rPh sb="0" eb="6">
      <t>ギョウムケイゾクケイカク</t>
    </rPh>
    <rPh sb="6" eb="11">
      <t>ミサクテイゲンサン</t>
    </rPh>
    <phoneticPr fontId="7"/>
  </si>
  <si>
    <t>委託単価</t>
    <phoneticPr fontId="1"/>
  </si>
  <si>
    <t>委託連携加算</t>
    <rPh sb="0" eb="2">
      <t>イタク</t>
    </rPh>
    <rPh sb="2" eb="4">
      <t>レンケイ</t>
    </rPh>
    <rPh sb="4" eb="6">
      <t>カサン</t>
    </rPh>
    <phoneticPr fontId="7"/>
  </si>
  <si>
    <t>処遇改善加算額込みの1件当たりの委託料（減算事由に該当しない場合）</t>
    <rPh sb="0" eb="6">
      <t>ショグウカイゼンカサン</t>
    </rPh>
    <rPh sb="6" eb="8">
      <t>ガクコ</t>
    </rPh>
    <rPh sb="11" eb="13">
      <t>ケンア</t>
    </rPh>
    <rPh sb="16" eb="19">
      <t>イタクリョウ</t>
    </rPh>
    <rPh sb="20" eb="22">
      <t>ゲンサン</t>
    </rPh>
    <rPh sb="22" eb="24">
      <t>ジユウ</t>
    </rPh>
    <rPh sb="25" eb="27">
      <t>ガイトウ</t>
    </rPh>
    <rPh sb="30" eb="32">
      <t>バアイ</t>
    </rPh>
    <phoneticPr fontId="1"/>
  </si>
  <si>
    <t>（令和　年　月分）</t>
    <rPh sb="1" eb="3">
      <t>レイワ</t>
    </rPh>
    <rPh sb="4" eb="5">
      <t>ネン</t>
    </rPh>
    <rPh sb="6" eb="7">
      <t>ガツ</t>
    </rPh>
    <rPh sb="7" eb="8">
      <t>ブン</t>
    </rPh>
    <phoneticPr fontId="1"/>
  </si>
  <si>
    <t>　　令和　年　　月　　日　　</t>
    <rPh sb="2" eb="4">
      <t>レイワ</t>
    </rPh>
    <rPh sb="5" eb="6">
      <t>トシ</t>
    </rPh>
    <rPh sb="8" eb="9">
      <t>ツキ</t>
    </rPh>
    <rPh sb="11" eb="12">
      <t>ヒ</t>
    </rPh>
    <phoneticPr fontId="1"/>
  </si>
  <si>
    <t>（令和　年　月分）</t>
    <rPh sb="1" eb="3">
      <t>レイワ</t>
    </rPh>
    <rPh sb="4" eb="5">
      <t>ネン</t>
    </rPh>
    <rPh sb="6" eb="8">
      <t>ガツブン</t>
    </rPh>
    <phoneticPr fontId="1"/>
  </si>
  <si>
    <t>令和　年　月　日　　</t>
    <rPh sb="0" eb="2">
      <t>レイワ</t>
    </rPh>
    <rPh sb="3" eb="4">
      <t>ネン</t>
    </rPh>
    <rPh sb="5" eb="6">
      <t>ツキ</t>
    </rPh>
    <rPh sb="7" eb="8">
      <t>ヒ</t>
    </rPh>
    <phoneticPr fontId="1"/>
  </si>
  <si>
    <t xml:space="preserve">〒○○○‐○○○
</t>
    <phoneticPr fontId="1"/>
  </si>
  <si>
    <t>合計（税抜き）</t>
    <rPh sb="0" eb="2">
      <t>ゴウケイ</t>
    </rPh>
    <rPh sb="3" eb="4">
      <t>ゼイ</t>
    </rPh>
    <rPh sb="4" eb="5">
      <t>ヌ</t>
    </rPh>
    <phoneticPr fontId="1"/>
  </si>
  <si>
    <t>←「仕様書別表の合計委託料×報告件数」の種別ごとの足し上げ</t>
    <rPh sb="2" eb="5">
      <t>シヨウショ</t>
    </rPh>
    <rPh sb="5" eb="7">
      <t>ベッピョウ</t>
    </rPh>
    <rPh sb="8" eb="10">
      <t>ゴウケイ</t>
    </rPh>
    <rPh sb="10" eb="13">
      <t>イタクリョウ</t>
    </rPh>
    <rPh sb="14" eb="18">
      <t>ホウコクケンスウ</t>
    </rPh>
    <rPh sb="20" eb="22">
      <t>シュベツ</t>
    </rPh>
    <rPh sb="25" eb="26">
      <t>タ</t>
    </rPh>
    <rPh sb="27" eb="28">
      <t>ア</t>
    </rPh>
    <phoneticPr fontId="1"/>
  </si>
  <si>
    <t>登録番号：</t>
    <rPh sb="0" eb="4">
      <t>トウロクバンゴウ</t>
    </rPh>
    <phoneticPr fontId="1"/>
  </si>
  <si>
    <t>T</t>
    <phoneticPr fontId="1"/>
  </si>
  <si>
    <t>自立支援加算</t>
    <rPh sb="0" eb="6">
      <t>ジリツシエンカサン</t>
    </rPh>
    <phoneticPr fontId="1"/>
  </si>
  <si>
    <t>自立支援
加算</t>
    <rPh sb="0" eb="2">
      <t>ジリツ</t>
    </rPh>
    <rPh sb="2" eb="4">
      <t>シエン</t>
    </rPh>
    <rPh sb="5" eb="7">
      <t>カサン</t>
    </rPh>
    <phoneticPr fontId="1"/>
  </si>
  <si>
    <t>単位</t>
    <rPh sb="0" eb="2">
      <t>タンイ</t>
    </rPh>
    <phoneticPr fontId="1"/>
  </si>
  <si>
    <t>委託率反映後</t>
    <rPh sb="0" eb="6">
      <t>イタクリツハンエイゴ</t>
    </rPh>
    <phoneticPr fontId="1"/>
  </si>
  <si>
    <t>報酬額</t>
    <rPh sb="0" eb="3">
      <t>ホウシュウガク</t>
    </rPh>
    <phoneticPr fontId="1"/>
  </si>
  <si>
    <t>計算式：報酬額＝単位×地域単価、委託料＝報酬額×委託率</t>
    <phoneticPr fontId="1"/>
  </si>
  <si>
    <t>○○支店
123</t>
    <rPh sb="2" eb="4">
      <t>シテン</t>
    </rPh>
    <phoneticPr fontId="1"/>
  </si>
  <si>
    <t>T0123456789012</t>
    <phoneticPr fontId="1"/>
  </si>
  <si>
    <t>店舗名・支店番号</t>
    <rPh sb="0" eb="3">
      <t>テンポメイ</t>
    </rPh>
    <rPh sb="4" eb="6">
      <t>シテン</t>
    </rPh>
    <rPh sb="6" eb="8">
      <t>バンゴウ</t>
    </rPh>
    <phoneticPr fontId="7"/>
  </si>
  <si>
    <t>委託料(自立支援加算)</t>
    <rPh sb="0" eb="3">
      <t>イタクリョウ</t>
    </rPh>
    <rPh sb="4" eb="10">
      <t>ジリツシエンカサン</t>
    </rPh>
    <phoneticPr fontId="1"/>
  </si>
  <si>
    <t>介護予防支援</t>
    <rPh sb="0" eb="6">
      <t>カイゴヨボウシエン</t>
    </rPh>
    <phoneticPr fontId="1"/>
  </si>
  <si>
    <t>介護予防ケアマネジメント</t>
    <rPh sb="0" eb="4">
      <t>カイゴヨボウ</t>
    </rPh>
    <phoneticPr fontId="1"/>
  </si>
  <si>
    <t>ケアマネジメント費</t>
    <rPh sb="8" eb="9">
      <t>ヒ</t>
    </rPh>
    <phoneticPr fontId="1"/>
  </si>
  <si>
    <t>ケアマネジメント費（Ⅰ）</t>
    <rPh sb="8" eb="9">
      <t>ヒ</t>
    </rPh>
    <phoneticPr fontId="1"/>
  </si>
  <si>
    <t>ケアマネジメント費（Ⅱ）</t>
    <rPh sb="8" eb="9">
      <t>ヒ</t>
    </rPh>
    <phoneticPr fontId="1"/>
  </si>
  <si>
    <t>初回加算</t>
    <rPh sb="0" eb="4">
      <t>ショカイカサン</t>
    </rPh>
    <phoneticPr fontId="1"/>
  </si>
  <si>
    <t>委託連携加算</t>
    <rPh sb="0" eb="6">
      <t>イタクレンケイカサン</t>
    </rPh>
    <phoneticPr fontId="1"/>
  </si>
  <si>
    <t>計</t>
    <rPh sb="0" eb="1">
      <t>ケイ</t>
    </rPh>
    <phoneticPr fontId="1"/>
  </si>
  <si>
    <t>ケアマネジメント費（Ⅱ）</t>
    <phoneticPr fontId="7"/>
  </si>
  <si>
    <t>ケアマネジメント費（Ⅰ）</t>
    <phoneticPr fontId="7"/>
  </si>
  <si>
    <t>支援費及びケアマネジメント費（Ⅰ）</t>
    <rPh sb="0" eb="3">
      <t>シエンヒ</t>
    </rPh>
    <rPh sb="3" eb="4">
      <t>オヨ</t>
    </rPh>
    <rPh sb="13" eb="14">
      <t>ヒ</t>
    </rPh>
    <phoneticPr fontId="1"/>
  </si>
  <si>
    <t>Ⅰのみ</t>
    <phoneticPr fontId="1"/>
  </si>
  <si>
    <t>Ⅰ、初回</t>
    <rPh sb="2" eb="4">
      <t>ショカイ</t>
    </rPh>
    <phoneticPr fontId="1"/>
  </si>
  <si>
    <t>Ⅰ、委託連携</t>
    <rPh sb="2" eb="6">
      <t>イタクレンケイ</t>
    </rPh>
    <phoneticPr fontId="1"/>
  </si>
  <si>
    <t>Ⅰ、初回、委託連携加算</t>
    <rPh sb="5" eb="11">
      <t>イタクレンケイカサン</t>
    </rPh>
    <phoneticPr fontId="1"/>
  </si>
  <si>
    <t>金融機関名・金融機関コード</t>
    <rPh sb="0" eb="4">
      <t>キンユウキカン</t>
    </rPh>
    <rPh sb="4" eb="5">
      <t>メイ</t>
    </rPh>
    <rPh sb="6" eb="10">
      <t>キンユウキカン</t>
    </rPh>
    <phoneticPr fontId="1"/>
  </si>
  <si>
    <t>○○○○法人　□□□□</t>
    <rPh sb="4" eb="6">
      <t>ホウジン</t>
    </rPh>
    <phoneticPr fontId="1"/>
  </si>
  <si>
    <t>〒○○○‐○○○
京都市○○区○○通○○町○○番地</t>
    <rPh sb="9" eb="12">
      <t>キョウトシ</t>
    </rPh>
    <rPh sb="14" eb="15">
      <t>ク</t>
    </rPh>
    <rPh sb="17" eb="18">
      <t>トオ</t>
    </rPh>
    <rPh sb="20" eb="21">
      <t>チョウ</t>
    </rPh>
    <rPh sb="23" eb="25">
      <t>バンチ</t>
    </rPh>
    <phoneticPr fontId="1"/>
  </si>
  <si>
    <t>○○銀行
1234</t>
    <rPh sb="2" eb="4">
      <t>ギンコウ</t>
    </rPh>
    <phoneticPr fontId="1"/>
  </si>
  <si>
    <t>○年●月</t>
    <phoneticPr fontId="1"/>
  </si>
  <si>
    <t>◆◆　◇◇</t>
    <phoneticPr fontId="1"/>
  </si>
  <si>
    <t>△▲　▲△</t>
    <phoneticPr fontId="1"/>
  </si>
  <si>
    <t>▽▼　▼▽</t>
    <phoneticPr fontId="1"/>
  </si>
  <si>
    <t>○●　●○</t>
    <phoneticPr fontId="1"/>
  </si>
  <si>
    <t>●○　○●</t>
    <phoneticPr fontId="1"/>
  </si>
  <si>
    <t>☆★　★☆</t>
    <phoneticPr fontId="1"/>
  </si>
  <si>
    <t>京都市参考様式</t>
    <rPh sb="0" eb="3">
      <t>キョウトシ</t>
    </rPh>
    <rPh sb="3" eb="5">
      <t>サンコウ</t>
    </rPh>
    <rPh sb="5" eb="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</si>
</sst>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&quot;¥&quot;#,##0_);[Red]\(&quot;¥&quot;#,##0\)"/>
    <numFmt numFmtId="177" formatCode="#,##0&quot;件&quot;"/>
    <numFmt numFmtId="178" formatCode="&quot;¥&quot;#,##0.00_);[Red]\(&quot;¥&quot;#,##0.00\)"/>
    <numFmt numFmtId="179" formatCode="0;&quot;▲ &quot;0"/>
  </numFmts>
  <fonts count="18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 style="thin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15" fillId="0" borderId="0" xfId="0" applyFont="1" applyProtection="1">
      <alignment vertical="center"/>
    </xf>
    <xf numFmtId="0" fontId="0" fillId="0" borderId="13" xfId="0" applyBorder="1" applyProtection="1">
      <alignment vertical="center"/>
    </xf>
    <xf numFmtId="176" fontId="0" fillId="0" borderId="13" xfId="0" applyNumberFormat="1" applyBorder="1" applyProtection="1">
      <alignment vertical="center"/>
    </xf>
    <xf numFmtId="176" fontId="0" fillId="0" borderId="0" xfId="0" applyNumberFormat="1" applyProtection="1">
      <alignment vertical="center"/>
    </xf>
    <xf numFmtId="178" fontId="0" fillId="0" borderId="0" xfId="0" applyNumberForma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top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/>
    </xf>
    <xf numFmtId="176" fontId="0" fillId="0" borderId="0" xfId="0" applyNumberFormat="1" applyAlignment="1" applyProtection="1">
      <alignment vertical="center"/>
    </xf>
    <xf numFmtId="0" fontId="0" fillId="0" borderId="19" xfId="0" applyFill="1" applyBorder="1" applyProtection="1">
      <alignment vertical="center"/>
    </xf>
    <xf numFmtId="176" fontId="0" fillId="5" borderId="13" xfId="0" applyNumberFormat="1" applyFill="1" applyBorder="1" applyProtection="1">
      <alignment vertical="center"/>
    </xf>
    <xf numFmtId="0" fontId="0" fillId="0" borderId="13" xfId="0" applyBorder="1" applyAlignment="1" applyProtection="1">
      <alignment vertical="center" shrinkToFit="1"/>
    </xf>
    <xf numFmtId="179" fontId="0" fillId="0" borderId="13" xfId="0" applyNumberFormat="1" applyBorder="1" applyProtection="1">
      <alignment vertical="center"/>
    </xf>
    <xf numFmtId="0" fontId="0" fillId="0" borderId="0" xfId="0" applyFill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right" vertical="center"/>
    </xf>
    <xf numFmtId="0" fontId="0" fillId="0" borderId="14" xfId="0" applyBorder="1" applyAlignment="1" applyProtection="1">
      <alignment horizontal="center" vertical="center" wrapText="1"/>
    </xf>
    <xf numFmtId="0" fontId="0" fillId="0" borderId="14" xfId="0" applyBorder="1" applyProtection="1">
      <alignment vertical="center"/>
    </xf>
    <xf numFmtId="179" fontId="0" fillId="0" borderId="14" xfId="0" applyNumberFormat="1" applyBorder="1" applyProtection="1">
      <alignment vertical="center"/>
    </xf>
    <xf numFmtId="0" fontId="16" fillId="2" borderId="25" xfId="0" applyFont="1" applyFill="1" applyBorder="1" applyAlignment="1" applyProtection="1">
      <alignment horizontal="center" vertical="center"/>
    </xf>
    <xf numFmtId="176" fontId="9" fillId="2" borderId="26" xfId="0" applyNumberFormat="1" applyFont="1" applyFill="1" applyBorder="1" applyProtection="1">
      <alignment vertical="center"/>
      <protection locked="0"/>
    </xf>
    <xf numFmtId="6" fontId="9" fillId="2" borderId="26" xfId="0" applyNumberFormat="1" applyFont="1" applyFill="1" applyBorder="1" applyProtection="1">
      <alignment vertical="center"/>
      <protection locked="0"/>
    </xf>
    <xf numFmtId="176" fontId="9" fillId="2" borderId="27" xfId="0" applyNumberFormat="1" applyFont="1" applyFill="1" applyBorder="1" applyProtection="1">
      <alignment vertical="center"/>
      <protection locked="0"/>
    </xf>
    <xf numFmtId="0" fontId="15" fillId="0" borderId="14" xfId="0" applyFont="1" applyFill="1" applyBorder="1" applyAlignment="1" applyProtection="1">
      <alignment horizontal="center" vertical="center" wrapText="1"/>
    </xf>
    <xf numFmtId="176" fontId="0" fillId="0" borderId="14" xfId="0" applyNumberFormat="1" applyFill="1" applyBorder="1" applyProtection="1">
      <alignment vertical="center"/>
    </xf>
    <xf numFmtId="0" fontId="15" fillId="2" borderId="25" xfId="0" applyFont="1" applyFill="1" applyBorder="1" applyAlignment="1" applyProtection="1">
      <alignment horizontal="center" vertical="center" wrapText="1"/>
    </xf>
    <xf numFmtId="0" fontId="0" fillId="2" borderId="28" xfId="0" applyFill="1" applyBorder="1" applyAlignment="1" applyProtection="1">
      <alignment horizontal="center" vertical="center"/>
    </xf>
    <xf numFmtId="0" fontId="16" fillId="2" borderId="28" xfId="0" applyFont="1" applyFill="1" applyBorder="1" applyAlignment="1" applyProtection="1">
      <alignment horizontal="center" vertical="center"/>
    </xf>
    <xf numFmtId="0" fontId="9" fillId="2" borderId="29" xfId="0" applyFont="1" applyFill="1" applyBorder="1" applyProtection="1">
      <alignment vertical="center"/>
      <protection locked="0"/>
    </xf>
    <xf numFmtId="176" fontId="0" fillId="0" borderId="0" xfId="0" applyNumberForma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0" fillId="0" borderId="1" xfId="0" applyBorder="1" applyAlignment="1" applyProtection="1">
      <alignment vertical="center"/>
    </xf>
    <xf numFmtId="0" fontId="0" fillId="2" borderId="25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13" xfId="0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5" fillId="0" borderId="37" xfId="0" applyFont="1" applyFill="1" applyBorder="1" applyAlignment="1" applyProtection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Font="1" applyAlignment="1" applyProtection="1">
      <alignment horizontal="right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76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/>
      <protection locked="0"/>
    </xf>
    <xf numFmtId="176" fontId="0" fillId="0" borderId="13" xfId="0" applyNumberFormat="1" applyFill="1" applyBorder="1" applyAlignment="1" applyProtection="1">
      <alignment horizontal="center" vertical="center"/>
    </xf>
    <xf numFmtId="5" fontId="0" fillId="0" borderId="13" xfId="0" applyNumberFormat="1" applyFill="1" applyBorder="1" applyAlignment="1" applyProtection="1">
      <alignment horizontal="center" vertical="center"/>
    </xf>
    <xf numFmtId="6" fontId="0" fillId="0" borderId="13" xfId="0" applyNumberFormat="1" applyFill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 textRotation="255" shrinkToFit="1"/>
    </xf>
    <xf numFmtId="0" fontId="0" fillId="0" borderId="19" xfId="0" applyBorder="1" applyAlignment="1" applyProtection="1">
      <alignment horizontal="center" vertical="center" textRotation="255" shrinkToFit="1"/>
    </xf>
    <xf numFmtId="0" fontId="0" fillId="0" borderId="24" xfId="0" applyBorder="1" applyAlignment="1" applyProtection="1">
      <alignment horizontal="center" vertical="center" textRotation="255" shrinkToFit="1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 shrinkToFit="1"/>
    </xf>
    <xf numFmtId="0" fontId="17" fillId="0" borderId="16" xfId="0" applyFont="1" applyFill="1" applyBorder="1" applyAlignment="1" applyProtection="1">
      <alignment horizontal="center" vertical="center" shrinkToFit="1"/>
    </xf>
    <xf numFmtId="0" fontId="8" fillId="0" borderId="15" xfId="0" applyFont="1" applyFill="1" applyBorder="1" applyAlignment="1" applyProtection="1">
      <alignment horizontal="center" vertical="center" shrinkToFit="1"/>
    </xf>
    <xf numFmtId="0" fontId="8" fillId="0" borderId="16" xfId="0" applyFont="1" applyFill="1" applyBorder="1" applyAlignment="1" applyProtection="1">
      <alignment horizontal="center" vertical="center" shrinkToFit="1"/>
    </xf>
    <xf numFmtId="176" fontId="0" fillId="0" borderId="14" xfId="0" applyNumberFormat="1" applyFill="1" applyBorder="1" applyAlignment="1" applyProtection="1">
      <alignment horizontal="center" vertical="center"/>
    </xf>
    <xf numFmtId="176" fontId="0" fillId="0" borderId="15" xfId="0" applyNumberFormat="1" applyFill="1" applyBorder="1" applyAlignment="1" applyProtection="1">
      <alignment horizontal="center" vertical="center"/>
    </xf>
    <xf numFmtId="176" fontId="0" fillId="0" borderId="16" xfId="0" applyNumberFormat="1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5" fontId="0" fillId="0" borderId="14" xfId="0" applyNumberFormat="1" applyFill="1" applyBorder="1" applyAlignment="1" applyProtection="1">
      <alignment horizontal="center" vertical="center"/>
    </xf>
    <xf numFmtId="5" fontId="0" fillId="0" borderId="15" xfId="0" applyNumberFormat="1" applyFill="1" applyBorder="1" applyAlignment="1" applyProtection="1">
      <alignment horizontal="center" vertical="center"/>
    </xf>
    <xf numFmtId="5" fontId="0" fillId="0" borderId="16" xfId="0" applyNumberFormat="1" applyFill="1" applyBorder="1" applyAlignment="1" applyProtection="1">
      <alignment horizontal="center" vertical="center"/>
    </xf>
    <xf numFmtId="6" fontId="0" fillId="0" borderId="14" xfId="0" applyNumberFormat="1" applyFill="1" applyBorder="1" applyAlignment="1" applyProtection="1">
      <alignment horizontal="center" vertical="center"/>
    </xf>
    <xf numFmtId="6" fontId="0" fillId="0" borderId="15" xfId="0" applyNumberFormat="1" applyFill="1" applyBorder="1" applyAlignment="1" applyProtection="1">
      <alignment horizontal="center" vertical="center"/>
    </xf>
    <xf numFmtId="6" fontId="0" fillId="0" borderId="16" xfId="0" applyNumberFormat="1" applyFill="1" applyBorder="1" applyAlignment="1" applyProtection="1">
      <alignment horizontal="center" vertical="center"/>
    </xf>
    <xf numFmtId="6" fontId="0" fillId="0" borderId="30" xfId="0" applyNumberFormat="1" applyFill="1" applyBorder="1" applyAlignment="1" applyProtection="1">
      <alignment horizontal="center" vertical="center"/>
    </xf>
    <xf numFmtId="6" fontId="0" fillId="0" borderId="31" xfId="0" applyNumberFormat="1" applyFill="1" applyBorder="1" applyAlignment="1" applyProtection="1">
      <alignment horizontal="center" vertical="center"/>
    </xf>
    <xf numFmtId="6" fontId="0" fillId="0" borderId="32" xfId="0" applyNumberFormat="1" applyFill="1" applyBorder="1" applyAlignment="1" applyProtection="1">
      <alignment horizontal="center" vertical="center"/>
    </xf>
    <xf numFmtId="0" fontId="0" fillId="0" borderId="30" xfId="0" applyFill="1" applyBorder="1" applyAlignment="1" applyProtection="1">
      <alignment horizontal="center" vertical="center"/>
    </xf>
    <xf numFmtId="0" fontId="0" fillId="0" borderId="31" xfId="0" applyFill="1" applyBorder="1" applyAlignment="1" applyProtection="1">
      <alignment horizontal="center" vertical="center"/>
    </xf>
    <xf numFmtId="0" fontId="0" fillId="0" borderId="32" xfId="0" applyFill="1" applyBorder="1" applyAlignment="1" applyProtection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 applyProtection="1">
      <alignment horizontal="center" vertical="center" shrinkToFit="1"/>
    </xf>
    <xf numFmtId="0" fontId="0" fillId="0" borderId="16" xfId="0" applyFill="1" applyBorder="1" applyAlignment="1" applyProtection="1">
      <alignment horizontal="center" vertical="center" shrinkToFit="1"/>
    </xf>
    <xf numFmtId="0" fontId="17" fillId="0" borderId="17" xfId="0" applyFont="1" applyFill="1" applyBorder="1" applyAlignment="1" applyProtection="1">
      <alignment horizontal="center" vertical="center" textRotation="255" shrinkToFit="1"/>
    </xf>
    <xf numFmtId="0" fontId="17" fillId="0" borderId="19" xfId="0" applyFont="1" applyFill="1" applyBorder="1" applyAlignment="1" applyProtection="1">
      <alignment horizontal="center" vertical="center" textRotation="255" shrinkToFit="1"/>
    </xf>
    <xf numFmtId="0" fontId="17" fillId="0" borderId="24" xfId="0" applyFont="1" applyFill="1" applyBorder="1" applyAlignment="1" applyProtection="1">
      <alignment horizontal="center" vertical="center" textRotation="255" shrinkToFit="1"/>
    </xf>
    <xf numFmtId="176" fontId="0" fillId="0" borderId="30" xfId="0" applyNumberFormat="1" applyFill="1" applyBorder="1" applyAlignment="1" applyProtection="1">
      <alignment horizontal="center" vertical="center"/>
    </xf>
    <xf numFmtId="176" fontId="0" fillId="0" borderId="31" xfId="0" applyNumberFormat="1" applyFill="1" applyBorder="1" applyAlignment="1" applyProtection="1">
      <alignment horizontal="center" vertical="center"/>
    </xf>
    <xf numFmtId="176" fontId="0" fillId="0" borderId="32" xfId="0" applyNumberFormat="1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8" fillId="0" borderId="21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176" fontId="0" fillId="0" borderId="13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77" fontId="0" fillId="0" borderId="18" xfId="0" applyNumberFormat="1" applyFill="1" applyBorder="1" applyAlignment="1" applyProtection="1">
      <alignment horizontal="center" vertical="center"/>
    </xf>
    <xf numFmtId="177" fontId="0" fillId="0" borderId="13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 shrinkToFit="1"/>
    </xf>
    <xf numFmtId="177" fontId="0" fillId="0" borderId="20" xfId="0" applyNumberFormat="1" applyBorder="1" applyAlignment="1" applyProtection="1">
      <alignment horizontal="center" vertical="center"/>
    </xf>
    <xf numFmtId="177" fontId="0" fillId="0" borderId="21" xfId="0" applyNumberFormat="1" applyBorder="1" applyAlignment="1" applyProtection="1">
      <alignment horizontal="center" vertical="center"/>
    </xf>
    <xf numFmtId="177" fontId="0" fillId="0" borderId="22" xfId="0" applyNumberFormat="1" applyBorder="1" applyAlignment="1" applyProtection="1">
      <alignment horizontal="center" vertical="center"/>
    </xf>
    <xf numFmtId="177" fontId="0" fillId="0" borderId="23" xfId="0" applyNumberForma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3" xfId="0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 shrinkToFi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0" xfId="0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 textRotation="255" shrinkToFit="1"/>
    </xf>
    <xf numFmtId="0" fontId="0" fillId="2" borderId="19" xfId="0" applyFill="1" applyBorder="1" applyAlignment="1" applyProtection="1">
      <alignment horizontal="center" vertical="center" textRotation="255" shrinkToFit="1"/>
    </xf>
    <xf numFmtId="0" fontId="0" fillId="2" borderId="24" xfId="0" applyFill="1" applyBorder="1" applyAlignment="1" applyProtection="1">
      <alignment horizontal="center" vertical="center" textRotation="255" shrinkToFit="1"/>
    </xf>
    <xf numFmtId="0" fontId="0" fillId="2" borderId="15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/>
    </xf>
    <xf numFmtId="176" fontId="0" fillId="2" borderId="13" xfId="0" applyNumberFormat="1" applyFill="1" applyBorder="1" applyAlignment="1" applyProtection="1">
      <alignment horizontal="center" vertical="center"/>
    </xf>
    <xf numFmtId="5" fontId="0" fillId="2" borderId="13" xfId="0" applyNumberFormat="1" applyFill="1" applyBorder="1" applyAlignment="1" applyProtection="1">
      <alignment horizontal="center" vertical="center"/>
    </xf>
    <xf numFmtId="0" fontId="17" fillId="2" borderId="15" xfId="0" applyFont="1" applyFill="1" applyBorder="1" applyAlignment="1" applyProtection="1">
      <alignment horizontal="center" vertical="center" shrinkToFit="1"/>
    </xf>
    <xf numFmtId="0" fontId="17" fillId="2" borderId="16" xfId="0" applyFont="1" applyFill="1" applyBorder="1" applyAlignment="1" applyProtection="1">
      <alignment horizontal="center" vertical="center" shrinkToFit="1"/>
    </xf>
    <xf numFmtId="6" fontId="0" fillId="2" borderId="13" xfId="0" applyNumberFormat="1" applyFill="1" applyBorder="1" applyAlignment="1" applyProtection="1">
      <alignment horizontal="center" vertical="center"/>
    </xf>
    <xf numFmtId="0" fontId="8" fillId="2" borderId="15" xfId="0" applyFont="1" applyFill="1" applyBorder="1" applyAlignment="1" applyProtection="1">
      <alignment horizontal="center" vertical="center" shrinkToFit="1"/>
    </xf>
    <xf numFmtId="0" fontId="8" fillId="2" borderId="16" xfId="0" applyFont="1" applyFill="1" applyBorder="1" applyAlignment="1" applyProtection="1">
      <alignment horizontal="center" vertical="center" shrinkToFit="1"/>
    </xf>
    <xf numFmtId="6" fontId="0" fillId="2" borderId="14" xfId="0" applyNumberFormat="1" applyFill="1" applyBorder="1" applyAlignment="1" applyProtection="1">
      <alignment horizontal="center" vertical="center"/>
    </xf>
    <xf numFmtId="6" fontId="0" fillId="2" borderId="15" xfId="0" applyNumberFormat="1" applyFill="1" applyBorder="1" applyAlignment="1" applyProtection="1">
      <alignment horizontal="center" vertical="center"/>
    </xf>
    <xf numFmtId="6" fontId="0" fillId="2" borderId="16" xfId="0" applyNumberFormat="1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5" fontId="0" fillId="2" borderId="14" xfId="0" applyNumberFormat="1" applyFill="1" applyBorder="1" applyAlignment="1" applyProtection="1">
      <alignment horizontal="center" vertical="center"/>
    </xf>
    <xf numFmtId="5" fontId="0" fillId="2" borderId="15" xfId="0" applyNumberFormat="1" applyFill="1" applyBorder="1" applyAlignment="1" applyProtection="1">
      <alignment horizontal="center" vertical="center"/>
    </xf>
    <xf numFmtId="5" fontId="0" fillId="2" borderId="16" xfId="0" applyNumberFormat="1" applyFill="1" applyBorder="1" applyAlignment="1" applyProtection="1">
      <alignment horizontal="center" vertical="center"/>
    </xf>
    <xf numFmtId="6" fontId="0" fillId="2" borderId="30" xfId="0" applyNumberFormat="1" applyFill="1" applyBorder="1" applyAlignment="1" applyProtection="1">
      <alignment horizontal="center" vertical="center"/>
    </xf>
    <xf numFmtId="6" fontId="0" fillId="2" borderId="31" xfId="0" applyNumberFormat="1" applyFill="1" applyBorder="1" applyAlignment="1" applyProtection="1">
      <alignment horizontal="center" vertical="center"/>
    </xf>
    <xf numFmtId="6" fontId="0" fillId="2" borderId="32" xfId="0" applyNumberFormat="1" applyFill="1" applyBorder="1" applyAlignment="1" applyProtection="1">
      <alignment horizontal="center" vertical="center"/>
    </xf>
    <xf numFmtId="0" fontId="0" fillId="2" borderId="30" xfId="0" applyFill="1" applyBorder="1" applyAlignment="1" applyProtection="1">
      <alignment horizontal="center" vertic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17" fillId="2" borderId="17" xfId="0" applyFont="1" applyFill="1" applyBorder="1" applyAlignment="1" applyProtection="1">
      <alignment horizontal="center" vertical="center" textRotation="255" shrinkToFit="1"/>
    </xf>
    <xf numFmtId="0" fontId="17" fillId="2" borderId="19" xfId="0" applyFont="1" applyFill="1" applyBorder="1" applyAlignment="1" applyProtection="1">
      <alignment horizontal="center" vertical="center" textRotation="255" shrinkToFit="1"/>
    </xf>
    <xf numFmtId="0" fontId="17" fillId="2" borderId="24" xfId="0" applyFont="1" applyFill="1" applyBorder="1" applyAlignment="1" applyProtection="1">
      <alignment horizontal="center" vertical="center" textRotation="255" shrinkToFit="1"/>
    </xf>
    <xf numFmtId="0" fontId="0" fillId="2" borderId="15" xfId="0" applyFill="1" applyBorder="1" applyAlignment="1" applyProtection="1">
      <alignment horizontal="center" vertical="center" shrinkToFit="1"/>
    </xf>
    <xf numFmtId="0" fontId="0" fillId="2" borderId="16" xfId="0" applyFill="1" applyBorder="1" applyAlignment="1" applyProtection="1">
      <alignment horizontal="center" vertical="center" shrinkToFit="1"/>
    </xf>
    <xf numFmtId="176" fontId="0" fillId="2" borderId="14" xfId="0" applyNumberFormat="1" applyFill="1" applyBorder="1" applyAlignment="1" applyProtection="1">
      <alignment horizontal="center" vertical="center"/>
    </xf>
    <xf numFmtId="176" fontId="0" fillId="2" borderId="15" xfId="0" applyNumberFormat="1" applyFill="1" applyBorder="1" applyAlignment="1" applyProtection="1">
      <alignment horizontal="center" vertical="center"/>
    </xf>
    <xf numFmtId="176" fontId="0" fillId="2" borderId="16" xfId="0" applyNumberFormat="1" applyFill="1" applyBorder="1" applyAlignment="1" applyProtection="1">
      <alignment horizontal="center" vertical="center"/>
    </xf>
    <xf numFmtId="176" fontId="0" fillId="2" borderId="30" xfId="0" applyNumberFormat="1" applyFill="1" applyBorder="1" applyAlignment="1" applyProtection="1">
      <alignment horizontal="center" vertical="center"/>
    </xf>
    <xf numFmtId="176" fontId="0" fillId="2" borderId="31" xfId="0" applyNumberFormat="1" applyFill="1" applyBorder="1" applyAlignment="1" applyProtection="1">
      <alignment horizontal="center" vertical="center"/>
    </xf>
    <xf numFmtId="176" fontId="0" fillId="2" borderId="32" xfId="0" applyNumberFormat="1" applyFill="1" applyBorder="1" applyAlignment="1" applyProtection="1">
      <alignment horizontal="center" vertical="center"/>
    </xf>
    <xf numFmtId="0" fontId="0" fillId="0" borderId="13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center" vertical="center" shrinkToFit="1"/>
    </xf>
    <xf numFmtId="0" fontId="8" fillId="0" borderId="13" xfId="0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left" vertical="center" wrapText="1"/>
    </xf>
    <xf numFmtId="0" fontId="0" fillId="0" borderId="15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0" fillId="0" borderId="1" xfId="0" applyBorder="1" applyAlignment="1" applyProtection="1">
      <alignment horizontal="left" vertical="center"/>
    </xf>
    <xf numFmtId="0" fontId="6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/>
    </xf>
    <xf numFmtId="0" fontId="8" fillId="7" borderId="20" xfId="0" applyFont="1" applyFill="1" applyBorder="1" applyAlignment="1" applyProtection="1">
      <alignment horizontal="center" vertical="center" wrapText="1"/>
    </xf>
    <xf numFmtId="0" fontId="8" fillId="7" borderId="21" xfId="0" applyFont="1" applyFill="1" applyBorder="1" applyAlignment="1" applyProtection="1">
      <alignment horizontal="center" vertical="center"/>
    </xf>
    <xf numFmtId="0" fontId="8" fillId="7" borderId="22" xfId="0" applyFont="1" applyFill="1" applyBorder="1" applyAlignment="1" applyProtection="1">
      <alignment horizontal="center" vertical="center"/>
    </xf>
    <xf numFmtId="0" fontId="8" fillId="7" borderId="23" xfId="0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7" borderId="13" xfId="0" applyFill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/>
    </xf>
    <xf numFmtId="176" fontId="0" fillId="4" borderId="13" xfId="0" applyNumberFormat="1" applyFill="1" applyBorder="1" applyAlignment="1" applyProtection="1">
      <alignment horizontal="center" vertical="center"/>
    </xf>
    <xf numFmtId="0" fontId="0" fillId="3" borderId="13" xfId="0" applyFill="1" applyBorder="1" applyAlignment="1" applyProtection="1">
      <alignment horizontal="center" vertical="center"/>
    </xf>
    <xf numFmtId="176" fontId="0" fillId="3" borderId="13" xfId="0" applyNumberFormat="1" applyFill="1" applyBorder="1" applyAlignment="1" applyProtection="1">
      <alignment horizontal="center" vertical="center"/>
    </xf>
    <xf numFmtId="177" fontId="0" fillId="2" borderId="13" xfId="0" applyNumberFormat="1" applyFill="1" applyBorder="1" applyAlignment="1" applyProtection="1">
      <alignment horizontal="center" vertical="center"/>
    </xf>
    <xf numFmtId="177" fontId="0" fillId="5" borderId="13" xfId="0" applyNumberFormat="1" applyFill="1" applyBorder="1" applyAlignment="1" applyProtection="1">
      <alignment horizontal="center" vertical="center"/>
    </xf>
    <xf numFmtId="177" fontId="0" fillId="7" borderId="20" xfId="0" applyNumberFormat="1" applyFill="1" applyBorder="1" applyAlignment="1" applyProtection="1">
      <alignment horizontal="center" vertical="center"/>
    </xf>
    <xf numFmtId="177" fontId="0" fillId="7" borderId="21" xfId="0" applyNumberFormat="1" applyFill="1" applyBorder="1" applyAlignment="1" applyProtection="1">
      <alignment horizontal="center" vertical="center"/>
    </xf>
    <xf numFmtId="177" fontId="0" fillId="7" borderId="22" xfId="0" applyNumberFormat="1" applyFill="1" applyBorder="1" applyAlignment="1" applyProtection="1">
      <alignment horizontal="center" vertical="center"/>
    </xf>
    <xf numFmtId="177" fontId="0" fillId="7" borderId="23" xfId="0" applyNumberFormat="1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 shrinkToFit="1"/>
    </xf>
    <xf numFmtId="0" fontId="0" fillId="5" borderId="20" xfId="0" applyFill="1" applyBorder="1" applyAlignment="1" applyProtection="1">
      <alignment horizontal="center" vertical="center"/>
    </xf>
    <xf numFmtId="0" fontId="0" fillId="5" borderId="21" xfId="0" applyFill="1" applyBorder="1" applyAlignment="1" applyProtection="1">
      <alignment horizontal="center" vertical="center"/>
    </xf>
    <xf numFmtId="0" fontId="0" fillId="5" borderId="22" xfId="0" applyFill="1" applyBorder="1" applyAlignment="1" applyProtection="1">
      <alignment horizontal="center" vertical="center"/>
    </xf>
    <xf numFmtId="0" fontId="0" fillId="5" borderId="23" xfId="0" applyFill="1" applyBorder="1" applyAlignment="1" applyProtection="1">
      <alignment horizontal="center" vertical="center"/>
    </xf>
    <xf numFmtId="0" fontId="0" fillId="7" borderId="20" xfId="0" applyFill="1" applyBorder="1" applyAlignment="1" applyProtection="1">
      <alignment horizontal="center" vertical="center"/>
    </xf>
    <xf numFmtId="0" fontId="0" fillId="7" borderId="21" xfId="0" applyFill="1" applyBorder="1" applyAlignment="1" applyProtection="1">
      <alignment horizontal="center" vertical="center"/>
    </xf>
    <xf numFmtId="0" fontId="0" fillId="7" borderId="22" xfId="0" applyFill="1" applyBorder="1" applyAlignment="1" applyProtection="1">
      <alignment horizontal="center" vertical="center"/>
    </xf>
    <xf numFmtId="0" fontId="0" fillId="7" borderId="23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0" fontId="0" fillId="3" borderId="21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6" borderId="14" xfId="0" applyFill="1" applyBorder="1" applyAlignment="1" applyProtection="1">
      <alignment horizontal="center" vertical="center" shrinkToFit="1"/>
    </xf>
    <xf numFmtId="0" fontId="0" fillId="6" borderId="15" xfId="0" applyFill="1" applyBorder="1" applyAlignment="1" applyProtection="1">
      <alignment horizontal="center" vertical="center" shrinkToFit="1"/>
    </xf>
    <xf numFmtId="0" fontId="0" fillId="6" borderId="16" xfId="0" applyFill="1" applyBorder="1" applyAlignment="1" applyProtection="1">
      <alignment horizontal="center" vertical="center" shrinkToFit="1"/>
    </xf>
    <xf numFmtId="177" fontId="0" fillId="6" borderId="13" xfId="0" applyNumberFormat="1" applyFill="1" applyBorder="1" applyAlignment="1" applyProtection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8" borderId="13" xfId="0" applyFill="1" applyBorder="1" applyAlignment="1" applyProtection="1">
      <alignment horizontal="center" vertical="center"/>
    </xf>
    <xf numFmtId="0" fontId="0" fillId="8" borderId="13" xfId="0" applyFill="1" applyBorder="1" applyAlignment="1" applyProtection="1">
      <alignment horizontal="center" vertical="center" wrapText="1"/>
    </xf>
    <xf numFmtId="177" fontId="0" fillId="8" borderId="13" xfId="0" applyNumberFormat="1" applyFill="1" applyBorder="1" applyAlignment="1" applyProtection="1">
      <alignment horizontal="center" vertical="center"/>
    </xf>
    <xf numFmtId="0" fontId="0" fillId="8" borderId="20" xfId="0" applyFill="1" applyBorder="1" applyAlignment="1" applyProtection="1">
      <alignment horizontal="center" vertical="center"/>
    </xf>
    <xf numFmtId="0" fontId="0" fillId="8" borderId="21" xfId="0" applyFill="1" applyBorder="1" applyAlignment="1" applyProtection="1">
      <alignment horizontal="center" vertical="center"/>
    </xf>
    <xf numFmtId="0" fontId="0" fillId="8" borderId="22" xfId="0" applyFill="1" applyBorder="1" applyAlignment="1" applyProtection="1">
      <alignment horizontal="center" vertical="center"/>
    </xf>
    <xf numFmtId="0" fontId="0" fillId="8" borderId="23" xfId="0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9525</xdr:rowOff>
        </xdr:from>
        <xdr:to>
          <xdr:col>6</xdr:col>
          <xdr:colOff>209550</xdr:colOff>
          <xdr:row>48</xdr:row>
          <xdr:rowOff>200025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180975</xdr:rowOff>
        </xdr:from>
        <xdr:to>
          <xdr:col>6</xdr:col>
          <xdr:colOff>209550</xdr:colOff>
          <xdr:row>48</xdr:row>
          <xdr:rowOff>371475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0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342900</xdr:rowOff>
        </xdr:from>
        <xdr:to>
          <xdr:col>6</xdr:col>
          <xdr:colOff>209550</xdr:colOff>
          <xdr:row>48</xdr:row>
          <xdr:rowOff>533400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0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523875</xdr:rowOff>
        </xdr:from>
        <xdr:to>
          <xdr:col>6</xdr:col>
          <xdr:colOff>209550</xdr:colOff>
          <xdr:row>49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0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9525</xdr:rowOff>
        </xdr:from>
        <xdr:to>
          <xdr:col>6</xdr:col>
          <xdr:colOff>209550</xdr:colOff>
          <xdr:row>48</xdr:row>
          <xdr:rowOff>200025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3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180975</xdr:rowOff>
        </xdr:from>
        <xdr:to>
          <xdr:col>6</xdr:col>
          <xdr:colOff>209550</xdr:colOff>
          <xdr:row>48</xdr:row>
          <xdr:rowOff>371475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3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342900</xdr:rowOff>
        </xdr:from>
        <xdr:to>
          <xdr:col>6</xdr:col>
          <xdr:colOff>209550</xdr:colOff>
          <xdr:row>48</xdr:row>
          <xdr:rowOff>533400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3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523875</xdr:rowOff>
        </xdr:from>
        <xdr:to>
          <xdr:col>6</xdr:col>
          <xdr:colOff>209550</xdr:colOff>
          <xdr:row>49</xdr:row>
          <xdr:rowOff>0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3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114300</xdr:colOff>
      <xdr:row>0</xdr:row>
      <xdr:rowOff>123826</xdr:rowOff>
    </xdr:from>
    <xdr:to>
      <xdr:col>20</xdr:col>
      <xdr:colOff>209550</xdr:colOff>
      <xdr:row>4</xdr:row>
      <xdr:rowOff>28576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48A7F65-D62E-1479-5CAC-5FC6480561E9}"/>
            </a:ext>
          </a:extLst>
        </xdr:cNvPr>
        <xdr:cNvSpPr/>
      </xdr:nvSpPr>
      <xdr:spPr>
        <a:xfrm>
          <a:off x="7077075" y="123826"/>
          <a:ext cx="1323975" cy="7048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 kern="1200"/>
            <a:t>記載例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285750</xdr:colOff>
      <xdr:row>0</xdr:row>
      <xdr:rowOff>104775</xdr:rowOff>
    </xdr:from>
    <xdr:to>
      <xdr:col>29</xdr:col>
      <xdr:colOff>200025</xdr:colOff>
      <xdr:row>4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01DABA-0E78-4C66-A3F0-0D4E5C64956C}"/>
            </a:ext>
          </a:extLst>
        </xdr:cNvPr>
        <xdr:cNvSpPr/>
      </xdr:nvSpPr>
      <xdr:spPr>
        <a:xfrm>
          <a:off x="9096375" y="104775"/>
          <a:ext cx="1323975" cy="7048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 kern="1200"/>
            <a:t>記載例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9525</xdr:rowOff>
        </xdr:from>
        <xdr:to>
          <xdr:col>6</xdr:col>
          <xdr:colOff>209550</xdr:colOff>
          <xdr:row>48</xdr:row>
          <xdr:rowOff>200025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5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180975</xdr:rowOff>
        </xdr:from>
        <xdr:to>
          <xdr:col>6</xdr:col>
          <xdr:colOff>209550</xdr:colOff>
          <xdr:row>48</xdr:row>
          <xdr:rowOff>371475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5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342900</xdr:rowOff>
        </xdr:from>
        <xdr:to>
          <xdr:col>6</xdr:col>
          <xdr:colOff>209550</xdr:colOff>
          <xdr:row>48</xdr:row>
          <xdr:rowOff>533400</xdr:rowOff>
        </xdr:to>
        <xdr:sp macro="" textlink="">
          <xdr:nvSpPr>
            <xdr:cNvPr id="26627" name="Check Box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5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48</xdr:row>
          <xdr:rowOff>523875</xdr:rowOff>
        </xdr:from>
        <xdr:to>
          <xdr:col>6</xdr:col>
          <xdr:colOff>209550</xdr:colOff>
          <xdr:row>49</xdr:row>
          <xdr:rowOff>0</xdr:rowOff>
        </xdr:to>
        <xdr:sp macro="" textlink="">
          <xdr:nvSpPr>
            <xdr:cNvPr id="26628" name="Check Box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5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114300</xdr:colOff>
      <xdr:row>0</xdr:row>
      <xdr:rowOff>123826</xdr:rowOff>
    </xdr:from>
    <xdr:to>
      <xdr:col>25</xdr:col>
      <xdr:colOff>257175</xdr:colOff>
      <xdr:row>4</xdr:row>
      <xdr:rowOff>28576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19D40B-FF12-4673-AF25-058343EF4FF0}"/>
            </a:ext>
          </a:extLst>
        </xdr:cNvPr>
        <xdr:cNvSpPr/>
      </xdr:nvSpPr>
      <xdr:spPr>
        <a:xfrm>
          <a:off x="7077075" y="123826"/>
          <a:ext cx="3419475" cy="7048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 kern="1200"/>
            <a:t>記載例（減算あり）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285750</xdr:colOff>
      <xdr:row>0</xdr:row>
      <xdr:rowOff>104775</xdr:rowOff>
    </xdr:from>
    <xdr:to>
      <xdr:col>34</xdr:col>
      <xdr:colOff>361950</xdr:colOff>
      <xdr:row>4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D3C20CE-CD79-469D-B470-7FAA8CAA989B}"/>
            </a:ext>
          </a:extLst>
        </xdr:cNvPr>
        <xdr:cNvSpPr/>
      </xdr:nvSpPr>
      <xdr:spPr>
        <a:xfrm>
          <a:off x="9096375" y="104775"/>
          <a:ext cx="3400425" cy="7048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 kern="1200"/>
            <a:t>記載例（減算あり）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mments" Target="../comments4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0CCC-30E8-4846-B370-6B29D0B716F4}">
  <sheetPr>
    <tabColor rgb="FFFFFF00"/>
    <pageSetUpPr fitToPage="1"/>
  </sheetPr>
  <dimension ref="A1:Q66"/>
  <sheetViews>
    <sheetView tabSelected="1" view="pageBreakPreview" zoomScaleNormal="100" zoomScaleSheetLayoutView="100" workbookViewId="0">
      <selection activeCell="G6" sqref="G6:J6"/>
    </sheetView>
  </sheetViews>
  <sheetFormatPr defaultRowHeight="13.5"/>
  <cols>
    <col min="1" max="25" width="5.375" style="4" customWidth="1"/>
    <col min="26" max="43" width="9" style="4"/>
    <col min="44" max="44" width="9" style="4" customWidth="1"/>
    <col min="45" max="16384" width="9" style="4"/>
  </cols>
  <sheetData>
    <row r="1" spans="1:16" ht="15.75" customHeight="1"/>
    <row r="2" spans="1:16" ht="15.7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74" t="s">
        <v>152</v>
      </c>
      <c r="O2" s="75"/>
      <c r="P2" s="76"/>
    </row>
    <row r="3" spans="1:16" ht="15.7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ht="15.75" customHeight="1">
      <c r="A4" s="60"/>
      <c r="B4" s="77" t="s">
        <v>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60"/>
    </row>
    <row r="5" spans="1:16" ht="15.75" customHeight="1">
      <c r="A5" s="60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60"/>
    </row>
    <row r="6" spans="1:16" ht="15.75" customHeight="1">
      <c r="A6" s="60"/>
      <c r="B6" s="60"/>
      <c r="C6" s="60"/>
      <c r="D6" s="60"/>
      <c r="E6" s="60"/>
      <c r="F6" s="61"/>
      <c r="G6" s="78" t="s">
        <v>109</v>
      </c>
      <c r="H6" s="78"/>
      <c r="I6" s="78"/>
      <c r="J6" s="78"/>
      <c r="K6" s="60"/>
      <c r="L6" s="60"/>
      <c r="M6" s="60"/>
      <c r="N6" s="60"/>
      <c r="O6" s="60"/>
      <c r="P6" s="60"/>
    </row>
    <row r="7" spans="1:16" ht="15.75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6" ht="15.75" customHeight="1">
      <c r="A8" s="60"/>
      <c r="B8" s="60"/>
      <c r="C8" s="60"/>
      <c r="D8" s="60"/>
      <c r="E8" s="60"/>
      <c r="F8" s="60"/>
      <c r="G8" s="60"/>
      <c r="H8" s="62"/>
      <c r="I8" s="60"/>
      <c r="J8" s="62"/>
      <c r="K8" s="62"/>
      <c r="L8" s="79" t="s">
        <v>110</v>
      </c>
      <c r="M8" s="79"/>
      <c r="N8" s="79"/>
      <c r="O8" s="79"/>
      <c r="P8" s="79"/>
    </row>
    <row r="9" spans="1:16" ht="15.75" customHeight="1">
      <c r="A9" s="60"/>
      <c r="B9" s="60"/>
      <c r="C9" s="60"/>
      <c r="D9" s="60"/>
      <c r="E9" s="60"/>
      <c r="F9" s="60"/>
      <c r="G9" s="63"/>
      <c r="H9" s="63"/>
      <c r="I9" s="63"/>
      <c r="J9" s="60"/>
      <c r="K9" s="60"/>
      <c r="L9" s="60"/>
      <c r="M9" s="60"/>
      <c r="N9" s="60"/>
      <c r="O9" s="60"/>
      <c r="P9" s="60"/>
    </row>
    <row r="10" spans="1:16" ht="15.75" customHeight="1">
      <c r="A10" s="60" t="s">
        <v>1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 ht="15.75" customHeight="1">
      <c r="A11" s="80"/>
      <c r="B11" s="80"/>
      <c r="C11" s="80"/>
      <c r="D11" s="80"/>
      <c r="E11" s="80"/>
      <c r="F11" s="80"/>
      <c r="G11" s="64"/>
      <c r="H11" s="60"/>
      <c r="I11" s="60"/>
      <c r="J11" s="60"/>
      <c r="K11" s="60"/>
      <c r="L11" s="60"/>
      <c r="M11" s="60"/>
      <c r="N11" s="60"/>
      <c r="O11" s="60"/>
      <c r="P11" s="60"/>
    </row>
    <row r="12" spans="1:16" ht="15.75" customHeight="1">
      <c r="A12" s="81" t="s">
        <v>2</v>
      </c>
      <c r="B12" s="81"/>
      <c r="C12" s="81"/>
      <c r="D12" s="81"/>
      <c r="E12" s="81"/>
      <c r="F12" s="81"/>
      <c r="G12" s="64"/>
      <c r="H12" s="60"/>
      <c r="I12" s="60"/>
      <c r="J12" s="60"/>
      <c r="K12" s="60"/>
      <c r="L12" s="60"/>
      <c r="M12" s="60"/>
      <c r="N12" s="60"/>
      <c r="O12" s="60"/>
      <c r="P12" s="60"/>
    </row>
    <row r="13" spans="1:16" ht="15.75" customHeight="1">
      <c r="A13" s="60"/>
      <c r="B13" s="60"/>
      <c r="C13" s="60"/>
      <c r="D13" s="60"/>
      <c r="E13" s="60"/>
      <c r="F13" s="60"/>
      <c r="G13" s="60"/>
      <c r="H13" s="60" t="s">
        <v>3</v>
      </c>
      <c r="I13" s="60"/>
      <c r="J13" s="60"/>
      <c r="K13" s="60"/>
      <c r="L13" s="60"/>
      <c r="M13" s="60"/>
      <c r="N13" s="60"/>
      <c r="O13" s="60"/>
      <c r="P13" s="60"/>
    </row>
    <row r="14" spans="1:16" ht="15.75" customHeight="1">
      <c r="A14" s="60"/>
      <c r="B14" s="60"/>
      <c r="C14" s="60"/>
      <c r="D14" s="60"/>
      <c r="E14" s="60"/>
      <c r="F14" s="60"/>
      <c r="G14" s="60"/>
      <c r="H14" s="65"/>
      <c r="I14" s="63" t="s">
        <v>4</v>
      </c>
      <c r="J14" s="82" t="s">
        <v>111</v>
      </c>
      <c r="K14" s="82"/>
      <c r="L14" s="82"/>
      <c r="M14" s="82"/>
      <c r="N14" s="82"/>
      <c r="O14" s="82"/>
      <c r="P14" s="82"/>
    </row>
    <row r="15" spans="1:16" ht="15.75" customHeight="1">
      <c r="A15" s="60"/>
      <c r="B15" s="60"/>
      <c r="C15" s="60"/>
      <c r="D15" s="60"/>
      <c r="E15" s="60"/>
      <c r="F15" s="60"/>
      <c r="G15" s="60"/>
      <c r="H15" s="65"/>
      <c r="I15" s="60"/>
      <c r="J15" s="82"/>
      <c r="K15" s="82"/>
      <c r="L15" s="82"/>
      <c r="M15" s="82"/>
      <c r="N15" s="82"/>
      <c r="O15" s="82"/>
      <c r="P15" s="82"/>
    </row>
    <row r="16" spans="1:16" ht="15.75" customHeight="1">
      <c r="A16" s="60"/>
      <c r="B16" s="60"/>
      <c r="C16" s="60"/>
      <c r="D16" s="60"/>
      <c r="E16" s="60"/>
      <c r="F16" s="60"/>
      <c r="G16" s="60"/>
      <c r="H16" s="65"/>
      <c r="I16" s="60"/>
      <c r="J16" s="82"/>
      <c r="K16" s="82"/>
      <c r="L16" s="82"/>
      <c r="M16" s="82"/>
      <c r="N16" s="82"/>
      <c r="O16" s="82"/>
      <c r="P16" s="82"/>
    </row>
    <row r="17" spans="1:16" ht="15.75" customHeight="1">
      <c r="A17" s="60"/>
      <c r="B17" s="60"/>
      <c r="C17" s="60"/>
      <c r="D17" s="60"/>
      <c r="E17" s="60"/>
      <c r="F17" s="60"/>
      <c r="G17" s="60"/>
      <c r="H17" s="65"/>
      <c r="I17" s="63" t="s">
        <v>5</v>
      </c>
      <c r="J17" s="83"/>
      <c r="K17" s="83"/>
      <c r="L17" s="83"/>
      <c r="M17" s="83"/>
      <c r="N17" s="83"/>
      <c r="O17" s="83"/>
      <c r="P17" s="83"/>
    </row>
    <row r="18" spans="1:16" ht="15.75" customHeight="1">
      <c r="A18" s="60"/>
      <c r="B18" s="60"/>
      <c r="C18" s="60"/>
      <c r="D18" s="60"/>
      <c r="E18" s="60"/>
      <c r="F18" s="60"/>
      <c r="G18" s="60"/>
      <c r="H18" s="62"/>
      <c r="I18" s="63" t="s">
        <v>13</v>
      </c>
      <c r="J18" s="84"/>
      <c r="K18" s="84"/>
      <c r="L18" s="84"/>
      <c r="M18" s="84"/>
      <c r="N18" s="84"/>
      <c r="O18" s="84"/>
      <c r="P18" s="84"/>
    </row>
    <row r="19" spans="1:16" ht="15.75" customHeight="1">
      <c r="A19" s="60"/>
      <c r="B19" s="60"/>
      <c r="C19" s="60"/>
      <c r="D19" s="60"/>
      <c r="E19" s="60"/>
      <c r="F19" s="60"/>
      <c r="G19" s="60"/>
      <c r="H19" s="62"/>
      <c r="I19" s="66" t="s">
        <v>114</v>
      </c>
      <c r="J19" s="89" t="s">
        <v>115</v>
      </c>
      <c r="K19" s="89"/>
      <c r="L19" s="89"/>
      <c r="M19" s="89"/>
      <c r="N19" s="89"/>
      <c r="O19" s="89"/>
      <c r="P19" s="89"/>
    </row>
    <row r="20" spans="1:16" ht="15.75" customHeight="1">
      <c r="A20" s="60"/>
      <c r="B20" s="60"/>
      <c r="C20" s="60"/>
      <c r="D20" s="60"/>
      <c r="E20" s="60"/>
      <c r="F20" s="60"/>
      <c r="G20" s="60"/>
      <c r="H20" s="62"/>
      <c r="I20" s="63" t="s">
        <v>6</v>
      </c>
      <c r="J20" s="84"/>
      <c r="K20" s="84"/>
      <c r="L20" s="84"/>
      <c r="M20" s="84"/>
      <c r="N20" s="84"/>
      <c r="O20" s="84"/>
      <c r="P20" s="84"/>
    </row>
    <row r="21" spans="1:16" ht="15.75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15.75" customHeight="1" thickBo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</row>
    <row r="23" spans="1:16" ht="33.75" customHeight="1">
      <c r="D23" s="85" t="s">
        <v>7</v>
      </c>
      <c r="E23" s="86"/>
      <c r="F23" s="54" t="s">
        <v>8</v>
      </c>
      <c r="G23" s="25" t="s">
        <v>9</v>
      </c>
      <c r="H23" s="25" t="s">
        <v>10</v>
      </c>
      <c r="I23" s="25" t="s">
        <v>11</v>
      </c>
      <c r="J23" s="25" t="s">
        <v>8</v>
      </c>
      <c r="K23" s="25" t="s">
        <v>9</v>
      </c>
      <c r="L23" s="25" t="s">
        <v>10</v>
      </c>
      <c r="M23" s="26" t="s">
        <v>12</v>
      </c>
    </row>
    <row r="24" spans="1:16" ht="33.75" customHeight="1" thickBot="1">
      <c r="D24" s="87"/>
      <c r="E24" s="88"/>
      <c r="F24" s="55" t="str">
        <f>IF($L$45=0,"",MID(RIGHT("        "&amp;TEXT($L$45,"¥#"),8),COLUMN(A1),1))</f>
        <v/>
      </c>
      <c r="G24" s="56" t="str">
        <f t="shared" ref="G24:M24" si="0">IF($L$45=0,"",MID(RIGHT("        "&amp;TEXT($L$45,"¥#"),8),COLUMN(B1),1))</f>
        <v/>
      </c>
      <c r="H24" s="56" t="str">
        <f t="shared" si="0"/>
        <v/>
      </c>
      <c r="I24" s="56" t="str">
        <f t="shared" si="0"/>
        <v/>
      </c>
      <c r="J24" s="56" t="str">
        <f t="shared" si="0"/>
        <v/>
      </c>
      <c r="K24" s="57" t="str">
        <f t="shared" si="0"/>
        <v/>
      </c>
      <c r="L24" s="58" t="str">
        <f t="shared" si="0"/>
        <v/>
      </c>
      <c r="M24" s="59" t="str">
        <f t="shared" si="0"/>
        <v/>
      </c>
    </row>
    <row r="25" spans="1:16" ht="15.75" customHeight="1"/>
    <row r="26" spans="1:16" ht="15.75" customHeight="1">
      <c r="B26" s="4" t="s">
        <v>14</v>
      </c>
    </row>
    <row r="27" spans="1:16" ht="15.75" customHeight="1">
      <c r="B27" s="73" t="s">
        <v>15</v>
      </c>
      <c r="C27" s="73"/>
      <c r="D27" s="73"/>
      <c r="E27" s="73"/>
      <c r="F27" s="73" t="s">
        <v>104</v>
      </c>
      <c r="G27" s="73"/>
      <c r="H27" s="73"/>
      <c r="I27" s="73" t="s">
        <v>16</v>
      </c>
      <c r="J27" s="73"/>
      <c r="K27" s="73"/>
      <c r="L27" s="73" t="s">
        <v>23</v>
      </c>
      <c r="M27" s="73"/>
      <c r="N27" s="73"/>
      <c r="O27" s="73"/>
    </row>
    <row r="28" spans="1:16" ht="15.75" customHeight="1">
      <c r="B28" s="93" t="s">
        <v>126</v>
      </c>
      <c r="C28" s="96" t="s">
        <v>44</v>
      </c>
      <c r="D28" s="96"/>
      <c r="E28" s="97"/>
      <c r="F28" s="90">
        <f>単価!$E$6</f>
        <v>3783</v>
      </c>
      <c r="G28" s="90"/>
      <c r="H28" s="90"/>
      <c r="I28" s="73">
        <f>報告書!J47</f>
        <v>0</v>
      </c>
      <c r="J28" s="73"/>
      <c r="K28" s="73"/>
      <c r="L28" s="91">
        <f>F28*I28</f>
        <v>0</v>
      </c>
      <c r="M28" s="91"/>
      <c r="N28" s="91"/>
      <c r="O28" s="91"/>
    </row>
    <row r="29" spans="1:16" ht="15.75" customHeight="1">
      <c r="B29" s="94"/>
      <c r="C29" s="98" t="s">
        <v>102</v>
      </c>
      <c r="D29" s="98"/>
      <c r="E29" s="99"/>
      <c r="F29" s="92">
        <f>単価!$E$7</f>
        <v>-34</v>
      </c>
      <c r="G29" s="92"/>
      <c r="H29" s="92"/>
      <c r="I29" s="73">
        <f>報告書!L47</f>
        <v>0</v>
      </c>
      <c r="J29" s="73"/>
      <c r="K29" s="73"/>
      <c r="L29" s="91">
        <f t="shared" ref="L29:L30" si="1">F29*I29</f>
        <v>0</v>
      </c>
      <c r="M29" s="91"/>
      <c r="N29" s="91"/>
      <c r="O29" s="91"/>
    </row>
    <row r="30" spans="1:16" ht="15.75" customHeight="1">
      <c r="B30" s="94"/>
      <c r="C30" s="98" t="s">
        <v>103</v>
      </c>
      <c r="D30" s="98"/>
      <c r="E30" s="99"/>
      <c r="F30" s="92">
        <f>単価!$E$8</f>
        <v>-34</v>
      </c>
      <c r="G30" s="92"/>
      <c r="H30" s="92"/>
      <c r="I30" s="73">
        <f>報告書!N47</f>
        <v>0</v>
      </c>
      <c r="J30" s="73"/>
      <c r="K30" s="73"/>
      <c r="L30" s="91">
        <f t="shared" si="1"/>
        <v>0</v>
      </c>
      <c r="M30" s="91"/>
      <c r="N30" s="91"/>
      <c r="O30" s="91"/>
    </row>
    <row r="31" spans="1:16" ht="15.75" customHeight="1">
      <c r="B31" s="94"/>
      <c r="C31" s="100" t="s">
        <v>131</v>
      </c>
      <c r="D31" s="100"/>
      <c r="E31" s="101"/>
      <c r="F31" s="109">
        <f>単価!$E$12</f>
        <v>2568</v>
      </c>
      <c r="G31" s="110"/>
      <c r="H31" s="111"/>
      <c r="I31" s="105">
        <f>報告書!P47</f>
        <v>0</v>
      </c>
      <c r="J31" s="96"/>
      <c r="K31" s="97"/>
      <c r="L31" s="106">
        <f>F31*I31</f>
        <v>0</v>
      </c>
      <c r="M31" s="107"/>
      <c r="N31" s="107"/>
      <c r="O31" s="108"/>
    </row>
    <row r="32" spans="1:16" ht="15.75" customHeight="1">
      <c r="B32" s="94"/>
      <c r="C32" s="100" t="s">
        <v>132</v>
      </c>
      <c r="D32" s="100"/>
      <c r="E32" s="101"/>
      <c r="F32" s="109">
        <f>単価!$E$13</f>
        <v>2568</v>
      </c>
      <c r="G32" s="110"/>
      <c r="H32" s="111"/>
      <c r="I32" s="105">
        <f>報告書!R47</f>
        <v>0</v>
      </c>
      <c r="J32" s="96"/>
      <c r="K32" s="97"/>
      <c r="L32" s="106">
        <f>F32*I32</f>
        <v>0</v>
      </c>
      <c r="M32" s="107"/>
      <c r="N32" s="107"/>
      <c r="O32" s="108"/>
    </row>
    <row r="33" spans="1:17" ht="15.75" customHeight="1">
      <c r="B33" s="95"/>
      <c r="C33" s="100" t="s">
        <v>133</v>
      </c>
      <c r="D33" s="100"/>
      <c r="E33" s="101"/>
      <c r="F33" s="112"/>
      <c r="G33" s="113"/>
      <c r="H33" s="114"/>
      <c r="I33" s="115"/>
      <c r="J33" s="116"/>
      <c r="K33" s="117"/>
      <c r="L33" s="106">
        <f>SUM(L28:O32)</f>
        <v>0</v>
      </c>
      <c r="M33" s="107"/>
      <c r="N33" s="107"/>
      <c r="O33" s="108"/>
    </row>
    <row r="34" spans="1:17" ht="15.75" customHeight="1">
      <c r="B34" s="130" t="s">
        <v>127</v>
      </c>
      <c r="C34" s="128" t="s">
        <v>135</v>
      </c>
      <c r="D34" s="128"/>
      <c r="E34" s="129"/>
      <c r="F34" s="109">
        <f>単価!$E$6</f>
        <v>3783</v>
      </c>
      <c r="G34" s="110"/>
      <c r="H34" s="111"/>
      <c r="I34" s="105">
        <f>報告書!J85</f>
        <v>0</v>
      </c>
      <c r="J34" s="96"/>
      <c r="K34" s="97"/>
      <c r="L34" s="106">
        <f>F34*I34</f>
        <v>0</v>
      </c>
      <c r="M34" s="107"/>
      <c r="N34" s="107"/>
      <c r="O34" s="108"/>
    </row>
    <row r="35" spans="1:17" ht="15.75" customHeight="1">
      <c r="B35" s="131"/>
      <c r="C35" s="128" t="s">
        <v>134</v>
      </c>
      <c r="D35" s="128"/>
      <c r="E35" s="129"/>
      <c r="F35" s="102">
        <f>単価!$E$9</f>
        <v>4040</v>
      </c>
      <c r="G35" s="103"/>
      <c r="H35" s="104"/>
      <c r="I35" s="105">
        <f>報告書!J86</f>
        <v>0</v>
      </c>
      <c r="J35" s="96"/>
      <c r="K35" s="97"/>
      <c r="L35" s="106">
        <f>F35*I35</f>
        <v>0</v>
      </c>
      <c r="M35" s="107"/>
      <c r="N35" s="107"/>
      <c r="O35" s="108"/>
    </row>
    <row r="36" spans="1:17" ht="15.75" customHeight="1">
      <c r="B36" s="131"/>
      <c r="C36" s="98" t="s">
        <v>102</v>
      </c>
      <c r="D36" s="98"/>
      <c r="E36" s="99"/>
      <c r="F36" s="92">
        <f>単価!$E$10</f>
        <v>-43</v>
      </c>
      <c r="G36" s="92"/>
      <c r="H36" s="92"/>
      <c r="I36" s="73">
        <f>報告書!L83</f>
        <v>0</v>
      </c>
      <c r="J36" s="73"/>
      <c r="K36" s="73"/>
      <c r="L36" s="91">
        <f t="shared" ref="L36:L37" si="2">F36*I36</f>
        <v>0</v>
      </c>
      <c r="M36" s="91"/>
      <c r="N36" s="91"/>
      <c r="O36" s="91"/>
    </row>
    <row r="37" spans="1:17" ht="15.75" customHeight="1">
      <c r="B37" s="131"/>
      <c r="C37" s="98" t="s">
        <v>103</v>
      </c>
      <c r="D37" s="98"/>
      <c r="E37" s="99"/>
      <c r="F37" s="92">
        <f>単価!$E$11</f>
        <v>-43</v>
      </c>
      <c r="G37" s="92"/>
      <c r="H37" s="92"/>
      <c r="I37" s="73">
        <f>報告書!N83</f>
        <v>0</v>
      </c>
      <c r="J37" s="73"/>
      <c r="K37" s="73"/>
      <c r="L37" s="91">
        <f t="shared" si="2"/>
        <v>0</v>
      </c>
      <c r="M37" s="91"/>
      <c r="N37" s="91"/>
      <c r="O37" s="91"/>
    </row>
    <row r="38" spans="1:17" ht="15.75" customHeight="1">
      <c r="B38" s="131"/>
      <c r="C38" s="96" t="s">
        <v>37</v>
      </c>
      <c r="D38" s="96"/>
      <c r="E38" s="97"/>
      <c r="F38" s="90">
        <f>単価!$E$12</f>
        <v>2568</v>
      </c>
      <c r="G38" s="90"/>
      <c r="H38" s="90"/>
      <c r="I38" s="73">
        <f>報告書!P83</f>
        <v>0</v>
      </c>
      <c r="J38" s="73"/>
      <c r="K38" s="73"/>
      <c r="L38" s="91">
        <f>F38*I38</f>
        <v>0</v>
      </c>
      <c r="M38" s="91"/>
      <c r="N38" s="91"/>
      <c r="O38" s="91"/>
    </row>
    <row r="39" spans="1:17" ht="15.75" customHeight="1">
      <c r="B39" s="131"/>
      <c r="C39" s="96" t="s">
        <v>105</v>
      </c>
      <c r="D39" s="96"/>
      <c r="E39" s="97"/>
      <c r="F39" s="90">
        <f>単価!$E$13</f>
        <v>2568</v>
      </c>
      <c r="G39" s="90"/>
      <c r="H39" s="90"/>
      <c r="I39" s="73">
        <f>報告書!R83</f>
        <v>0</v>
      </c>
      <c r="J39" s="73"/>
      <c r="K39" s="73"/>
      <c r="L39" s="91">
        <f t="shared" ref="L39" si="3">F39*I39</f>
        <v>0</v>
      </c>
      <c r="M39" s="91"/>
      <c r="N39" s="91"/>
      <c r="O39" s="91"/>
    </row>
    <row r="40" spans="1:17" ht="15.75" customHeight="1">
      <c r="B40" s="132"/>
      <c r="C40" s="105" t="s">
        <v>133</v>
      </c>
      <c r="D40" s="96"/>
      <c r="E40" s="96"/>
      <c r="F40" s="133"/>
      <c r="G40" s="134"/>
      <c r="H40" s="135"/>
      <c r="I40" s="115"/>
      <c r="J40" s="116"/>
      <c r="K40" s="117"/>
      <c r="L40" s="106">
        <f>SUM(L34:O39)</f>
        <v>0</v>
      </c>
      <c r="M40" s="107"/>
      <c r="N40" s="107"/>
      <c r="O40" s="108"/>
    </row>
    <row r="41" spans="1:17" ht="15.75" customHeight="1">
      <c r="B41" s="105" t="s">
        <v>38</v>
      </c>
      <c r="C41" s="96"/>
      <c r="D41" s="96"/>
      <c r="E41" s="96"/>
      <c r="F41" s="96"/>
      <c r="G41" s="96"/>
      <c r="H41" s="96"/>
      <c r="I41" s="96"/>
      <c r="J41" s="96"/>
      <c r="K41" s="97"/>
      <c r="L41" s="91">
        <f>報告書!V47+報告書!V83</f>
        <v>0</v>
      </c>
      <c r="M41" s="91"/>
      <c r="N41" s="91"/>
      <c r="O41" s="91"/>
    </row>
    <row r="42" spans="1:17" ht="15.75" customHeight="1">
      <c r="B42" s="105" t="s">
        <v>116</v>
      </c>
      <c r="C42" s="96"/>
      <c r="D42" s="96"/>
      <c r="E42" s="96"/>
      <c r="F42" s="96"/>
      <c r="G42" s="96"/>
      <c r="H42" s="96"/>
      <c r="I42" s="96"/>
      <c r="J42" s="96"/>
      <c r="K42" s="97"/>
      <c r="L42" s="106">
        <f>単価!M46*(報告書!X47+報告書!X83)</f>
        <v>0</v>
      </c>
      <c r="M42" s="107"/>
      <c r="N42" s="107"/>
      <c r="O42" s="108"/>
    </row>
    <row r="43" spans="1:17" ht="15.75" customHeight="1">
      <c r="B43" s="105" t="s">
        <v>112</v>
      </c>
      <c r="C43" s="118"/>
      <c r="D43" s="118"/>
      <c r="E43" s="118"/>
      <c r="F43" s="118"/>
      <c r="G43" s="118"/>
      <c r="H43" s="118"/>
      <c r="I43" s="118"/>
      <c r="J43" s="118"/>
      <c r="K43" s="119"/>
      <c r="L43" s="106">
        <f>L33+L40+L41+L42</f>
        <v>0</v>
      </c>
      <c r="M43" s="118"/>
      <c r="N43" s="118"/>
      <c r="O43" s="119"/>
      <c r="Q43" s="4" t="s">
        <v>113</v>
      </c>
    </row>
    <row r="44" spans="1:17" ht="15.75" customHeight="1">
      <c r="B44" s="105" t="s">
        <v>82</v>
      </c>
      <c r="C44" s="96"/>
      <c r="D44" s="96"/>
      <c r="E44" s="96"/>
      <c r="F44" s="96"/>
      <c r="G44" s="96"/>
      <c r="H44" s="96"/>
      <c r="I44" s="96"/>
      <c r="J44" s="96"/>
      <c r="K44" s="97"/>
      <c r="L44" s="106">
        <f>ROUNDDOWN(L43*0.1,0)</f>
        <v>0</v>
      </c>
      <c r="M44" s="107"/>
      <c r="N44" s="107"/>
      <c r="O44" s="108"/>
    </row>
    <row r="45" spans="1:17" ht="15.75" customHeight="1">
      <c r="B45" s="105" t="s">
        <v>57</v>
      </c>
      <c r="C45" s="96"/>
      <c r="D45" s="96"/>
      <c r="E45" s="96"/>
      <c r="F45" s="96"/>
      <c r="G45" s="96"/>
      <c r="H45" s="96"/>
      <c r="I45" s="96"/>
      <c r="J45" s="96"/>
      <c r="K45" s="97"/>
      <c r="L45" s="91">
        <f>ROUNDDOWN(L43*1.1,0)</f>
        <v>0</v>
      </c>
      <c r="M45" s="91"/>
      <c r="N45" s="91"/>
      <c r="O45" s="91"/>
    </row>
    <row r="46" spans="1:17" ht="15.75" customHeight="1"/>
    <row r="47" spans="1:17" ht="15.75" customHeight="1">
      <c r="A47" s="60" t="s">
        <v>18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7" ht="15.75" customHeight="1">
      <c r="A48" s="123" t="s">
        <v>141</v>
      </c>
      <c r="B48" s="123"/>
      <c r="C48" s="123"/>
      <c r="D48" s="124" t="s">
        <v>124</v>
      </c>
      <c r="E48" s="121"/>
      <c r="F48" s="121"/>
      <c r="G48" s="121" t="s">
        <v>19</v>
      </c>
      <c r="H48" s="121"/>
      <c r="I48" s="121"/>
      <c r="J48" s="121" t="s">
        <v>20</v>
      </c>
      <c r="K48" s="121"/>
      <c r="L48" s="121"/>
      <c r="M48" s="121"/>
      <c r="N48" s="121"/>
      <c r="O48" s="121"/>
      <c r="P48" s="121"/>
    </row>
    <row r="49" spans="1:16" ht="56.25" customHeight="1">
      <c r="A49" s="121"/>
      <c r="B49" s="121"/>
      <c r="C49" s="121"/>
      <c r="D49" s="121"/>
      <c r="E49" s="121"/>
      <c r="F49" s="121"/>
      <c r="G49" s="125" t="s">
        <v>21</v>
      </c>
      <c r="H49" s="126"/>
      <c r="I49" s="127"/>
      <c r="J49" s="67"/>
      <c r="K49" s="67"/>
      <c r="L49" s="67"/>
      <c r="M49" s="67"/>
      <c r="N49" s="67"/>
      <c r="O49" s="67"/>
      <c r="P49" s="67"/>
    </row>
    <row r="50" spans="1:16" ht="15.75" customHeight="1">
      <c r="A50" s="120" t="s">
        <v>17</v>
      </c>
      <c r="B50" s="121"/>
      <c r="C50" s="121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</row>
    <row r="51" spans="1:16" ht="15.75" customHeight="1">
      <c r="A51" s="121"/>
      <c r="B51" s="121"/>
      <c r="C51" s="121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</row>
    <row r="52" spans="1:16" ht="15.75" customHeight="1">
      <c r="A52" s="120" t="s">
        <v>22</v>
      </c>
      <c r="B52" s="121"/>
      <c r="C52" s="121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</row>
    <row r="53" spans="1:16" ht="15.75" customHeight="1">
      <c r="A53" s="121"/>
      <c r="B53" s="121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</row>
    <row r="54" spans="1:16" ht="15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5.75" customHeight="1"/>
    <row r="56" spans="1:16" ht="15.75" customHeight="1"/>
    <row r="57" spans="1:16" ht="15.75" customHeight="1"/>
    <row r="58" spans="1:16" ht="15.75" customHeight="1"/>
    <row r="59" spans="1:16" ht="15.75" customHeight="1"/>
    <row r="60" spans="1:16" ht="15.75" customHeight="1"/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</sheetData>
  <sheetProtection algorithmName="SHA-512" hashValue="HFUuq8uWY4yw5DDxtgspW9B6IkfgScub/ZgzJ1DQTPr5BFLNnyLVJ0uVtoKzu9GpcZYJCJdxM2rdy0Wv50JFcw==" saltValue="jpC+1zl0nFFMyh4qQDMegg==" spinCount="100000" sheet="1" objects="1" scenarios="1"/>
  <mergeCells count="91">
    <mergeCell ref="C34:E34"/>
    <mergeCell ref="B34:B40"/>
    <mergeCell ref="F34:H34"/>
    <mergeCell ref="I34:K34"/>
    <mergeCell ref="L34:O34"/>
    <mergeCell ref="C40:E40"/>
    <mergeCell ref="F40:H40"/>
    <mergeCell ref="I40:K40"/>
    <mergeCell ref="L40:O40"/>
    <mergeCell ref="C35:E35"/>
    <mergeCell ref="C36:E36"/>
    <mergeCell ref="C37:E37"/>
    <mergeCell ref="C38:E38"/>
    <mergeCell ref="C39:E39"/>
    <mergeCell ref="F38:H38"/>
    <mergeCell ref="I38:K38"/>
    <mergeCell ref="A50:C51"/>
    <mergeCell ref="D50:P51"/>
    <mergeCell ref="A52:C53"/>
    <mergeCell ref="D52:P53"/>
    <mergeCell ref="A48:C48"/>
    <mergeCell ref="D48:F48"/>
    <mergeCell ref="G48:I48"/>
    <mergeCell ref="J48:P48"/>
    <mergeCell ref="A49:C49"/>
    <mergeCell ref="D49:F49"/>
    <mergeCell ref="G49:I49"/>
    <mergeCell ref="B41:K41"/>
    <mergeCell ref="L41:O41"/>
    <mergeCell ref="B44:K44"/>
    <mergeCell ref="L44:O44"/>
    <mergeCell ref="B45:K45"/>
    <mergeCell ref="L45:O45"/>
    <mergeCell ref="B43:K43"/>
    <mergeCell ref="L43:O43"/>
    <mergeCell ref="B42:K42"/>
    <mergeCell ref="L42:O42"/>
    <mergeCell ref="L38:O38"/>
    <mergeCell ref="F39:H39"/>
    <mergeCell ref="I39:K39"/>
    <mergeCell ref="L39:O39"/>
    <mergeCell ref="F36:H36"/>
    <mergeCell ref="I36:K36"/>
    <mergeCell ref="L36:O36"/>
    <mergeCell ref="F37:H37"/>
    <mergeCell ref="I37:K37"/>
    <mergeCell ref="L37:O37"/>
    <mergeCell ref="F30:H30"/>
    <mergeCell ref="I30:K30"/>
    <mergeCell ref="L30:O30"/>
    <mergeCell ref="F35:H35"/>
    <mergeCell ref="I35:K35"/>
    <mergeCell ref="L35:O35"/>
    <mergeCell ref="F31:H31"/>
    <mergeCell ref="F32:H32"/>
    <mergeCell ref="I31:K31"/>
    <mergeCell ref="I32:K32"/>
    <mergeCell ref="L31:O31"/>
    <mergeCell ref="L32:O32"/>
    <mergeCell ref="F33:H33"/>
    <mergeCell ref="I33:K33"/>
    <mergeCell ref="L33:O33"/>
    <mergeCell ref="B28:B33"/>
    <mergeCell ref="C28:E28"/>
    <mergeCell ref="C29:E29"/>
    <mergeCell ref="C30:E30"/>
    <mergeCell ref="C31:E31"/>
    <mergeCell ref="C32:E32"/>
    <mergeCell ref="C33:E33"/>
    <mergeCell ref="F28:H28"/>
    <mergeCell ref="I28:K28"/>
    <mergeCell ref="L28:O28"/>
    <mergeCell ref="F29:H29"/>
    <mergeCell ref="I29:K29"/>
    <mergeCell ref="L29:O29"/>
    <mergeCell ref="B27:E27"/>
    <mergeCell ref="F27:H27"/>
    <mergeCell ref="I27:K27"/>
    <mergeCell ref="L27:O27"/>
    <mergeCell ref="N2:P2"/>
    <mergeCell ref="B4:O5"/>
    <mergeCell ref="G6:J6"/>
    <mergeCell ref="L8:P8"/>
    <mergeCell ref="A11:F11"/>
    <mergeCell ref="A12:F12"/>
    <mergeCell ref="J14:P16"/>
    <mergeCell ref="J17:P17"/>
    <mergeCell ref="J18:P18"/>
    <mergeCell ref="J20:P20"/>
    <mergeCell ref="D23:E24"/>
    <mergeCell ref="J19:P1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9525</xdr:rowOff>
                  </from>
                  <to>
                    <xdr:col>6</xdr:col>
                    <xdr:colOff>209550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180975</xdr:rowOff>
                  </from>
                  <to>
                    <xdr:col>6</xdr:col>
                    <xdr:colOff>209550</xdr:colOff>
                    <xdr:row>48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342900</xdr:rowOff>
                  </from>
                  <to>
                    <xdr:col>6</xdr:col>
                    <xdr:colOff>209550</xdr:colOff>
                    <xdr:row>48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523875</xdr:rowOff>
                  </from>
                  <to>
                    <xdr:col>6</xdr:col>
                    <xdr:colOff>209550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FBED-2089-446C-B665-BFBB6A7CA74A}">
  <sheetPr>
    <tabColor rgb="FFFFFF00"/>
    <pageSetUpPr fitToPage="1"/>
  </sheetPr>
  <dimension ref="A1:Y87"/>
  <sheetViews>
    <sheetView view="pageBreakPreview" zoomScaleNormal="100" zoomScaleSheetLayoutView="100" workbookViewId="0">
      <selection activeCell="F6" sqref="F6:T6"/>
    </sheetView>
  </sheetViews>
  <sheetFormatPr defaultRowHeight="13.5"/>
  <cols>
    <col min="1" max="30" width="4.625" style="4" customWidth="1"/>
    <col min="31" max="56" width="5.125" style="4" customWidth="1"/>
    <col min="57" max="16384" width="9" style="4"/>
  </cols>
  <sheetData>
    <row r="1" spans="1: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74" t="s">
        <v>152</v>
      </c>
      <c r="X2" s="75"/>
      <c r="Y2" s="76"/>
    </row>
    <row r="3" spans="1: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 ht="13.5" customHeight="1">
      <c r="A4" s="60"/>
      <c r="B4" s="60"/>
      <c r="C4" s="161" t="s">
        <v>75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60"/>
      <c r="Y4" s="60"/>
    </row>
    <row r="5" spans="1:25" ht="13.5" customHeight="1">
      <c r="A5" s="60"/>
      <c r="B5" s="60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60"/>
      <c r="Y5" s="60"/>
    </row>
    <row r="6" spans="1:25" ht="17.25">
      <c r="A6" s="60"/>
      <c r="B6" s="60"/>
      <c r="C6" s="60"/>
      <c r="D6" s="60"/>
      <c r="E6" s="60"/>
      <c r="F6" s="162" t="s">
        <v>107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60"/>
      <c r="V6" s="60"/>
      <c r="W6" s="60"/>
      <c r="X6" s="60"/>
      <c r="Y6" s="60"/>
    </row>
    <row r="7" spans="1: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138" t="s">
        <v>108</v>
      </c>
      <c r="U7" s="138"/>
      <c r="V7" s="138"/>
      <c r="W7" s="138"/>
      <c r="X7" s="138"/>
      <c r="Y7" s="138"/>
    </row>
    <row r="8" spans="1:25">
      <c r="A8" s="60" t="s">
        <v>24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>
      <c r="A9" s="80">
        <f>請求書!A11</f>
        <v>0</v>
      </c>
      <c r="B9" s="80"/>
      <c r="C9" s="80"/>
      <c r="D9" s="80"/>
      <c r="E9" s="80"/>
      <c r="F9" s="80"/>
      <c r="G9" s="80"/>
      <c r="H9" s="8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</row>
    <row r="10" spans="1:25">
      <c r="A10" s="81" t="str">
        <f>請求書!A12</f>
        <v>（京都市○○地域包括支援センター）</v>
      </c>
      <c r="B10" s="81"/>
      <c r="C10" s="81"/>
      <c r="D10" s="81"/>
      <c r="E10" s="81"/>
      <c r="F10" s="81"/>
      <c r="G10" s="81"/>
      <c r="H10" s="81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>
      <c r="A11" s="68"/>
      <c r="B11" s="68"/>
      <c r="C11" s="68"/>
      <c r="D11" s="68"/>
      <c r="E11" s="68"/>
      <c r="F11" s="68"/>
      <c r="G11" s="68"/>
      <c r="H11" s="68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3"/>
      <c r="M12" s="63"/>
      <c r="N12" s="60"/>
      <c r="O12" s="60"/>
      <c r="P12" s="79" t="s">
        <v>25</v>
      </c>
      <c r="Q12" s="79"/>
      <c r="R12" s="139">
        <f>請求書!J18</f>
        <v>0</v>
      </c>
      <c r="S12" s="139"/>
      <c r="T12" s="139"/>
      <c r="U12" s="139"/>
      <c r="V12" s="139"/>
      <c r="W12" s="139"/>
      <c r="X12" s="139"/>
      <c r="Y12" s="139"/>
    </row>
    <row r="13" spans="1: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3"/>
      <c r="M13" s="63"/>
      <c r="N13" s="60"/>
      <c r="O13" s="60"/>
      <c r="P13" s="63"/>
      <c r="Q13" s="63"/>
      <c r="R13" s="69"/>
      <c r="S13" s="69"/>
      <c r="T13" s="69"/>
      <c r="U13" s="69"/>
      <c r="V13" s="69"/>
      <c r="W13" s="69"/>
      <c r="X13" s="69"/>
      <c r="Y13" s="69"/>
    </row>
    <row r="14" spans="1:25" ht="14.25">
      <c r="A14" s="147" t="s">
        <v>126</v>
      </c>
      <c r="B14" s="148"/>
      <c r="C14" s="148"/>
      <c r="D14" s="149"/>
      <c r="E14" s="70"/>
      <c r="F14" s="70"/>
      <c r="G14" s="70"/>
      <c r="H14" s="60"/>
      <c r="I14" s="60"/>
      <c r="J14" s="63"/>
      <c r="K14" s="63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0"/>
      <c r="Y14" s="60"/>
    </row>
    <row r="15" spans="1:25">
      <c r="A15" s="140" t="s">
        <v>26</v>
      </c>
      <c r="B15" s="141" t="s">
        <v>27</v>
      </c>
      <c r="C15" s="141"/>
      <c r="D15" s="140" t="s">
        <v>28</v>
      </c>
      <c r="E15" s="140"/>
      <c r="F15" s="140"/>
      <c r="G15" s="140" t="s">
        <v>29</v>
      </c>
      <c r="H15" s="140"/>
      <c r="I15" s="140"/>
      <c r="J15" s="73" t="s">
        <v>36</v>
      </c>
      <c r="K15" s="73"/>
      <c r="L15" s="73" t="s">
        <v>98</v>
      </c>
      <c r="M15" s="73"/>
      <c r="N15" s="142" t="s">
        <v>99</v>
      </c>
      <c r="O15" s="73"/>
      <c r="P15" s="73" t="s">
        <v>32</v>
      </c>
      <c r="Q15" s="73"/>
      <c r="R15" s="142" t="s">
        <v>33</v>
      </c>
      <c r="S15" s="73"/>
      <c r="T15" s="142" t="s">
        <v>39</v>
      </c>
      <c r="U15" s="142"/>
      <c r="V15" s="142" t="s">
        <v>46</v>
      </c>
      <c r="W15" s="73"/>
      <c r="X15" s="143" t="s">
        <v>117</v>
      </c>
      <c r="Y15" s="144"/>
    </row>
    <row r="16" spans="1:25">
      <c r="A16" s="140"/>
      <c r="B16" s="141"/>
      <c r="C16" s="141"/>
      <c r="D16" s="140"/>
      <c r="E16" s="140"/>
      <c r="F16" s="140"/>
      <c r="G16" s="140"/>
      <c r="H16" s="140"/>
      <c r="I16" s="140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142"/>
      <c r="U16" s="142"/>
      <c r="V16" s="73"/>
      <c r="W16" s="73"/>
      <c r="X16" s="145"/>
      <c r="Y16" s="146"/>
    </row>
    <row r="17" spans="1:25">
      <c r="A17" s="121">
        <v>1</v>
      </c>
      <c r="B17" s="121"/>
      <c r="C17" s="121"/>
      <c r="D17" s="137"/>
      <c r="E17" s="137"/>
      <c r="F17" s="137"/>
      <c r="G17" s="121"/>
      <c r="H17" s="121"/>
      <c r="I17" s="121"/>
      <c r="J17" s="136" t="s">
        <v>30</v>
      </c>
      <c r="K17" s="136"/>
      <c r="L17" s="136" t="s">
        <v>30</v>
      </c>
      <c r="M17" s="136"/>
      <c r="N17" s="136" t="s">
        <v>30</v>
      </c>
      <c r="O17" s="136"/>
      <c r="P17" s="136" t="s">
        <v>30</v>
      </c>
      <c r="Q17" s="136"/>
      <c r="R17" s="136" t="s">
        <v>30</v>
      </c>
      <c r="S17" s="136"/>
      <c r="T17" s="136" t="s">
        <v>62</v>
      </c>
      <c r="U17" s="136"/>
      <c r="V17" s="90" cm="1">
        <f t="array" ref="V17">_xlfn.IFS(AND(J17="Ⅱ",L17="○",N17="○",P17="○",R17="○",T17="○"),単価!$J$41,AND(J17="Ⅱ",L17="○",N17="○",R17="○",T17="○"),単価!$J$40,AND(J17="Ⅱ",L17="○",N17="○",P17="○",T17="○"),単価!$J$39,AND(J17="Ⅱ",L17="○",N17="○",T17="○"),単価!$J$38,AND(J17="Ⅱ",N17="○",P17="○",R17="○",T17="○"),単価!$J$37,AND(J17="Ⅱ",N17="○",R17="○",T17="○"),単価!$J$36,AND(J17="Ⅱ",N17="○",P17="○",T17="○"),単価!$J$35,AND(J17="Ⅱ",N17="○",T17="○"),単価!$J$34,AND(J17="Ⅱ",L17="○",P17="○",R17="○",T17="○"),単価!$J$37,AND(J17="Ⅱ",L17="○",R17="○",T17="○"),単価!$J$36,AND(J17="Ⅱ",L17="○",P17="○",T17="○"),単価!$J$35,AND(J17="Ⅱ",L17="○",T17="○"),単価!$J$34,AND(J17="Ⅱ",P17="○",R17="○",T17="○"),単価!$J$33,AND(J17="Ⅱ",R17="○",T17="○"),単価!$J$32,AND(J17="Ⅱ",P17="○",T17="○"),単価!$J$31,AND(J17="Ⅱ",T17="○"),単価!$J$30,AND(J17="Ⅰ",L17="○",N17="○",P17="○",R17="○",T17="○"),単価!$J$29,AND(J17="Ⅰ",L17="○",N17="○",R17="○",T17="○"),単価!$J$28,AND(J17="Ⅰ",L17="○",N17="○",P17="○",T17="○"),単価!$J$27,AND(J17="Ⅰ",L17="○",N17="○",T17="○"),単価!$J$26,AND(J17="Ⅰ",N17="○",P17="○",R17="○",T17="○"),単価!$J$25,AND(J17="Ⅰ",N17="○",R17="○",T17="○"),単価!$J$24,AND(J17="Ⅰ",N17="○",P17="○",T17="○"),単価!$J$23,AND(J17="Ⅰ",N17="○",T17="○"),単価!$J$22,AND(J17="Ⅰ",L17="○",P17="○",R17="○",T17="○"),単価!$J$25,AND(J17="Ⅰ",L17="○",R17="○",T17="○"),単価!$J$24,AND(J17="Ⅰ",L17="○",P17="○",T17="○"),単価!$J$23,AND(J17="Ⅰ",L17="○",T17="○"),単価!$J$22,AND(J17="Ⅰ",P17="○",R17="○",T17="○"),単価!$J$21,AND(J17="Ⅰ",R17="○",T17="○"),単価!$J$20,AND(J17="Ⅰ",P17="○",T17="○"),単価!$J$19,AND(J17="Ⅰ",T17="○"),単価!$J$18,TRUE,0)</f>
        <v>0</v>
      </c>
      <c r="W17" s="90"/>
      <c r="X17" s="136" t="s">
        <v>30</v>
      </c>
      <c r="Y17" s="136"/>
    </row>
    <row r="18" spans="1:25">
      <c r="A18" s="121"/>
      <c r="B18" s="121"/>
      <c r="C18" s="121"/>
      <c r="D18" s="137"/>
      <c r="E18" s="137"/>
      <c r="F18" s="137"/>
      <c r="G18" s="121"/>
      <c r="H18" s="121"/>
      <c r="I18" s="121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90"/>
      <c r="W18" s="90"/>
      <c r="X18" s="136"/>
      <c r="Y18" s="136"/>
    </row>
    <row r="19" spans="1:25">
      <c r="A19" s="121">
        <v>2</v>
      </c>
      <c r="B19" s="121"/>
      <c r="C19" s="121"/>
      <c r="D19" s="121"/>
      <c r="E19" s="121"/>
      <c r="F19" s="121"/>
      <c r="G19" s="121"/>
      <c r="H19" s="121"/>
      <c r="I19" s="121"/>
      <c r="J19" s="136" t="s">
        <v>30</v>
      </c>
      <c r="K19" s="136"/>
      <c r="L19" s="136"/>
      <c r="M19" s="136"/>
      <c r="N19" s="136"/>
      <c r="O19" s="136"/>
      <c r="P19" s="136" t="s">
        <v>30</v>
      </c>
      <c r="Q19" s="136"/>
      <c r="R19" s="136" t="s">
        <v>30</v>
      </c>
      <c r="S19" s="136"/>
      <c r="T19" s="136" t="s">
        <v>62</v>
      </c>
      <c r="U19" s="136"/>
      <c r="V19" s="90" cm="1">
        <f t="array" ref="V19">_xlfn.IFS(AND(J19="Ⅱ",L19="○",N19="○",P19="○",R19="○",T19="○"),単価!$J$41,AND(J19="Ⅱ",L19="○",N19="○",R19="○",T19="○"),単価!$J$40,AND(J19="Ⅱ",L19="○",N19="○",P19="○",T19="○"),単価!$J$39,AND(J19="Ⅱ",L19="○",N19="○",T19="○"),単価!$J$38,AND(J19="Ⅱ",N19="○",P19="○",R19="○",T19="○"),単価!$J$37,AND(J19="Ⅱ",N19="○",R19="○",T19="○"),単価!$J$36,AND(J19="Ⅱ",N19="○",P19="○",T19="○"),単価!$J$35,AND(J19="Ⅱ",N19="○",T19="○"),単価!$J$34,AND(J19="Ⅱ",L19="○",P19="○",R19="○",T19="○"),単価!$J$37,AND(J19="Ⅱ",L19="○",R19="○",T19="○"),単価!$J$36,AND(J19="Ⅱ",L19="○",P19="○",T19="○"),単価!$J$35,AND(J19="Ⅱ",L19="○",T19="○"),単価!$J$34,AND(J19="Ⅱ",P19="○",R19="○",T19="○"),単価!$J$33,AND(J19="Ⅱ",R19="○",T19="○"),単価!$J$32,AND(J19="Ⅱ",P19="○",T19="○"),単価!$J$31,AND(J19="Ⅱ",T19="○"),単価!$J$30,AND(J19="Ⅰ",L19="○",N19="○",P19="○",R19="○",T19="○"),単価!$J$29,AND(J19="Ⅰ",L19="○",N19="○",R19="○",T19="○"),単価!$J$28,AND(J19="Ⅰ",L19="○",N19="○",P19="○",T19="○"),単価!$J$27,AND(J19="Ⅰ",L19="○",N19="○",T19="○"),単価!$J$26,AND(J19="Ⅰ",N19="○",P19="○",R19="○",T19="○"),単価!$J$25,AND(J19="Ⅰ",N19="○",R19="○",T19="○"),単価!$J$24,AND(J19="Ⅰ",N19="○",P19="○",T19="○"),単価!$J$23,AND(J19="Ⅰ",N19="○",T19="○"),単価!$J$22,AND(J19="Ⅰ",L19="○",P19="○",R19="○",T19="○"),単価!$J$25,AND(J19="Ⅰ",L19="○",R19="○",T19="○"),単価!$J$24,AND(J19="Ⅰ",L19="○",P19="○",T19="○"),単価!$J$23,AND(J19="Ⅰ",L19="○",T19="○"),単価!$J$22,AND(J19="Ⅰ",P19="○",R19="○",T19="○"),単価!$J$21,AND(J19="Ⅰ",R19="○",T19="○"),単価!$J$20,AND(J19="Ⅰ",P19="○",T19="○"),単価!$J$19,AND(J19="Ⅰ",T19="○"),単価!$J$18,TRUE,0)</f>
        <v>0</v>
      </c>
      <c r="W19" s="90"/>
      <c r="X19" s="136" t="s">
        <v>30</v>
      </c>
      <c r="Y19" s="136"/>
    </row>
    <row r="20" spans="1:25">
      <c r="A20" s="121"/>
      <c r="B20" s="121"/>
      <c r="C20" s="121"/>
      <c r="D20" s="121"/>
      <c r="E20" s="121"/>
      <c r="F20" s="121"/>
      <c r="G20" s="121"/>
      <c r="H20" s="121"/>
      <c r="I20" s="121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90"/>
      <c r="W20" s="90"/>
      <c r="X20" s="136"/>
      <c r="Y20" s="136"/>
    </row>
    <row r="21" spans="1:25">
      <c r="A21" s="121">
        <v>3</v>
      </c>
      <c r="B21" s="121"/>
      <c r="C21" s="121"/>
      <c r="D21" s="121"/>
      <c r="E21" s="121"/>
      <c r="F21" s="121"/>
      <c r="G21" s="121"/>
      <c r="H21" s="121"/>
      <c r="I21" s="121"/>
      <c r="J21" s="136" t="s">
        <v>30</v>
      </c>
      <c r="K21" s="136"/>
      <c r="L21" s="136"/>
      <c r="M21" s="136"/>
      <c r="N21" s="136"/>
      <c r="O21" s="136"/>
      <c r="P21" s="136" t="s">
        <v>30</v>
      </c>
      <c r="Q21" s="136"/>
      <c r="R21" s="136" t="s">
        <v>30</v>
      </c>
      <c r="S21" s="136"/>
      <c r="T21" s="136" t="s">
        <v>62</v>
      </c>
      <c r="U21" s="136"/>
      <c r="V21" s="90" cm="1">
        <f t="array" ref="V21">_xlfn.IFS(AND(J21="Ⅱ",L21="○",N21="○",P21="○",R21="○",T21="○"),単価!$J$41,AND(J21="Ⅱ",L21="○",N21="○",R21="○",T21="○"),単価!$J$40,AND(J21="Ⅱ",L21="○",N21="○",P21="○",T21="○"),単価!$J$39,AND(J21="Ⅱ",L21="○",N21="○",T21="○"),単価!$J$38,AND(J21="Ⅱ",N21="○",P21="○",R21="○",T21="○"),単価!$J$37,AND(J21="Ⅱ",N21="○",R21="○",T21="○"),単価!$J$36,AND(J21="Ⅱ",N21="○",P21="○",T21="○"),単価!$J$35,AND(J21="Ⅱ",N21="○",T21="○"),単価!$J$34,AND(J21="Ⅱ",L21="○",P21="○",R21="○",T21="○"),単価!$J$37,AND(J21="Ⅱ",L21="○",R21="○",T21="○"),単価!$J$36,AND(J21="Ⅱ",L21="○",P21="○",T21="○"),単価!$J$35,AND(J21="Ⅱ",L21="○",T21="○"),単価!$J$34,AND(J21="Ⅱ",P21="○",R21="○",T21="○"),単価!$J$33,AND(J21="Ⅱ",R21="○",T21="○"),単価!$J$32,AND(J21="Ⅱ",P21="○",T21="○"),単価!$J$31,AND(J21="Ⅱ",T21="○"),単価!$J$30,AND(J21="Ⅰ",L21="○",N21="○",P21="○",R21="○",T21="○"),単価!$J$29,AND(J21="Ⅰ",L21="○",N21="○",R21="○",T21="○"),単価!$J$28,AND(J21="Ⅰ",L21="○",N21="○",P21="○",T21="○"),単価!$J$27,AND(J21="Ⅰ",L21="○",N21="○",T21="○"),単価!$J$26,AND(J21="Ⅰ",N21="○",P21="○",R21="○",T21="○"),単価!$J$25,AND(J21="Ⅰ",N21="○",R21="○",T21="○"),単価!$J$24,AND(J21="Ⅰ",N21="○",P21="○",T21="○"),単価!$J$23,AND(J21="Ⅰ",N21="○",T21="○"),単価!$J$22,AND(J21="Ⅰ",L21="○",P21="○",R21="○",T21="○"),単価!$J$25,AND(J21="Ⅰ",L21="○",R21="○",T21="○"),単価!$J$24,AND(J21="Ⅰ",L21="○",P21="○",T21="○"),単価!$J$23,AND(J21="Ⅰ",L21="○",T21="○"),単価!$J$22,AND(J21="Ⅰ",P21="○",R21="○",T21="○"),単価!$J$21,AND(J21="Ⅰ",R21="○",T21="○"),単価!$J$20,AND(J21="Ⅰ",P21="○",T21="○"),単価!$J$19,AND(J21="Ⅰ",T21="○"),単価!$J$18,TRUE,0)</f>
        <v>0</v>
      </c>
      <c r="W21" s="90"/>
      <c r="X21" s="136" t="s">
        <v>30</v>
      </c>
      <c r="Y21" s="136"/>
    </row>
    <row r="22" spans="1:25">
      <c r="A22" s="121"/>
      <c r="B22" s="121"/>
      <c r="C22" s="121"/>
      <c r="D22" s="121"/>
      <c r="E22" s="121"/>
      <c r="F22" s="121"/>
      <c r="G22" s="121"/>
      <c r="H22" s="121"/>
      <c r="I22" s="121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90"/>
      <c r="W22" s="90"/>
      <c r="X22" s="136"/>
      <c r="Y22" s="136"/>
    </row>
    <row r="23" spans="1:25">
      <c r="A23" s="121">
        <v>4</v>
      </c>
      <c r="B23" s="121"/>
      <c r="C23" s="121"/>
      <c r="D23" s="121"/>
      <c r="E23" s="121"/>
      <c r="F23" s="121"/>
      <c r="G23" s="121"/>
      <c r="H23" s="121"/>
      <c r="I23" s="121"/>
      <c r="J23" s="136" t="s">
        <v>30</v>
      </c>
      <c r="K23" s="136"/>
      <c r="L23" s="136"/>
      <c r="M23" s="136"/>
      <c r="N23" s="136"/>
      <c r="O23" s="136"/>
      <c r="P23" s="136" t="s">
        <v>30</v>
      </c>
      <c r="Q23" s="136"/>
      <c r="R23" s="136" t="s">
        <v>30</v>
      </c>
      <c r="S23" s="136"/>
      <c r="T23" s="136" t="s">
        <v>62</v>
      </c>
      <c r="U23" s="136"/>
      <c r="V23" s="90" cm="1">
        <f t="array" ref="V23">_xlfn.IFS(AND(J23="Ⅱ",L23="○",N23="○",P23="○",R23="○",T23="○"),単価!$J$41,AND(J23="Ⅱ",L23="○",N23="○",R23="○",T23="○"),単価!$J$40,AND(J23="Ⅱ",L23="○",N23="○",P23="○",T23="○"),単価!$J$39,AND(J23="Ⅱ",L23="○",N23="○",T23="○"),単価!$J$38,AND(J23="Ⅱ",N23="○",P23="○",R23="○",T23="○"),単価!$J$37,AND(J23="Ⅱ",N23="○",R23="○",T23="○"),単価!$J$36,AND(J23="Ⅱ",N23="○",P23="○",T23="○"),単価!$J$35,AND(J23="Ⅱ",N23="○",T23="○"),単価!$J$34,AND(J23="Ⅱ",L23="○",P23="○",R23="○",T23="○"),単価!$J$37,AND(J23="Ⅱ",L23="○",R23="○",T23="○"),単価!$J$36,AND(J23="Ⅱ",L23="○",P23="○",T23="○"),単価!$J$35,AND(J23="Ⅱ",L23="○",T23="○"),単価!$J$34,AND(J23="Ⅱ",P23="○",R23="○",T23="○"),単価!$J$33,AND(J23="Ⅱ",R23="○",T23="○"),単価!$J$32,AND(J23="Ⅱ",P23="○",T23="○"),単価!$J$31,AND(J23="Ⅱ",T23="○"),単価!$J$30,AND(J23="Ⅰ",L23="○",N23="○",P23="○",R23="○",T23="○"),単価!$J$29,AND(J23="Ⅰ",L23="○",N23="○",R23="○",T23="○"),単価!$J$28,AND(J23="Ⅰ",L23="○",N23="○",P23="○",T23="○"),単価!$J$27,AND(J23="Ⅰ",L23="○",N23="○",T23="○"),単価!$J$26,AND(J23="Ⅰ",N23="○",P23="○",R23="○",T23="○"),単価!$J$25,AND(J23="Ⅰ",N23="○",R23="○",T23="○"),単価!$J$24,AND(J23="Ⅰ",N23="○",P23="○",T23="○"),単価!$J$23,AND(J23="Ⅰ",N23="○",T23="○"),単価!$J$22,AND(J23="Ⅰ",L23="○",P23="○",R23="○",T23="○"),単価!$J$25,AND(J23="Ⅰ",L23="○",R23="○",T23="○"),単価!$J$24,AND(J23="Ⅰ",L23="○",P23="○",T23="○"),単価!$J$23,AND(J23="Ⅰ",L23="○",T23="○"),単価!$J$22,AND(J23="Ⅰ",P23="○",R23="○",T23="○"),単価!$J$21,AND(J23="Ⅰ",R23="○",T23="○"),単価!$J$20,AND(J23="Ⅰ",P23="○",T23="○"),単価!$J$19,AND(J23="Ⅰ",T23="○"),単価!$J$18,TRUE,0)</f>
        <v>0</v>
      </c>
      <c r="W23" s="90"/>
      <c r="X23" s="136" t="s">
        <v>30</v>
      </c>
      <c r="Y23" s="136"/>
    </row>
    <row r="24" spans="1:25">
      <c r="A24" s="121"/>
      <c r="B24" s="121"/>
      <c r="C24" s="121"/>
      <c r="D24" s="121"/>
      <c r="E24" s="121"/>
      <c r="F24" s="121"/>
      <c r="G24" s="121"/>
      <c r="H24" s="121"/>
      <c r="I24" s="121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90"/>
      <c r="W24" s="90"/>
      <c r="X24" s="136"/>
      <c r="Y24" s="136"/>
    </row>
    <row r="25" spans="1:25">
      <c r="A25" s="121">
        <v>5</v>
      </c>
      <c r="B25" s="121"/>
      <c r="C25" s="121"/>
      <c r="D25" s="121"/>
      <c r="E25" s="121"/>
      <c r="F25" s="121"/>
      <c r="G25" s="121"/>
      <c r="H25" s="121"/>
      <c r="I25" s="121"/>
      <c r="J25" s="136" t="s">
        <v>30</v>
      </c>
      <c r="K25" s="136"/>
      <c r="L25" s="136"/>
      <c r="M25" s="136"/>
      <c r="N25" s="136"/>
      <c r="O25" s="136"/>
      <c r="P25" s="136" t="s">
        <v>30</v>
      </c>
      <c r="Q25" s="136"/>
      <c r="R25" s="136" t="s">
        <v>30</v>
      </c>
      <c r="S25" s="136"/>
      <c r="T25" s="136" t="s">
        <v>62</v>
      </c>
      <c r="U25" s="136"/>
      <c r="V25" s="90" cm="1">
        <f t="array" ref="V25">_xlfn.IFS(AND(J25="Ⅱ",L25="○",N25="○",P25="○",R25="○",T25="○"),単価!$J$41,AND(J25="Ⅱ",L25="○",N25="○",R25="○",T25="○"),単価!$J$40,AND(J25="Ⅱ",L25="○",N25="○",P25="○",T25="○"),単価!$J$39,AND(J25="Ⅱ",L25="○",N25="○",T25="○"),単価!$J$38,AND(J25="Ⅱ",N25="○",P25="○",R25="○",T25="○"),単価!$J$37,AND(J25="Ⅱ",N25="○",R25="○",T25="○"),単価!$J$36,AND(J25="Ⅱ",N25="○",P25="○",T25="○"),単価!$J$35,AND(J25="Ⅱ",N25="○",T25="○"),単価!$J$34,AND(J25="Ⅱ",L25="○",P25="○",R25="○",T25="○"),単価!$J$37,AND(J25="Ⅱ",L25="○",R25="○",T25="○"),単価!$J$36,AND(J25="Ⅱ",L25="○",P25="○",T25="○"),単価!$J$35,AND(J25="Ⅱ",L25="○",T25="○"),単価!$J$34,AND(J25="Ⅱ",P25="○",R25="○",T25="○"),単価!$J$33,AND(J25="Ⅱ",R25="○",T25="○"),単価!$J$32,AND(J25="Ⅱ",P25="○",T25="○"),単価!$J$31,AND(J25="Ⅱ",T25="○"),単価!$J$30,AND(J25="Ⅰ",L25="○",N25="○",P25="○",R25="○",T25="○"),単価!$J$29,AND(J25="Ⅰ",L25="○",N25="○",R25="○",T25="○"),単価!$J$28,AND(J25="Ⅰ",L25="○",N25="○",P25="○",T25="○"),単価!$J$27,AND(J25="Ⅰ",L25="○",N25="○",T25="○"),単価!$J$26,AND(J25="Ⅰ",N25="○",P25="○",R25="○",T25="○"),単価!$J$25,AND(J25="Ⅰ",N25="○",R25="○",T25="○"),単価!$J$24,AND(J25="Ⅰ",N25="○",P25="○",T25="○"),単価!$J$23,AND(J25="Ⅰ",N25="○",T25="○"),単価!$J$22,AND(J25="Ⅰ",L25="○",P25="○",R25="○",T25="○"),単価!$J$25,AND(J25="Ⅰ",L25="○",R25="○",T25="○"),単価!$J$24,AND(J25="Ⅰ",L25="○",P25="○",T25="○"),単価!$J$23,AND(J25="Ⅰ",L25="○",T25="○"),単価!$J$22,AND(J25="Ⅰ",P25="○",R25="○",T25="○"),単価!$J$21,AND(J25="Ⅰ",R25="○",T25="○"),単価!$J$20,AND(J25="Ⅰ",P25="○",T25="○"),単価!$J$19,AND(J25="Ⅰ",T25="○"),単価!$J$18,TRUE,0)</f>
        <v>0</v>
      </c>
      <c r="W25" s="90"/>
      <c r="X25" s="136" t="s">
        <v>30</v>
      </c>
      <c r="Y25" s="136"/>
    </row>
    <row r="26" spans="1:25">
      <c r="A26" s="121"/>
      <c r="B26" s="121"/>
      <c r="C26" s="121"/>
      <c r="D26" s="121"/>
      <c r="E26" s="121"/>
      <c r="F26" s="121"/>
      <c r="G26" s="121"/>
      <c r="H26" s="121"/>
      <c r="I26" s="121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90"/>
      <c r="W26" s="90"/>
      <c r="X26" s="136"/>
      <c r="Y26" s="136"/>
    </row>
    <row r="27" spans="1:25">
      <c r="A27" s="121">
        <v>6</v>
      </c>
      <c r="B27" s="121"/>
      <c r="C27" s="121"/>
      <c r="D27" s="121"/>
      <c r="E27" s="121"/>
      <c r="F27" s="121"/>
      <c r="G27" s="121"/>
      <c r="H27" s="121"/>
      <c r="I27" s="121"/>
      <c r="J27" s="136" t="s">
        <v>30</v>
      </c>
      <c r="K27" s="136"/>
      <c r="L27" s="136" t="s">
        <v>30</v>
      </c>
      <c r="M27" s="136"/>
      <c r="N27" s="136" t="s">
        <v>30</v>
      </c>
      <c r="O27" s="136"/>
      <c r="P27" s="136" t="s">
        <v>30</v>
      </c>
      <c r="Q27" s="136"/>
      <c r="R27" s="136" t="s">
        <v>30</v>
      </c>
      <c r="S27" s="136"/>
      <c r="T27" s="136" t="s">
        <v>62</v>
      </c>
      <c r="U27" s="136"/>
      <c r="V27" s="90" cm="1">
        <f t="array" ref="V27">_xlfn.IFS(AND(J27="Ⅱ",L27="○",N27="○",P27="○",R27="○",T27="○"),単価!$J$41,AND(J27="Ⅱ",L27="○",N27="○",R27="○",T27="○"),単価!$J$40,AND(J27="Ⅱ",L27="○",N27="○",P27="○",T27="○"),単価!$J$39,AND(J27="Ⅱ",L27="○",N27="○",T27="○"),単価!$J$38,AND(J27="Ⅱ",N27="○",P27="○",R27="○",T27="○"),単価!$J$37,AND(J27="Ⅱ",N27="○",R27="○",T27="○"),単価!$J$36,AND(J27="Ⅱ",N27="○",P27="○",T27="○"),単価!$J$35,AND(J27="Ⅱ",N27="○",T27="○"),単価!$J$34,AND(J27="Ⅱ",L27="○",P27="○",R27="○",T27="○"),単価!$J$37,AND(J27="Ⅱ",L27="○",R27="○",T27="○"),単価!$J$36,AND(J27="Ⅱ",L27="○",P27="○",T27="○"),単価!$J$35,AND(J27="Ⅱ",L27="○",T27="○"),単価!$J$34,AND(J27="Ⅱ",P27="○",R27="○",T27="○"),単価!$J$33,AND(J27="Ⅱ",R27="○",T27="○"),単価!$J$32,AND(J27="Ⅱ",P27="○",T27="○"),単価!$J$31,AND(J27="Ⅱ",T27="○"),単価!$J$30,AND(J27="Ⅰ",L27="○",N27="○",P27="○",R27="○",T27="○"),単価!$J$29,AND(J27="Ⅰ",L27="○",N27="○",R27="○",T27="○"),単価!$J$28,AND(J27="Ⅰ",L27="○",N27="○",P27="○",T27="○"),単価!$J$27,AND(J27="Ⅰ",L27="○",N27="○",T27="○"),単価!$J$26,AND(J27="Ⅰ",N27="○",P27="○",R27="○",T27="○"),単価!$J$25,AND(J27="Ⅰ",N27="○",R27="○",T27="○"),単価!$J$24,AND(J27="Ⅰ",N27="○",P27="○",T27="○"),単価!$J$23,AND(J27="Ⅰ",N27="○",T27="○"),単価!$J$22,AND(J27="Ⅰ",L27="○",P27="○",R27="○",T27="○"),単価!$J$25,AND(J27="Ⅰ",L27="○",R27="○",T27="○"),単価!$J$24,AND(J27="Ⅰ",L27="○",P27="○",T27="○"),単価!$J$23,AND(J27="Ⅰ",L27="○",T27="○"),単価!$J$22,AND(J27="Ⅰ",P27="○",R27="○",T27="○"),単価!$J$21,AND(J27="Ⅰ",R27="○",T27="○"),単価!$J$20,AND(J27="Ⅰ",P27="○",T27="○"),単価!$J$19,AND(J27="Ⅰ",T27="○"),単価!$J$18,TRUE,0)</f>
        <v>0</v>
      </c>
      <c r="W27" s="90"/>
      <c r="X27" s="136" t="s">
        <v>30</v>
      </c>
      <c r="Y27" s="136"/>
    </row>
    <row r="28" spans="1:25">
      <c r="A28" s="121"/>
      <c r="B28" s="121"/>
      <c r="C28" s="121"/>
      <c r="D28" s="121"/>
      <c r="E28" s="121"/>
      <c r="F28" s="121"/>
      <c r="G28" s="121"/>
      <c r="H28" s="121"/>
      <c r="I28" s="121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90"/>
      <c r="W28" s="90"/>
      <c r="X28" s="136"/>
      <c r="Y28" s="136"/>
    </row>
    <row r="29" spans="1:25">
      <c r="A29" s="121">
        <v>7</v>
      </c>
      <c r="B29" s="121"/>
      <c r="C29" s="121"/>
      <c r="D29" s="121"/>
      <c r="E29" s="121"/>
      <c r="F29" s="121"/>
      <c r="G29" s="121"/>
      <c r="H29" s="121"/>
      <c r="I29" s="121"/>
      <c r="J29" s="136" t="s">
        <v>30</v>
      </c>
      <c r="K29" s="136"/>
      <c r="L29" s="136" t="s">
        <v>30</v>
      </c>
      <c r="M29" s="136"/>
      <c r="N29" s="136" t="s">
        <v>30</v>
      </c>
      <c r="O29" s="136"/>
      <c r="P29" s="136" t="s">
        <v>30</v>
      </c>
      <c r="Q29" s="136"/>
      <c r="R29" s="136" t="s">
        <v>30</v>
      </c>
      <c r="S29" s="136"/>
      <c r="T29" s="136" t="s">
        <v>62</v>
      </c>
      <c r="U29" s="136"/>
      <c r="V29" s="90" cm="1">
        <f t="array" ref="V29">_xlfn.IFS(AND(J29="Ⅱ",L29="○",N29="○",P29="○",R29="○",T29="○"),単価!$J$41,AND(J29="Ⅱ",L29="○",N29="○",R29="○",T29="○"),単価!$J$40,AND(J29="Ⅱ",L29="○",N29="○",P29="○",T29="○"),単価!$J$39,AND(J29="Ⅱ",L29="○",N29="○",T29="○"),単価!$J$38,AND(J29="Ⅱ",N29="○",P29="○",R29="○",T29="○"),単価!$J$37,AND(J29="Ⅱ",N29="○",R29="○",T29="○"),単価!$J$36,AND(J29="Ⅱ",N29="○",P29="○",T29="○"),単価!$J$35,AND(J29="Ⅱ",N29="○",T29="○"),単価!$J$34,AND(J29="Ⅱ",L29="○",P29="○",R29="○",T29="○"),単価!$J$37,AND(J29="Ⅱ",L29="○",R29="○",T29="○"),単価!$J$36,AND(J29="Ⅱ",L29="○",P29="○",T29="○"),単価!$J$35,AND(J29="Ⅱ",L29="○",T29="○"),単価!$J$34,AND(J29="Ⅱ",P29="○",R29="○",T29="○"),単価!$J$33,AND(J29="Ⅱ",R29="○",T29="○"),単価!$J$32,AND(J29="Ⅱ",P29="○",T29="○"),単価!$J$31,AND(J29="Ⅱ",T29="○"),単価!$J$30,AND(J29="Ⅰ",L29="○",N29="○",P29="○",R29="○",T29="○"),単価!$J$29,AND(J29="Ⅰ",L29="○",N29="○",R29="○",T29="○"),単価!$J$28,AND(J29="Ⅰ",L29="○",N29="○",P29="○",T29="○"),単価!$J$27,AND(J29="Ⅰ",L29="○",N29="○",T29="○"),単価!$J$26,AND(J29="Ⅰ",N29="○",P29="○",R29="○",T29="○"),単価!$J$25,AND(J29="Ⅰ",N29="○",R29="○",T29="○"),単価!$J$24,AND(J29="Ⅰ",N29="○",P29="○",T29="○"),単価!$J$23,AND(J29="Ⅰ",N29="○",T29="○"),単価!$J$22,AND(J29="Ⅰ",L29="○",P29="○",R29="○",T29="○"),単価!$J$25,AND(J29="Ⅰ",L29="○",R29="○",T29="○"),単価!$J$24,AND(J29="Ⅰ",L29="○",P29="○",T29="○"),単価!$J$23,AND(J29="Ⅰ",L29="○",T29="○"),単価!$J$22,AND(J29="Ⅰ",P29="○",R29="○",T29="○"),単価!$J$21,AND(J29="Ⅰ",R29="○",T29="○"),単価!$J$20,AND(J29="Ⅰ",P29="○",T29="○"),単価!$J$19,AND(J29="Ⅰ",T29="○"),単価!$J$18,TRUE,0)</f>
        <v>0</v>
      </c>
      <c r="W29" s="90"/>
      <c r="X29" s="136" t="s">
        <v>30</v>
      </c>
      <c r="Y29" s="136"/>
    </row>
    <row r="30" spans="1:25">
      <c r="A30" s="121"/>
      <c r="B30" s="121"/>
      <c r="C30" s="121"/>
      <c r="D30" s="121"/>
      <c r="E30" s="121"/>
      <c r="F30" s="121"/>
      <c r="G30" s="121"/>
      <c r="H30" s="121"/>
      <c r="I30" s="121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90"/>
      <c r="W30" s="90"/>
      <c r="X30" s="136"/>
      <c r="Y30" s="136"/>
    </row>
    <row r="31" spans="1:25">
      <c r="A31" s="121">
        <v>8</v>
      </c>
      <c r="B31" s="121"/>
      <c r="C31" s="121"/>
      <c r="D31" s="121"/>
      <c r="E31" s="121"/>
      <c r="F31" s="121"/>
      <c r="G31" s="121"/>
      <c r="H31" s="121"/>
      <c r="I31" s="121"/>
      <c r="J31" s="136" t="s">
        <v>30</v>
      </c>
      <c r="K31" s="136"/>
      <c r="L31" s="136" t="s">
        <v>30</v>
      </c>
      <c r="M31" s="136"/>
      <c r="N31" s="136" t="s">
        <v>30</v>
      </c>
      <c r="O31" s="136"/>
      <c r="P31" s="136" t="s">
        <v>30</v>
      </c>
      <c r="Q31" s="136"/>
      <c r="R31" s="136" t="s">
        <v>30</v>
      </c>
      <c r="S31" s="136"/>
      <c r="T31" s="136" t="s">
        <v>62</v>
      </c>
      <c r="U31" s="136"/>
      <c r="V31" s="90" cm="1">
        <f t="array" ref="V31">_xlfn.IFS(AND(J31="Ⅱ",L31="○",N31="○",P31="○",R31="○",T31="○"),単価!$J$41,AND(J31="Ⅱ",L31="○",N31="○",R31="○",T31="○"),単価!$J$40,AND(J31="Ⅱ",L31="○",N31="○",P31="○",T31="○"),単価!$J$39,AND(J31="Ⅱ",L31="○",N31="○",T31="○"),単価!$J$38,AND(J31="Ⅱ",N31="○",P31="○",R31="○",T31="○"),単価!$J$37,AND(J31="Ⅱ",N31="○",R31="○",T31="○"),単価!$J$36,AND(J31="Ⅱ",N31="○",P31="○",T31="○"),単価!$J$35,AND(J31="Ⅱ",N31="○",T31="○"),単価!$J$34,AND(J31="Ⅱ",L31="○",P31="○",R31="○",T31="○"),単価!$J$37,AND(J31="Ⅱ",L31="○",R31="○",T31="○"),単価!$J$36,AND(J31="Ⅱ",L31="○",P31="○",T31="○"),単価!$J$35,AND(J31="Ⅱ",L31="○",T31="○"),単価!$J$34,AND(J31="Ⅱ",P31="○",R31="○",T31="○"),単価!$J$33,AND(J31="Ⅱ",R31="○",T31="○"),単価!$J$32,AND(J31="Ⅱ",P31="○",T31="○"),単価!$J$31,AND(J31="Ⅱ",T31="○"),単価!$J$30,AND(J31="Ⅰ",L31="○",N31="○",P31="○",R31="○",T31="○"),単価!$J$29,AND(J31="Ⅰ",L31="○",N31="○",R31="○",T31="○"),単価!$J$28,AND(J31="Ⅰ",L31="○",N31="○",P31="○",T31="○"),単価!$J$27,AND(J31="Ⅰ",L31="○",N31="○",T31="○"),単価!$J$26,AND(J31="Ⅰ",N31="○",P31="○",R31="○",T31="○"),単価!$J$25,AND(J31="Ⅰ",N31="○",R31="○",T31="○"),単価!$J$24,AND(J31="Ⅰ",N31="○",P31="○",T31="○"),単価!$J$23,AND(J31="Ⅰ",N31="○",T31="○"),単価!$J$22,AND(J31="Ⅰ",L31="○",P31="○",R31="○",T31="○"),単価!$J$25,AND(J31="Ⅰ",L31="○",R31="○",T31="○"),単価!$J$24,AND(J31="Ⅰ",L31="○",P31="○",T31="○"),単価!$J$23,AND(J31="Ⅰ",L31="○",T31="○"),単価!$J$22,AND(J31="Ⅰ",P31="○",R31="○",T31="○"),単価!$J$21,AND(J31="Ⅰ",R31="○",T31="○"),単価!$J$20,AND(J31="Ⅰ",P31="○",T31="○"),単価!$J$19,AND(J31="Ⅰ",T31="○"),単価!$J$18,TRUE,0)</f>
        <v>0</v>
      </c>
      <c r="W31" s="90"/>
      <c r="X31" s="136" t="s">
        <v>30</v>
      </c>
      <c r="Y31" s="136"/>
    </row>
    <row r="32" spans="1:25">
      <c r="A32" s="121"/>
      <c r="B32" s="121"/>
      <c r="C32" s="121"/>
      <c r="D32" s="121"/>
      <c r="E32" s="121"/>
      <c r="F32" s="121"/>
      <c r="G32" s="121"/>
      <c r="H32" s="121"/>
      <c r="I32" s="121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90"/>
      <c r="W32" s="90"/>
      <c r="X32" s="136"/>
      <c r="Y32" s="136"/>
    </row>
    <row r="33" spans="1:25">
      <c r="A33" s="121">
        <v>9</v>
      </c>
      <c r="B33" s="121"/>
      <c r="C33" s="121"/>
      <c r="D33" s="121"/>
      <c r="E33" s="121"/>
      <c r="F33" s="121"/>
      <c r="G33" s="121"/>
      <c r="H33" s="121"/>
      <c r="I33" s="121"/>
      <c r="J33" s="136" t="s">
        <v>30</v>
      </c>
      <c r="K33" s="136"/>
      <c r="L33" s="136" t="s">
        <v>30</v>
      </c>
      <c r="M33" s="136"/>
      <c r="N33" s="136" t="s">
        <v>30</v>
      </c>
      <c r="O33" s="136"/>
      <c r="P33" s="136" t="s">
        <v>30</v>
      </c>
      <c r="Q33" s="136"/>
      <c r="R33" s="136" t="s">
        <v>30</v>
      </c>
      <c r="S33" s="136"/>
      <c r="T33" s="136" t="s">
        <v>62</v>
      </c>
      <c r="U33" s="136"/>
      <c r="V33" s="90" cm="1">
        <f t="array" ref="V33">_xlfn.IFS(AND(J33="Ⅱ",L33="○",N33="○",P33="○",R33="○",T33="○"),単価!$J$41,AND(J33="Ⅱ",L33="○",N33="○",R33="○",T33="○"),単価!$J$40,AND(J33="Ⅱ",L33="○",N33="○",P33="○",T33="○"),単価!$J$39,AND(J33="Ⅱ",L33="○",N33="○",T33="○"),単価!$J$38,AND(J33="Ⅱ",N33="○",P33="○",R33="○",T33="○"),単価!$J$37,AND(J33="Ⅱ",N33="○",R33="○",T33="○"),単価!$J$36,AND(J33="Ⅱ",N33="○",P33="○",T33="○"),単価!$J$35,AND(J33="Ⅱ",N33="○",T33="○"),単価!$J$34,AND(J33="Ⅱ",L33="○",P33="○",R33="○",T33="○"),単価!$J$37,AND(J33="Ⅱ",L33="○",R33="○",T33="○"),単価!$J$36,AND(J33="Ⅱ",L33="○",P33="○",T33="○"),単価!$J$35,AND(J33="Ⅱ",L33="○",T33="○"),単価!$J$34,AND(J33="Ⅱ",P33="○",R33="○",T33="○"),単価!$J$33,AND(J33="Ⅱ",R33="○",T33="○"),単価!$J$32,AND(J33="Ⅱ",P33="○",T33="○"),単価!$J$31,AND(J33="Ⅱ",T33="○"),単価!$J$30,AND(J33="Ⅰ",L33="○",N33="○",P33="○",R33="○",T33="○"),単価!$J$29,AND(J33="Ⅰ",L33="○",N33="○",R33="○",T33="○"),単価!$J$28,AND(J33="Ⅰ",L33="○",N33="○",P33="○",T33="○"),単価!$J$27,AND(J33="Ⅰ",L33="○",N33="○",T33="○"),単価!$J$26,AND(J33="Ⅰ",N33="○",P33="○",R33="○",T33="○"),単価!$J$25,AND(J33="Ⅰ",N33="○",R33="○",T33="○"),単価!$J$24,AND(J33="Ⅰ",N33="○",P33="○",T33="○"),単価!$J$23,AND(J33="Ⅰ",N33="○",T33="○"),単価!$J$22,AND(J33="Ⅰ",L33="○",P33="○",R33="○",T33="○"),単価!$J$25,AND(J33="Ⅰ",L33="○",R33="○",T33="○"),単価!$J$24,AND(J33="Ⅰ",L33="○",P33="○",T33="○"),単価!$J$23,AND(J33="Ⅰ",L33="○",T33="○"),単価!$J$22,AND(J33="Ⅰ",P33="○",R33="○",T33="○"),単価!$J$21,AND(J33="Ⅰ",R33="○",T33="○"),単価!$J$20,AND(J33="Ⅰ",P33="○",T33="○"),単価!$J$19,AND(J33="Ⅰ",T33="○"),単価!$J$18,TRUE,0)</f>
        <v>0</v>
      </c>
      <c r="W33" s="90"/>
      <c r="X33" s="136" t="s">
        <v>30</v>
      </c>
      <c r="Y33" s="136"/>
    </row>
    <row r="34" spans="1:25">
      <c r="A34" s="121"/>
      <c r="B34" s="121"/>
      <c r="C34" s="121"/>
      <c r="D34" s="121"/>
      <c r="E34" s="121"/>
      <c r="F34" s="121"/>
      <c r="G34" s="121"/>
      <c r="H34" s="121"/>
      <c r="I34" s="121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90"/>
      <c r="W34" s="90"/>
      <c r="X34" s="136"/>
      <c r="Y34" s="136"/>
    </row>
    <row r="35" spans="1:25">
      <c r="A35" s="121">
        <v>10</v>
      </c>
      <c r="B35" s="121"/>
      <c r="C35" s="121"/>
      <c r="D35" s="121"/>
      <c r="E35" s="121"/>
      <c r="F35" s="121"/>
      <c r="G35" s="121"/>
      <c r="H35" s="121"/>
      <c r="I35" s="121"/>
      <c r="J35" s="121" t="s">
        <v>30</v>
      </c>
      <c r="K35" s="121"/>
      <c r="L35" s="121" t="s">
        <v>30</v>
      </c>
      <c r="M35" s="121"/>
      <c r="N35" s="121" t="s">
        <v>30</v>
      </c>
      <c r="O35" s="121"/>
      <c r="P35" s="121" t="s">
        <v>30</v>
      </c>
      <c r="Q35" s="121"/>
      <c r="R35" s="121" t="s">
        <v>30</v>
      </c>
      <c r="S35" s="121"/>
      <c r="T35" s="121" t="s">
        <v>62</v>
      </c>
      <c r="U35" s="121"/>
      <c r="V35" s="150" cm="1">
        <f t="array" ref="V35">_xlfn.IFS(AND(J35="Ⅱ",L35="○",N35="○",P35="○",R35="○",T35="○"),単価!$J$41,AND(J35="Ⅱ",L35="○",N35="○",R35="○",T35="○"),単価!$J$40,AND(J35="Ⅱ",L35="○",N35="○",P35="○",T35="○"),単価!$J$39,AND(J35="Ⅱ",L35="○",N35="○",T35="○"),単価!$J$38,AND(J35="Ⅱ",N35="○",P35="○",R35="○",T35="○"),単価!$J$37,AND(J35="Ⅱ",N35="○",R35="○",T35="○"),単価!$J$36,AND(J35="Ⅱ",N35="○",P35="○",T35="○"),単価!$J$35,AND(J35="Ⅱ",N35="○",T35="○"),単価!$J$34,AND(J35="Ⅱ",L35="○",P35="○",R35="○",T35="○"),単価!$J$37,AND(J35="Ⅱ",L35="○",R35="○",T35="○"),単価!$J$36,AND(J35="Ⅱ",L35="○",P35="○",T35="○"),単価!$J$35,AND(J35="Ⅱ",L35="○",T35="○"),単価!$J$34,AND(J35="Ⅱ",P35="○",R35="○",T35="○"),単価!$J$33,AND(J35="Ⅱ",R35="○",T35="○"),単価!$J$32,AND(J35="Ⅱ",P35="○",T35="○"),単価!$J$31,AND(J35="Ⅱ",T35="○"),単価!$J$30,AND(J35="Ⅰ",L35="○",N35="○",P35="○",R35="○",T35="○"),単価!$J$29,AND(J35="Ⅰ",L35="○",N35="○",R35="○",T35="○"),単価!$J$28,AND(J35="Ⅰ",L35="○",N35="○",P35="○",T35="○"),単価!$J$27,AND(J35="Ⅰ",L35="○",N35="○",T35="○"),単価!$J$26,AND(J35="Ⅰ",N35="○",P35="○",R35="○",T35="○"),単価!$J$25,AND(J35="Ⅰ",N35="○",R35="○",T35="○"),単価!$J$24,AND(J35="Ⅰ",N35="○",P35="○",T35="○"),単価!$J$23,AND(J35="Ⅰ",N35="○",T35="○"),単価!$J$22,AND(J35="Ⅰ",L35="○",P35="○",R35="○",T35="○"),単価!$J$25,AND(J35="Ⅰ",L35="○",R35="○",T35="○"),単価!$J$24,AND(J35="Ⅰ",L35="○",P35="○",T35="○"),単価!$J$23,AND(J35="Ⅰ",L35="○",T35="○"),単価!$J$22,AND(J35="Ⅰ",P35="○",R35="○",T35="○"),単価!$J$21,AND(J35="Ⅰ",R35="○",T35="○"),単価!$J$20,AND(J35="Ⅰ",P35="○",T35="○"),単価!$J$19,AND(J35="Ⅰ",T35="○"),単価!$J$18,TRUE,0)</f>
        <v>0</v>
      </c>
      <c r="W35" s="150"/>
      <c r="X35" s="136" t="s">
        <v>30</v>
      </c>
      <c r="Y35" s="136"/>
    </row>
    <row r="36" spans="1: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50"/>
      <c r="W36" s="150"/>
      <c r="X36" s="136"/>
      <c r="Y36" s="136"/>
    </row>
    <row r="37" spans="1:25">
      <c r="A37" s="121">
        <v>11</v>
      </c>
      <c r="B37" s="121"/>
      <c r="C37" s="121"/>
      <c r="D37" s="121"/>
      <c r="E37" s="121"/>
      <c r="F37" s="121"/>
      <c r="G37" s="121"/>
      <c r="H37" s="121"/>
      <c r="I37" s="121"/>
      <c r="J37" s="121" t="s">
        <v>30</v>
      </c>
      <c r="K37" s="121"/>
      <c r="L37" s="121" t="s">
        <v>30</v>
      </c>
      <c r="M37" s="121"/>
      <c r="N37" s="121" t="s">
        <v>30</v>
      </c>
      <c r="O37" s="121"/>
      <c r="P37" s="121" t="s">
        <v>30</v>
      </c>
      <c r="Q37" s="121"/>
      <c r="R37" s="121" t="s">
        <v>30</v>
      </c>
      <c r="S37" s="121"/>
      <c r="T37" s="121" t="s">
        <v>62</v>
      </c>
      <c r="U37" s="121"/>
      <c r="V37" s="150" cm="1">
        <f t="array" ref="V37">_xlfn.IFS(AND(J37="Ⅱ",L37="○",N37="○",P37="○",R37="○",T37="○"),単価!$J$41,AND(J37="Ⅱ",L37="○",N37="○",R37="○",T37="○"),単価!$J$40,AND(J37="Ⅱ",L37="○",N37="○",P37="○",T37="○"),単価!$J$39,AND(J37="Ⅱ",L37="○",N37="○",T37="○"),単価!$J$38,AND(J37="Ⅱ",N37="○",P37="○",R37="○",T37="○"),単価!$J$37,AND(J37="Ⅱ",N37="○",R37="○",T37="○"),単価!$J$36,AND(J37="Ⅱ",N37="○",P37="○",T37="○"),単価!$J$35,AND(J37="Ⅱ",N37="○",T37="○"),単価!$J$34,AND(J37="Ⅱ",L37="○",P37="○",R37="○",T37="○"),単価!$J$37,AND(J37="Ⅱ",L37="○",R37="○",T37="○"),単価!$J$36,AND(J37="Ⅱ",L37="○",P37="○",T37="○"),単価!$J$35,AND(J37="Ⅱ",L37="○",T37="○"),単価!$J$34,AND(J37="Ⅱ",P37="○",R37="○",T37="○"),単価!$J$33,AND(J37="Ⅱ",R37="○",T37="○"),単価!$J$32,AND(J37="Ⅱ",P37="○",T37="○"),単価!$J$31,AND(J37="Ⅱ",T37="○"),単価!$J$30,AND(J37="Ⅰ",L37="○",N37="○",P37="○",R37="○",T37="○"),単価!$J$29,AND(J37="Ⅰ",L37="○",N37="○",R37="○",T37="○"),単価!$J$28,AND(J37="Ⅰ",L37="○",N37="○",P37="○",T37="○"),単価!$J$27,AND(J37="Ⅰ",L37="○",N37="○",T37="○"),単価!$J$26,AND(J37="Ⅰ",N37="○",P37="○",R37="○",T37="○"),単価!$J$25,AND(J37="Ⅰ",N37="○",R37="○",T37="○"),単価!$J$24,AND(J37="Ⅰ",N37="○",P37="○",T37="○"),単価!$J$23,AND(J37="Ⅰ",N37="○",T37="○"),単価!$J$22,AND(J37="Ⅰ",L37="○",P37="○",R37="○",T37="○"),単価!$J$25,AND(J37="Ⅰ",L37="○",R37="○",T37="○"),単価!$J$24,AND(J37="Ⅰ",L37="○",P37="○",T37="○"),単価!$J$23,AND(J37="Ⅰ",L37="○",T37="○"),単価!$J$22,AND(J37="Ⅰ",P37="○",R37="○",T37="○"),単価!$J$21,AND(J37="Ⅰ",R37="○",T37="○"),単価!$J$20,AND(J37="Ⅰ",P37="○",T37="○"),単価!$J$19,AND(J37="Ⅰ",T37="○"),単価!$J$18,TRUE,0)</f>
        <v>0</v>
      </c>
      <c r="W37" s="150"/>
      <c r="X37" s="136" t="s">
        <v>30</v>
      </c>
      <c r="Y37" s="136"/>
    </row>
    <row r="38" spans="1:2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50"/>
      <c r="W38" s="150"/>
      <c r="X38" s="136"/>
      <c r="Y38" s="136"/>
    </row>
    <row r="39" spans="1:25">
      <c r="A39" s="121">
        <v>12</v>
      </c>
      <c r="B39" s="121"/>
      <c r="C39" s="121"/>
      <c r="D39" s="121"/>
      <c r="E39" s="121"/>
      <c r="F39" s="121"/>
      <c r="G39" s="121"/>
      <c r="H39" s="121"/>
      <c r="I39" s="121"/>
      <c r="J39" s="121" t="s">
        <v>30</v>
      </c>
      <c r="K39" s="121"/>
      <c r="L39" s="121" t="s">
        <v>30</v>
      </c>
      <c r="M39" s="121"/>
      <c r="N39" s="121" t="s">
        <v>30</v>
      </c>
      <c r="O39" s="121"/>
      <c r="P39" s="121" t="s">
        <v>30</v>
      </c>
      <c r="Q39" s="121"/>
      <c r="R39" s="121" t="s">
        <v>30</v>
      </c>
      <c r="S39" s="121"/>
      <c r="T39" s="121" t="s">
        <v>62</v>
      </c>
      <c r="U39" s="121"/>
      <c r="V39" s="150" cm="1">
        <f t="array" ref="V39">_xlfn.IFS(AND(J39="Ⅱ",L39="○",N39="○",P39="○",R39="○",T39="○"),単価!$J$41,AND(J39="Ⅱ",L39="○",N39="○",R39="○",T39="○"),単価!$J$40,AND(J39="Ⅱ",L39="○",N39="○",P39="○",T39="○"),単価!$J$39,AND(J39="Ⅱ",L39="○",N39="○",T39="○"),単価!$J$38,AND(J39="Ⅱ",N39="○",P39="○",R39="○",T39="○"),単価!$J$37,AND(J39="Ⅱ",N39="○",R39="○",T39="○"),単価!$J$36,AND(J39="Ⅱ",N39="○",P39="○",T39="○"),単価!$J$35,AND(J39="Ⅱ",N39="○",T39="○"),単価!$J$34,AND(J39="Ⅱ",L39="○",P39="○",R39="○",T39="○"),単価!$J$37,AND(J39="Ⅱ",L39="○",R39="○",T39="○"),単価!$J$36,AND(J39="Ⅱ",L39="○",P39="○",T39="○"),単価!$J$35,AND(J39="Ⅱ",L39="○",T39="○"),単価!$J$34,AND(J39="Ⅱ",P39="○",R39="○",T39="○"),単価!$J$33,AND(J39="Ⅱ",R39="○",T39="○"),単価!$J$32,AND(J39="Ⅱ",P39="○",T39="○"),単価!$J$31,AND(J39="Ⅱ",T39="○"),単価!$J$30,AND(J39="Ⅰ",L39="○",N39="○",P39="○",R39="○",T39="○"),単価!$J$29,AND(J39="Ⅰ",L39="○",N39="○",R39="○",T39="○"),単価!$J$28,AND(J39="Ⅰ",L39="○",N39="○",P39="○",T39="○"),単価!$J$27,AND(J39="Ⅰ",L39="○",N39="○",T39="○"),単価!$J$26,AND(J39="Ⅰ",N39="○",P39="○",R39="○",T39="○"),単価!$J$25,AND(J39="Ⅰ",N39="○",R39="○",T39="○"),単価!$J$24,AND(J39="Ⅰ",N39="○",P39="○",T39="○"),単価!$J$23,AND(J39="Ⅰ",N39="○",T39="○"),単価!$J$22,AND(J39="Ⅰ",L39="○",P39="○",R39="○",T39="○"),単価!$J$25,AND(J39="Ⅰ",L39="○",R39="○",T39="○"),単価!$J$24,AND(J39="Ⅰ",L39="○",P39="○",T39="○"),単価!$J$23,AND(J39="Ⅰ",L39="○",T39="○"),単価!$J$22,AND(J39="Ⅰ",P39="○",R39="○",T39="○"),単価!$J$21,AND(J39="Ⅰ",R39="○",T39="○"),単価!$J$20,AND(J39="Ⅰ",P39="○",T39="○"),単価!$J$19,AND(J39="Ⅰ",T39="○"),単価!$J$18,TRUE,0)</f>
        <v>0</v>
      </c>
      <c r="W39" s="150"/>
      <c r="X39" s="136" t="s">
        <v>30</v>
      </c>
      <c r="Y39" s="136"/>
    </row>
    <row r="40" spans="1: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50"/>
      <c r="W40" s="150"/>
      <c r="X40" s="136"/>
      <c r="Y40" s="136"/>
    </row>
    <row r="41" spans="1:25">
      <c r="A41" s="121">
        <v>13</v>
      </c>
      <c r="B41" s="121"/>
      <c r="C41" s="121"/>
      <c r="D41" s="121"/>
      <c r="E41" s="121"/>
      <c r="F41" s="121"/>
      <c r="G41" s="121"/>
      <c r="H41" s="121"/>
      <c r="I41" s="121"/>
      <c r="J41" s="121" t="s">
        <v>30</v>
      </c>
      <c r="K41" s="121"/>
      <c r="L41" s="121" t="s">
        <v>30</v>
      </c>
      <c r="M41" s="121"/>
      <c r="N41" s="121" t="s">
        <v>30</v>
      </c>
      <c r="O41" s="121"/>
      <c r="P41" s="121" t="s">
        <v>30</v>
      </c>
      <c r="Q41" s="121"/>
      <c r="R41" s="121" t="s">
        <v>30</v>
      </c>
      <c r="S41" s="121"/>
      <c r="T41" s="121" t="s">
        <v>62</v>
      </c>
      <c r="U41" s="121"/>
      <c r="V41" s="150" cm="1">
        <f t="array" ref="V41">_xlfn.IFS(AND(J41="Ⅱ",L41="○",N41="○",P41="○",R41="○",T41="○"),単価!$J$41,AND(J41="Ⅱ",L41="○",N41="○",R41="○",T41="○"),単価!$J$40,AND(J41="Ⅱ",L41="○",N41="○",P41="○",T41="○"),単価!$J$39,AND(J41="Ⅱ",L41="○",N41="○",T41="○"),単価!$J$38,AND(J41="Ⅱ",N41="○",P41="○",R41="○",T41="○"),単価!$J$37,AND(J41="Ⅱ",N41="○",R41="○",T41="○"),単価!$J$36,AND(J41="Ⅱ",N41="○",P41="○",T41="○"),単価!$J$35,AND(J41="Ⅱ",N41="○",T41="○"),単価!$J$34,AND(J41="Ⅱ",L41="○",P41="○",R41="○",T41="○"),単価!$J$37,AND(J41="Ⅱ",L41="○",R41="○",T41="○"),単価!$J$36,AND(J41="Ⅱ",L41="○",P41="○",T41="○"),単価!$J$35,AND(J41="Ⅱ",L41="○",T41="○"),単価!$J$34,AND(J41="Ⅱ",P41="○",R41="○",T41="○"),単価!$J$33,AND(J41="Ⅱ",R41="○",T41="○"),単価!$J$32,AND(J41="Ⅱ",P41="○",T41="○"),単価!$J$31,AND(J41="Ⅱ",T41="○"),単価!$J$30,AND(J41="Ⅰ",L41="○",N41="○",P41="○",R41="○",T41="○"),単価!$J$29,AND(J41="Ⅰ",L41="○",N41="○",R41="○",T41="○"),単価!$J$28,AND(J41="Ⅰ",L41="○",N41="○",P41="○",T41="○"),単価!$J$27,AND(J41="Ⅰ",L41="○",N41="○",T41="○"),単価!$J$26,AND(J41="Ⅰ",N41="○",P41="○",R41="○",T41="○"),単価!$J$25,AND(J41="Ⅰ",N41="○",R41="○",T41="○"),単価!$J$24,AND(J41="Ⅰ",N41="○",P41="○",T41="○"),単価!$J$23,AND(J41="Ⅰ",N41="○",T41="○"),単価!$J$22,AND(J41="Ⅰ",L41="○",P41="○",R41="○",T41="○"),単価!$J$25,AND(J41="Ⅰ",L41="○",R41="○",T41="○"),単価!$J$24,AND(J41="Ⅰ",L41="○",P41="○",T41="○"),単価!$J$23,AND(J41="Ⅰ",L41="○",T41="○"),単価!$J$22,AND(J41="Ⅰ",P41="○",R41="○",T41="○"),単価!$J$21,AND(J41="Ⅰ",R41="○",T41="○"),単価!$J$20,AND(J41="Ⅰ",P41="○",T41="○"),単価!$J$19,AND(J41="Ⅰ",T41="○"),単価!$J$18,TRUE,0)</f>
        <v>0</v>
      </c>
      <c r="W41" s="150"/>
      <c r="X41" s="136" t="s">
        <v>30</v>
      </c>
      <c r="Y41" s="136"/>
    </row>
    <row r="42" spans="1: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50"/>
      <c r="W42" s="150"/>
      <c r="X42" s="136"/>
      <c r="Y42" s="136"/>
    </row>
    <row r="43" spans="1:25">
      <c r="A43" s="121">
        <v>14</v>
      </c>
      <c r="B43" s="121"/>
      <c r="C43" s="121"/>
      <c r="D43" s="121"/>
      <c r="E43" s="121"/>
      <c r="F43" s="121"/>
      <c r="G43" s="121"/>
      <c r="H43" s="121"/>
      <c r="I43" s="121"/>
      <c r="J43" s="121" t="s">
        <v>30</v>
      </c>
      <c r="K43" s="121"/>
      <c r="L43" s="121" t="s">
        <v>30</v>
      </c>
      <c r="M43" s="121"/>
      <c r="N43" s="121" t="s">
        <v>30</v>
      </c>
      <c r="O43" s="121"/>
      <c r="P43" s="121" t="s">
        <v>30</v>
      </c>
      <c r="Q43" s="121"/>
      <c r="R43" s="121" t="s">
        <v>30</v>
      </c>
      <c r="S43" s="121"/>
      <c r="T43" s="121" t="s">
        <v>62</v>
      </c>
      <c r="U43" s="121"/>
      <c r="V43" s="150" cm="1">
        <f t="array" ref="V43">_xlfn.IFS(AND(J43="Ⅱ",L43="○",N43="○",P43="○",R43="○",T43="○"),単価!$J$41,AND(J43="Ⅱ",L43="○",N43="○",R43="○",T43="○"),単価!$J$40,AND(J43="Ⅱ",L43="○",N43="○",P43="○",T43="○"),単価!$J$39,AND(J43="Ⅱ",L43="○",N43="○",T43="○"),単価!$J$38,AND(J43="Ⅱ",N43="○",P43="○",R43="○",T43="○"),単価!$J$37,AND(J43="Ⅱ",N43="○",R43="○",T43="○"),単価!$J$36,AND(J43="Ⅱ",N43="○",P43="○",T43="○"),単価!$J$35,AND(J43="Ⅱ",N43="○",T43="○"),単価!$J$34,AND(J43="Ⅱ",L43="○",P43="○",R43="○",T43="○"),単価!$J$37,AND(J43="Ⅱ",L43="○",R43="○",T43="○"),単価!$J$36,AND(J43="Ⅱ",L43="○",P43="○",T43="○"),単価!$J$35,AND(J43="Ⅱ",L43="○",T43="○"),単価!$J$34,AND(J43="Ⅱ",P43="○",R43="○",T43="○"),単価!$J$33,AND(J43="Ⅱ",R43="○",T43="○"),単価!$J$32,AND(J43="Ⅱ",P43="○",T43="○"),単価!$J$31,AND(J43="Ⅱ",T43="○"),単価!$J$30,AND(J43="Ⅰ",L43="○",N43="○",P43="○",R43="○",T43="○"),単価!$J$29,AND(J43="Ⅰ",L43="○",N43="○",R43="○",T43="○"),単価!$J$28,AND(J43="Ⅰ",L43="○",N43="○",P43="○",T43="○"),単価!$J$27,AND(J43="Ⅰ",L43="○",N43="○",T43="○"),単価!$J$26,AND(J43="Ⅰ",N43="○",P43="○",R43="○",T43="○"),単価!$J$25,AND(J43="Ⅰ",N43="○",R43="○",T43="○"),単価!$J$24,AND(J43="Ⅰ",N43="○",P43="○",T43="○"),単価!$J$23,AND(J43="Ⅰ",N43="○",T43="○"),単価!$J$22,AND(J43="Ⅰ",L43="○",P43="○",R43="○",T43="○"),単価!$J$25,AND(J43="Ⅰ",L43="○",R43="○",T43="○"),単価!$J$24,AND(J43="Ⅰ",L43="○",P43="○",T43="○"),単価!$J$23,AND(J43="Ⅰ",L43="○",T43="○"),単価!$J$22,AND(J43="Ⅰ",P43="○",R43="○",T43="○"),単価!$J$21,AND(J43="Ⅰ",R43="○",T43="○"),単価!$J$20,AND(J43="Ⅰ",P43="○",T43="○"),単価!$J$19,AND(J43="Ⅰ",T43="○"),単価!$J$18,TRUE,0)</f>
        <v>0</v>
      </c>
      <c r="W43" s="150"/>
      <c r="X43" s="136" t="s">
        <v>30</v>
      </c>
      <c r="Y43" s="136"/>
    </row>
    <row r="44" spans="1: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50"/>
      <c r="W44" s="150"/>
      <c r="X44" s="136"/>
      <c r="Y44" s="136"/>
    </row>
    <row r="45" spans="1:25">
      <c r="A45" s="121">
        <v>15</v>
      </c>
      <c r="B45" s="121"/>
      <c r="C45" s="121"/>
      <c r="D45" s="121"/>
      <c r="E45" s="121"/>
      <c r="F45" s="121"/>
      <c r="G45" s="121"/>
      <c r="H45" s="121"/>
      <c r="I45" s="121"/>
      <c r="J45" s="121" t="s">
        <v>30</v>
      </c>
      <c r="K45" s="121"/>
      <c r="L45" s="121" t="s">
        <v>30</v>
      </c>
      <c r="M45" s="121"/>
      <c r="N45" s="121" t="s">
        <v>30</v>
      </c>
      <c r="O45" s="121"/>
      <c r="P45" s="121" t="s">
        <v>30</v>
      </c>
      <c r="Q45" s="121"/>
      <c r="R45" s="121" t="s">
        <v>30</v>
      </c>
      <c r="S45" s="121"/>
      <c r="T45" s="121" t="s">
        <v>62</v>
      </c>
      <c r="U45" s="121"/>
      <c r="V45" s="150" cm="1">
        <f t="array" ref="V45">_xlfn.IFS(AND(J45="Ⅱ",L45="○",N45="○",P45="○",R45="○",T45="○"),単価!$J$41,AND(J45="Ⅱ",L45="○",N45="○",R45="○",T45="○"),単価!$J$40,AND(J45="Ⅱ",L45="○",N45="○",P45="○",T45="○"),単価!$J$39,AND(J45="Ⅱ",L45="○",N45="○",T45="○"),単価!$J$38,AND(J45="Ⅱ",N45="○",P45="○",R45="○",T45="○"),単価!$J$37,AND(J45="Ⅱ",N45="○",R45="○",T45="○"),単価!$J$36,AND(J45="Ⅱ",N45="○",P45="○",T45="○"),単価!$J$35,AND(J45="Ⅱ",N45="○",T45="○"),単価!$J$34,AND(J45="Ⅱ",L45="○",P45="○",R45="○",T45="○"),単価!$J$37,AND(J45="Ⅱ",L45="○",R45="○",T45="○"),単価!$J$36,AND(J45="Ⅱ",L45="○",P45="○",T45="○"),単価!$J$35,AND(J45="Ⅱ",L45="○",T45="○"),単価!$J$34,AND(J45="Ⅱ",P45="○",R45="○",T45="○"),単価!$J$33,AND(J45="Ⅱ",R45="○",T45="○"),単価!$J$32,AND(J45="Ⅱ",P45="○",T45="○"),単価!$J$31,AND(J45="Ⅱ",T45="○"),単価!$J$30,AND(J45="Ⅰ",L45="○",N45="○",P45="○",R45="○",T45="○"),単価!$J$29,AND(J45="Ⅰ",L45="○",N45="○",R45="○",T45="○"),単価!$J$28,AND(J45="Ⅰ",L45="○",N45="○",P45="○",T45="○"),単価!$J$27,AND(J45="Ⅰ",L45="○",N45="○",T45="○"),単価!$J$26,AND(J45="Ⅰ",N45="○",P45="○",R45="○",T45="○"),単価!$J$25,AND(J45="Ⅰ",N45="○",R45="○",T45="○"),単価!$J$24,AND(J45="Ⅰ",N45="○",P45="○",T45="○"),単価!$J$23,AND(J45="Ⅰ",N45="○",T45="○"),単価!$J$22,AND(J45="Ⅰ",L45="○",P45="○",R45="○",T45="○"),単価!$J$25,AND(J45="Ⅰ",L45="○",R45="○",T45="○"),単価!$J$24,AND(J45="Ⅰ",L45="○",P45="○",T45="○"),単価!$J$23,AND(J45="Ⅰ",L45="○",T45="○"),単価!$J$22,AND(J45="Ⅰ",P45="○",R45="○",T45="○"),単価!$J$21,AND(J45="Ⅰ",R45="○",T45="○"),単価!$J$20,AND(J45="Ⅰ",P45="○",T45="○"),単価!$J$19,AND(J45="Ⅰ",T45="○"),単価!$J$18,TRUE,0)</f>
        <v>0</v>
      </c>
      <c r="W45" s="150"/>
      <c r="X45" s="136" t="s">
        <v>30</v>
      </c>
      <c r="Y45" s="136"/>
    </row>
    <row r="46" spans="1: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50"/>
      <c r="W46" s="150"/>
      <c r="X46" s="136"/>
      <c r="Y46" s="136"/>
    </row>
    <row r="47" spans="1:25">
      <c r="A47" s="73" t="s">
        <v>45</v>
      </c>
      <c r="B47" s="73"/>
      <c r="C47" s="73"/>
      <c r="D47" s="73"/>
      <c r="E47" s="73"/>
      <c r="F47" s="73"/>
      <c r="G47" s="73"/>
      <c r="H47" s="73"/>
      <c r="I47" s="73"/>
      <c r="J47" s="153">
        <f>COUNTIF(J17:K46,"Ⅰ")</f>
        <v>0</v>
      </c>
      <c r="K47" s="153"/>
      <c r="L47" s="153">
        <f>COUNTIF(L17:M46,"○")</f>
        <v>0</v>
      </c>
      <c r="M47" s="153"/>
      <c r="N47" s="153">
        <f>COUNTIF(N17:O46,"○")</f>
        <v>0</v>
      </c>
      <c r="O47" s="153"/>
      <c r="P47" s="153">
        <f>COUNTIF(P17:Q46,"○")</f>
        <v>0</v>
      </c>
      <c r="Q47" s="153"/>
      <c r="R47" s="153">
        <f>COUNTIF(R17:S46,"○")</f>
        <v>0</v>
      </c>
      <c r="S47" s="153"/>
      <c r="T47" s="152"/>
      <c r="U47" s="152"/>
      <c r="V47" s="90">
        <f>SUM(V17:W46)</f>
        <v>0</v>
      </c>
      <c r="W47" s="73"/>
      <c r="X47" s="157">
        <f>COUNTIF(X17:Y46,"○")</f>
        <v>0</v>
      </c>
      <c r="Y47" s="158"/>
    </row>
    <row r="48" spans="1:25">
      <c r="A48" s="73"/>
      <c r="B48" s="73"/>
      <c r="C48" s="73"/>
      <c r="D48" s="73"/>
      <c r="E48" s="73"/>
      <c r="F48" s="73"/>
      <c r="G48" s="73"/>
      <c r="H48" s="73"/>
      <c r="I48" s="7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2"/>
      <c r="U48" s="152"/>
      <c r="V48" s="73"/>
      <c r="W48" s="73"/>
      <c r="X48" s="159"/>
      <c r="Y48" s="160"/>
    </row>
    <row r="49" spans="1: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71"/>
      <c r="W49" s="71"/>
      <c r="X49" s="72"/>
      <c r="Y49" s="72"/>
    </row>
    <row r="50" spans="1:25" ht="14.25">
      <c r="A50" s="147" t="s">
        <v>127</v>
      </c>
      <c r="B50" s="148"/>
      <c r="C50" s="148"/>
      <c r="D50" s="148"/>
      <c r="E50" s="149"/>
      <c r="F50" s="70"/>
      <c r="G50" s="70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71"/>
      <c r="W50" s="71"/>
      <c r="X50" s="72"/>
      <c r="Y50" s="72"/>
    </row>
    <row r="51" spans="1:25">
      <c r="A51" s="140" t="s">
        <v>26</v>
      </c>
      <c r="B51" s="141" t="s">
        <v>27</v>
      </c>
      <c r="C51" s="141"/>
      <c r="D51" s="140" t="s">
        <v>28</v>
      </c>
      <c r="E51" s="140"/>
      <c r="F51" s="140"/>
      <c r="G51" s="140" t="s">
        <v>29</v>
      </c>
      <c r="H51" s="140"/>
      <c r="I51" s="140"/>
      <c r="J51" s="171" t="s">
        <v>128</v>
      </c>
      <c r="K51" s="171"/>
      <c r="L51" s="73" t="s">
        <v>98</v>
      </c>
      <c r="M51" s="73"/>
      <c r="N51" s="142" t="s">
        <v>99</v>
      </c>
      <c r="O51" s="73"/>
      <c r="P51" s="73" t="s">
        <v>32</v>
      </c>
      <c r="Q51" s="73"/>
      <c r="R51" s="142" t="s">
        <v>33</v>
      </c>
      <c r="S51" s="73"/>
      <c r="T51" s="142" t="s">
        <v>39</v>
      </c>
      <c r="U51" s="142"/>
      <c r="V51" s="142" t="s">
        <v>46</v>
      </c>
      <c r="W51" s="73"/>
      <c r="X51" s="143" t="s">
        <v>117</v>
      </c>
      <c r="Y51" s="144"/>
    </row>
    <row r="52" spans="1:25">
      <c r="A52" s="140"/>
      <c r="B52" s="141"/>
      <c r="C52" s="141"/>
      <c r="D52" s="140"/>
      <c r="E52" s="140"/>
      <c r="F52" s="140"/>
      <c r="G52" s="140"/>
      <c r="H52" s="140"/>
      <c r="I52" s="140"/>
      <c r="J52" s="171"/>
      <c r="K52" s="171"/>
      <c r="L52" s="73"/>
      <c r="M52" s="73"/>
      <c r="N52" s="73"/>
      <c r="O52" s="73"/>
      <c r="P52" s="73"/>
      <c r="Q52" s="73"/>
      <c r="R52" s="73"/>
      <c r="S52" s="73"/>
      <c r="T52" s="142"/>
      <c r="U52" s="142"/>
      <c r="V52" s="73"/>
      <c r="W52" s="73"/>
      <c r="X52" s="145"/>
      <c r="Y52" s="146"/>
    </row>
    <row r="53" spans="1:25">
      <c r="A53" s="121">
        <v>1</v>
      </c>
      <c r="B53" s="121"/>
      <c r="C53" s="121"/>
      <c r="D53" s="121"/>
      <c r="E53" s="121"/>
      <c r="F53" s="121"/>
      <c r="G53" s="121"/>
      <c r="H53" s="121"/>
      <c r="I53" s="121"/>
      <c r="J53" s="121" t="s">
        <v>30</v>
      </c>
      <c r="K53" s="121"/>
      <c r="L53" s="121" t="s">
        <v>30</v>
      </c>
      <c r="M53" s="121"/>
      <c r="N53" s="121" t="s">
        <v>30</v>
      </c>
      <c r="O53" s="121"/>
      <c r="P53" s="121" t="s">
        <v>30</v>
      </c>
      <c r="Q53" s="121"/>
      <c r="R53" s="121" t="s">
        <v>30</v>
      </c>
      <c r="S53" s="121"/>
      <c r="T53" s="121" t="s">
        <v>62</v>
      </c>
      <c r="U53" s="121"/>
      <c r="V53" s="150" cm="1">
        <f t="array" ref="V53">_xlfn.IFS(AND(J53="Ⅱ",L53="○",N53="○",P53="○",R53="○",T53="○"),単価!$J$41,AND(J53="Ⅱ",L53="○",N53="○",R53="○",T53="○"),単価!$J$40,AND(J53="Ⅱ",L53="○",N53="○",P53="○",T53="○"),単価!$J$39,AND(J53="Ⅱ",L53="○",N53="○",T53="○"),単価!$J$38,AND(J53="Ⅱ",N53="○",P53="○",R53="○",T53="○"),単価!$J$37,AND(J53="Ⅱ",N53="○",R53="○",T53="○"),単価!$J$36,AND(J53="Ⅱ",N53="○",P53="○",T53="○"),単価!$J$35,AND(J53="Ⅱ",N53="○",T53="○"),単価!$J$34,AND(J53="Ⅱ",L53="○",P53="○",R53="○",T53="○"),単価!$J$37,AND(J53="Ⅱ",L53="○",R53="○",T53="○"),単価!$J$36,AND(J53="Ⅱ",L53="○",P53="○",T53="○"),単価!$J$35,AND(J53="Ⅱ",L53="○",T53="○"),単価!$J$34,AND(J53="Ⅱ",P53="○",R53="○",T53="○"),単価!$J$33,AND(J53="Ⅱ",R53="○",T53="○"),単価!$J$32,AND(J53="Ⅱ",P53="○",T53="○"),単価!$J$31,AND(J53="Ⅱ",T53="○"),単価!$J$30,AND(J53="Ⅰ",L53="○",N53="○",P53="○",R53="○",T53="○"),単価!$J$29,AND(J53="Ⅰ",L53="○",N53="○",R53="○",T53="○"),単価!$J$28,AND(J53="Ⅰ",L53="○",N53="○",P53="○",T53="○"),単価!$J$27,AND(J53="Ⅰ",L53="○",N53="○",T53="○"),単価!$J$26,AND(J53="Ⅰ",N53="○",P53="○",R53="○",T53="○"),単価!$J$25,AND(J53="Ⅰ",N53="○",R53="○",T53="○"),単価!$J$24,AND(J53="Ⅰ",N53="○",P53="○",T53="○"),単価!$J$23,AND(J53="Ⅰ",N53="○",T53="○"),単価!$J$22,AND(J53="Ⅰ",L53="○",P53="○",R53="○",T53="○"),単価!$J$25,AND(J53="Ⅰ",L53="○",R53="○",T53="○"),単価!$J$24,AND(J53="Ⅰ",L53="○",P53="○",T53="○"),単価!$J$23,AND(J53="Ⅰ",L53="○",T53="○"),単価!$J$22,AND(J53="Ⅰ",P53="○",R53="○",T53="○"),単価!$J$21,AND(J53="Ⅰ",R53="○",T53="○"),単価!$J$20,AND(J53="Ⅰ",P53="○",T53="○"),単価!$J$19,AND(J53="Ⅰ",T53="○"),単価!$J$18,TRUE,0)</f>
        <v>0</v>
      </c>
      <c r="W53" s="150"/>
      <c r="X53" s="136" t="s">
        <v>30</v>
      </c>
      <c r="Y53" s="136"/>
    </row>
    <row r="54" spans="1: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50"/>
      <c r="W54" s="150"/>
      <c r="X54" s="136"/>
      <c r="Y54" s="136"/>
    </row>
    <row r="55" spans="1:25">
      <c r="A55" s="121">
        <v>2</v>
      </c>
      <c r="B55" s="121"/>
      <c r="C55" s="121"/>
      <c r="D55" s="121"/>
      <c r="E55" s="121"/>
      <c r="F55" s="121"/>
      <c r="G55" s="121"/>
      <c r="H55" s="121"/>
      <c r="I55" s="121"/>
      <c r="J55" s="121" t="s">
        <v>30</v>
      </c>
      <c r="K55" s="121"/>
      <c r="L55" s="121" t="s">
        <v>30</v>
      </c>
      <c r="M55" s="121"/>
      <c r="N55" s="121" t="s">
        <v>30</v>
      </c>
      <c r="O55" s="121"/>
      <c r="P55" s="121" t="s">
        <v>30</v>
      </c>
      <c r="Q55" s="121"/>
      <c r="R55" s="121" t="s">
        <v>30</v>
      </c>
      <c r="S55" s="121"/>
      <c r="T55" s="121" t="s">
        <v>62</v>
      </c>
      <c r="U55" s="121"/>
      <c r="V55" s="150" cm="1">
        <f t="array" ref="V55">_xlfn.IFS(AND(J55="Ⅱ",L55="○",N55="○",P55="○",R55="○",T55="○"),単価!$J$41,AND(J55="Ⅱ",L55="○",N55="○",R55="○",T55="○"),単価!$J$40,AND(J55="Ⅱ",L55="○",N55="○",P55="○",T55="○"),単価!$J$39,AND(J55="Ⅱ",L55="○",N55="○",T55="○"),単価!$J$38,AND(J55="Ⅱ",N55="○",P55="○",R55="○",T55="○"),単価!$J$37,AND(J55="Ⅱ",N55="○",R55="○",T55="○"),単価!$J$36,AND(J55="Ⅱ",N55="○",P55="○",T55="○"),単価!$J$35,AND(J55="Ⅱ",N55="○",T55="○"),単価!$J$34,AND(J55="Ⅱ",L55="○",P55="○",R55="○",T55="○"),単価!$J$37,AND(J55="Ⅱ",L55="○",R55="○",T55="○"),単価!$J$36,AND(J55="Ⅱ",L55="○",P55="○",T55="○"),単価!$J$35,AND(J55="Ⅱ",L55="○",T55="○"),単価!$J$34,AND(J55="Ⅱ",P55="○",R55="○",T55="○"),単価!$J$33,AND(J55="Ⅱ",R55="○",T55="○"),単価!$J$32,AND(J55="Ⅱ",P55="○",T55="○"),単価!$J$31,AND(J55="Ⅱ",T55="○"),単価!$J$30,AND(J55="Ⅰ",L55="○",N55="○",P55="○",R55="○",T55="○"),単価!$J$29,AND(J55="Ⅰ",L55="○",N55="○",R55="○",T55="○"),単価!$J$28,AND(J55="Ⅰ",L55="○",N55="○",P55="○",T55="○"),単価!$J$27,AND(J55="Ⅰ",L55="○",N55="○",T55="○"),単価!$J$26,AND(J55="Ⅰ",N55="○",P55="○",R55="○",T55="○"),単価!$J$25,AND(J55="Ⅰ",N55="○",R55="○",T55="○"),単価!$J$24,AND(J55="Ⅰ",N55="○",P55="○",T55="○"),単価!$J$23,AND(J55="Ⅰ",N55="○",T55="○"),単価!$J$22,AND(J55="Ⅰ",L55="○",P55="○",R55="○",T55="○"),単価!$J$25,AND(J55="Ⅰ",L55="○",R55="○",T55="○"),単価!$J$24,AND(J55="Ⅰ",L55="○",P55="○",T55="○"),単価!$J$23,AND(J55="Ⅰ",L55="○",T55="○"),単価!$J$22,AND(J55="Ⅰ",P55="○",R55="○",T55="○"),単価!$J$21,AND(J55="Ⅰ",R55="○",T55="○"),単価!$J$20,AND(J55="Ⅰ",P55="○",T55="○"),単価!$J$19,AND(J55="Ⅰ",T55="○"),単価!$J$18,TRUE,0)</f>
        <v>0</v>
      </c>
      <c r="W55" s="150"/>
      <c r="X55" s="136" t="s">
        <v>30</v>
      </c>
      <c r="Y55" s="136"/>
    </row>
    <row r="56" spans="1: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50"/>
      <c r="W56" s="150"/>
      <c r="X56" s="136"/>
      <c r="Y56" s="136"/>
    </row>
    <row r="57" spans="1:25">
      <c r="A57" s="121">
        <v>3</v>
      </c>
      <c r="B57" s="121"/>
      <c r="C57" s="121"/>
      <c r="D57" s="121"/>
      <c r="E57" s="121"/>
      <c r="F57" s="121"/>
      <c r="G57" s="121"/>
      <c r="H57" s="121"/>
      <c r="I57" s="121"/>
      <c r="J57" s="121" t="s">
        <v>30</v>
      </c>
      <c r="K57" s="121"/>
      <c r="L57" s="121" t="s">
        <v>30</v>
      </c>
      <c r="M57" s="121"/>
      <c r="N57" s="121" t="s">
        <v>30</v>
      </c>
      <c r="O57" s="121"/>
      <c r="P57" s="121" t="s">
        <v>30</v>
      </c>
      <c r="Q57" s="121"/>
      <c r="R57" s="121" t="s">
        <v>30</v>
      </c>
      <c r="S57" s="121"/>
      <c r="T57" s="121" t="s">
        <v>62</v>
      </c>
      <c r="U57" s="121"/>
      <c r="V57" s="150" cm="1">
        <f t="array" ref="V57">_xlfn.IFS(AND(J57="Ⅱ",L57="○",N57="○",P57="○",R57="○",T57="○"),単価!$J$41,AND(J57="Ⅱ",L57="○",N57="○",R57="○",T57="○"),単価!$J$40,AND(J57="Ⅱ",L57="○",N57="○",P57="○",T57="○"),単価!$J$39,AND(J57="Ⅱ",L57="○",N57="○",T57="○"),単価!$J$38,AND(J57="Ⅱ",N57="○",P57="○",R57="○",T57="○"),単価!$J$37,AND(J57="Ⅱ",N57="○",R57="○",T57="○"),単価!$J$36,AND(J57="Ⅱ",N57="○",P57="○",T57="○"),単価!$J$35,AND(J57="Ⅱ",N57="○",T57="○"),単価!$J$34,AND(J57="Ⅱ",L57="○",P57="○",R57="○",T57="○"),単価!$J$37,AND(J57="Ⅱ",L57="○",R57="○",T57="○"),単価!$J$36,AND(J57="Ⅱ",L57="○",P57="○",T57="○"),単価!$J$35,AND(J57="Ⅱ",L57="○",T57="○"),単価!$J$34,AND(J57="Ⅱ",P57="○",R57="○",T57="○"),単価!$J$33,AND(J57="Ⅱ",R57="○",T57="○"),単価!$J$32,AND(J57="Ⅱ",P57="○",T57="○"),単価!$J$31,AND(J57="Ⅱ",T57="○"),単価!$J$30,AND(J57="Ⅰ",L57="○",N57="○",P57="○",R57="○",T57="○"),単価!$J$29,AND(J57="Ⅰ",L57="○",N57="○",R57="○",T57="○"),単価!$J$28,AND(J57="Ⅰ",L57="○",N57="○",P57="○",T57="○"),単価!$J$27,AND(J57="Ⅰ",L57="○",N57="○",T57="○"),単価!$J$26,AND(J57="Ⅰ",N57="○",P57="○",R57="○",T57="○"),単価!$J$25,AND(J57="Ⅰ",N57="○",R57="○",T57="○"),単価!$J$24,AND(J57="Ⅰ",N57="○",P57="○",T57="○"),単価!$J$23,AND(J57="Ⅰ",N57="○",T57="○"),単価!$J$22,AND(J57="Ⅰ",L57="○",P57="○",R57="○",T57="○"),単価!$J$25,AND(J57="Ⅰ",L57="○",R57="○",T57="○"),単価!$J$24,AND(J57="Ⅰ",L57="○",P57="○",T57="○"),単価!$J$23,AND(J57="Ⅰ",L57="○",T57="○"),単価!$J$22,AND(J57="Ⅰ",P57="○",R57="○",T57="○"),単価!$J$21,AND(J57="Ⅰ",R57="○",T57="○"),単価!$J$20,AND(J57="Ⅰ",P57="○",T57="○"),単価!$J$19,AND(J57="Ⅰ",T57="○"),単価!$J$18,TRUE,0)</f>
        <v>0</v>
      </c>
      <c r="W57" s="150"/>
      <c r="X57" s="136" t="s">
        <v>30</v>
      </c>
      <c r="Y57" s="136"/>
    </row>
    <row r="58" spans="1: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50"/>
      <c r="W58" s="150"/>
      <c r="X58" s="136"/>
      <c r="Y58" s="136"/>
    </row>
    <row r="59" spans="1:25">
      <c r="A59" s="121">
        <v>4</v>
      </c>
      <c r="B59" s="121"/>
      <c r="C59" s="121"/>
      <c r="D59" s="121"/>
      <c r="E59" s="121"/>
      <c r="F59" s="121"/>
      <c r="G59" s="121"/>
      <c r="H59" s="121"/>
      <c r="I59" s="121"/>
      <c r="J59" s="121" t="s">
        <v>30</v>
      </c>
      <c r="K59" s="121"/>
      <c r="L59" s="121" t="s">
        <v>30</v>
      </c>
      <c r="M59" s="121"/>
      <c r="N59" s="121" t="s">
        <v>30</v>
      </c>
      <c r="O59" s="121"/>
      <c r="P59" s="121" t="s">
        <v>30</v>
      </c>
      <c r="Q59" s="121"/>
      <c r="R59" s="121" t="s">
        <v>30</v>
      </c>
      <c r="S59" s="121"/>
      <c r="T59" s="167" t="s">
        <v>62</v>
      </c>
      <c r="U59" s="168"/>
      <c r="V59" s="150" cm="1">
        <f t="array" ref="V59">_xlfn.IFS(AND(J59="Ⅱ",L59="○",N59="○",P59="○",R59="○",T59="○"),単価!$J$41,AND(J59="Ⅱ",L59="○",N59="○",R59="○",T59="○"),単価!$J$40,AND(J59="Ⅱ",L59="○",N59="○",P59="○",T59="○"),単価!$J$39,AND(J59="Ⅱ",L59="○",N59="○",T59="○"),単価!$J$38,AND(J59="Ⅱ",N59="○",P59="○",R59="○",T59="○"),単価!$J$37,AND(J59="Ⅱ",N59="○",R59="○",T59="○"),単価!$J$36,AND(J59="Ⅱ",N59="○",P59="○",T59="○"),単価!$J$35,AND(J59="Ⅱ",N59="○",T59="○"),単価!$J$34,AND(J59="Ⅱ",L59="○",P59="○",R59="○",T59="○"),単価!$J$37,AND(J59="Ⅱ",L59="○",R59="○",T59="○"),単価!$J$36,AND(J59="Ⅱ",L59="○",P59="○",T59="○"),単価!$J$35,AND(J59="Ⅱ",L59="○",T59="○"),単価!$J$34,AND(J59="Ⅱ",P59="○",R59="○",T59="○"),単価!$J$33,AND(J59="Ⅱ",R59="○",T59="○"),単価!$J$32,AND(J59="Ⅱ",P59="○",T59="○"),単価!$J$31,AND(J59="Ⅱ",T59="○"),単価!$J$30,AND(J59="Ⅰ",L59="○",N59="○",P59="○",R59="○",T59="○"),単価!$J$29,AND(J59="Ⅰ",L59="○",N59="○",R59="○",T59="○"),単価!$J$28,AND(J59="Ⅰ",L59="○",N59="○",P59="○",T59="○"),単価!$J$27,AND(J59="Ⅰ",L59="○",N59="○",T59="○"),単価!$J$26,AND(J59="Ⅰ",N59="○",P59="○",R59="○",T59="○"),単価!$J$25,AND(J59="Ⅰ",N59="○",R59="○",T59="○"),単価!$J$24,AND(J59="Ⅰ",N59="○",P59="○",T59="○"),単価!$J$23,AND(J59="Ⅰ",N59="○",T59="○"),単価!$J$22,AND(J59="Ⅰ",L59="○",P59="○",R59="○",T59="○"),単価!$J$25,AND(J59="Ⅰ",L59="○",R59="○",T59="○"),単価!$J$24,AND(J59="Ⅰ",L59="○",P59="○",T59="○"),単価!$J$23,AND(J59="Ⅰ",L59="○",T59="○"),単価!$J$22,AND(J59="Ⅰ",P59="○",R59="○",T59="○"),単価!$J$21,AND(J59="Ⅰ",R59="○",T59="○"),単価!$J$20,AND(J59="Ⅰ",P59="○",T59="○"),単価!$J$19,AND(J59="Ⅰ",T59="○"),単価!$J$18,TRUE,0)</f>
        <v>0</v>
      </c>
      <c r="W59" s="150"/>
      <c r="X59" s="163"/>
      <c r="Y59" s="164"/>
    </row>
    <row r="60" spans="1: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69"/>
      <c r="U60" s="170"/>
      <c r="V60" s="150"/>
      <c r="W60" s="150"/>
      <c r="X60" s="165"/>
      <c r="Y60" s="166"/>
    </row>
    <row r="61" spans="1:25">
      <c r="A61" s="121">
        <v>5</v>
      </c>
      <c r="B61" s="121"/>
      <c r="C61" s="121"/>
      <c r="D61" s="121"/>
      <c r="E61" s="121"/>
      <c r="F61" s="121"/>
      <c r="G61" s="121"/>
      <c r="H61" s="121"/>
      <c r="I61" s="121"/>
      <c r="J61" s="121" t="s">
        <v>30</v>
      </c>
      <c r="K61" s="121"/>
      <c r="L61" s="121" t="s">
        <v>30</v>
      </c>
      <c r="M61" s="121"/>
      <c r="N61" s="121" t="s">
        <v>30</v>
      </c>
      <c r="O61" s="121"/>
      <c r="P61" s="121" t="s">
        <v>30</v>
      </c>
      <c r="Q61" s="121"/>
      <c r="R61" s="121" t="s">
        <v>30</v>
      </c>
      <c r="S61" s="121"/>
      <c r="T61" s="167" t="s">
        <v>62</v>
      </c>
      <c r="U61" s="168"/>
      <c r="V61" s="150" cm="1">
        <f t="array" ref="V61">_xlfn.IFS(AND(J61="Ⅱ",L61="○",N61="○",P61="○",R61="○",T61="○"),単価!$J$41,AND(J61="Ⅱ",L61="○",N61="○",R61="○",T61="○"),単価!$J$40,AND(J61="Ⅱ",L61="○",N61="○",P61="○",T61="○"),単価!$J$39,AND(J61="Ⅱ",L61="○",N61="○",T61="○"),単価!$J$38,AND(J61="Ⅱ",N61="○",P61="○",R61="○",T61="○"),単価!$J$37,AND(J61="Ⅱ",N61="○",R61="○",T61="○"),単価!$J$36,AND(J61="Ⅱ",N61="○",P61="○",T61="○"),単価!$J$35,AND(J61="Ⅱ",N61="○",T61="○"),単価!$J$34,AND(J61="Ⅱ",L61="○",P61="○",R61="○",T61="○"),単価!$J$37,AND(J61="Ⅱ",L61="○",R61="○",T61="○"),単価!$J$36,AND(J61="Ⅱ",L61="○",P61="○",T61="○"),単価!$J$35,AND(J61="Ⅱ",L61="○",T61="○"),単価!$J$34,AND(J61="Ⅱ",P61="○",R61="○",T61="○"),単価!$J$33,AND(J61="Ⅱ",R61="○",T61="○"),単価!$J$32,AND(J61="Ⅱ",P61="○",T61="○"),単価!$J$31,AND(J61="Ⅱ",T61="○"),単価!$J$30,AND(J61="Ⅰ",L61="○",N61="○",P61="○",R61="○",T61="○"),単価!$J$29,AND(J61="Ⅰ",L61="○",N61="○",R61="○",T61="○"),単価!$J$28,AND(J61="Ⅰ",L61="○",N61="○",P61="○",T61="○"),単価!$J$27,AND(J61="Ⅰ",L61="○",N61="○",T61="○"),単価!$J$26,AND(J61="Ⅰ",N61="○",P61="○",R61="○",T61="○"),単価!$J$25,AND(J61="Ⅰ",N61="○",R61="○",T61="○"),単価!$J$24,AND(J61="Ⅰ",N61="○",P61="○",T61="○"),単価!$J$23,AND(J61="Ⅰ",N61="○",T61="○"),単価!$J$22,AND(J61="Ⅰ",L61="○",P61="○",R61="○",T61="○"),単価!$J$25,AND(J61="Ⅰ",L61="○",R61="○",T61="○"),単価!$J$24,AND(J61="Ⅰ",L61="○",P61="○",T61="○"),単価!$J$23,AND(J61="Ⅰ",L61="○",T61="○"),単価!$J$22,AND(J61="Ⅰ",P61="○",R61="○",T61="○"),単価!$J$21,AND(J61="Ⅰ",R61="○",T61="○"),単価!$J$20,AND(J61="Ⅰ",P61="○",T61="○"),単価!$J$19,AND(J61="Ⅰ",T61="○"),単価!$J$18,TRUE,0)</f>
        <v>0</v>
      </c>
      <c r="W61" s="150"/>
      <c r="X61" s="163" t="s">
        <v>30</v>
      </c>
      <c r="Y61" s="164"/>
    </row>
    <row r="62" spans="1: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69"/>
      <c r="U62" s="170"/>
      <c r="V62" s="150"/>
      <c r="W62" s="150"/>
      <c r="X62" s="165"/>
      <c r="Y62" s="166"/>
    </row>
    <row r="63" spans="1:25">
      <c r="A63" s="121">
        <v>6</v>
      </c>
      <c r="B63" s="121"/>
      <c r="C63" s="121"/>
      <c r="D63" s="121"/>
      <c r="E63" s="121"/>
      <c r="F63" s="121"/>
      <c r="G63" s="121"/>
      <c r="H63" s="121"/>
      <c r="I63" s="121"/>
      <c r="J63" s="121" t="s">
        <v>30</v>
      </c>
      <c r="K63" s="121"/>
      <c r="L63" s="121" t="s">
        <v>30</v>
      </c>
      <c r="M63" s="121"/>
      <c r="N63" s="121" t="s">
        <v>30</v>
      </c>
      <c r="O63" s="121"/>
      <c r="P63" s="121" t="s">
        <v>30</v>
      </c>
      <c r="Q63" s="121"/>
      <c r="R63" s="121" t="s">
        <v>30</v>
      </c>
      <c r="S63" s="121"/>
      <c r="T63" s="167" t="s">
        <v>62</v>
      </c>
      <c r="U63" s="168"/>
      <c r="V63" s="150" cm="1">
        <f t="array" ref="V63">_xlfn.IFS(AND(J63="Ⅱ",L63="○",N63="○",P63="○",R63="○",T63="○"),単価!$J$41,AND(J63="Ⅱ",L63="○",N63="○",R63="○",T63="○"),単価!$J$40,AND(J63="Ⅱ",L63="○",N63="○",P63="○",T63="○"),単価!$J$39,AND(J63="Ⅱ",L63="○",N63="○",T63="○"),単価!$J$38,AND(J63="Ⅱ",N63="○",P63="○",R63="○",T63="○"),単価!$J$37,AND(J63="Ⅱ",N63="○",R63="○",T63="○"),単価!$J$36,AND(J63="Ⅱ",N63="○",P63="○",T63="○"),単価!$J$35,AND(J63="Ⅱ",N63="○",T63="○"),単価!$J$34,AND(J63="Ⅱ",L63="○",P63="○",R63="○",T63="○"),単価!$J$37,AND(J63="Ⅱ",L63="○",R63="○",T63="○"),単価!$J$36,AND(J63="Ⅱ",L63="○",P63="○",T63="○"),単価!$J$35,AND(J63="Ⅱ",L63="○",T63="○"),単価!$J$34,AND(J63="Ⅱ",P63="○",R63="○",T63="○"),単価!$J$33,AND(J63="Ⅱ",R63="○",T63="○"),単価!$J$32,AND(J63="Ⅱ",P63="○",T63="○"),単価!$J$31,AND(J63="Ⅱ",T63="○"),単価!$J$30,AND(J63="Ⅰ",L63="○",N63="○",P63="○",R63="○",T63="○"),単価!$J$29,AND(J63="Ⅰ",L63="○",N63="○",R63="○",T63="○"),単価!$J$28,AND(J63="Ⅰ",L63="○",N63="○",P63="○",T63="○"),単価!$J$27,AND(J63="Ⅰ",L63="○",N63="○",T63="○"),単価!$J$26,AND(J63="Ⅰ",N63="○",P63="○",R63="○",T63="○"),単価!$J$25,AND(J63="Ⅰ",N63="○",R63="○",T63="○"),単価!$J$24,AND(J63="Ⅰ",N63="○",P63="○",T63="○"),単価!$J$23,AND(J63="Ⅰ",N63="○",T63="○"),単価!$J$22,AND(J63="Ⅰ",L63="○",P63="○",R63="○",T63="○"),単価!$J$25,AND(J63="Ⅰ",L63="○",R63="○",T63="○"),単価!$J$24,AND(J63="Ⅰ",L63="○",P63="○",T63="○"),単価!$J$23,AND(J63="Ⅰ",L63="○",T63="○"),単価!$J$22,AND(J63="Ⅰ",P63="○",R63="○",T63="○"),単価!$J$21,AND(J63="Ⅰ",R63="○",T63="○"),単価!$J$20,AND(J63="Ⅰ",P63="○",T63="○"),単価!$J$19,AND(J63="Ⅰ",T63="○"),単価!$J$18,TRUE,0)</f>
        <v>0</v>
      </c>
      <c r="W63" s="150"/>
      <c r="X63" s="163" t="s">
        <v>30</v>
      </c>
      <c r="Y63" s="164"/>
    </row>
    <row r="64" spans="1: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69"/>
      <c r="U64" s="170"/>
      <c r="V64" s="150"/>
      <c r="W64" s="150"/>
      <c r="X64" s="165"/>
      <c r="Y64" s="166"/>
    </row>
    <row r="65" spans="1:25">
      <c r="A65" s="121">
        <v>7</v>
      </c>
      <c r="B65" s="121"/>
      <c r="C65" s="121"/>
      <c r="D65" s="121"/>
      <c r="E65" s="121"/>
      <c r="F65" s="121"/>
      <c r="G65" s="121"/>
      <c r="H65" s="121"/>
      <c r="I65" s="121"/>
      <c r="J65" s="121" t="s">
        <v>30</v>
      </c>
      <c r="K65" s="121"/>
      <c r="L65" s="121" t="s">
        <v>30</v>
      </c>
      <c r="M65" s="121"/>
      <c r="N65" s="121" t="s">
        <v>30</v>
      </c>
      <c r="O65" s="121"/>
      <c r="P65" s="121" t="s">
        <v>30</v>
      </c>
      <c r="Q65" s="121"/>
      <c r="R65" s="121" t="s">
        <v>30</v>
      </c>
      <c r="S65" s="121"/>
      <c r="T65" s="167" t="s">
        <v>62</v>
      </c>
      <c r="U65" s="168"/>
      <c r="V65" s="150" cm="1">
        <f t="array" ref="V65">_xlfn.IFS(AND(J65="Ⅱ",L65="○",N65="○",P65="○",R65="○",T65="○"),単価!$J$41,AND(J65="Ⅱ",L65="○",N65="○",R65="○",T65="○"),単価!$J$40,AND(J65="Ⅱ",L65="○",N65="○",P65="○",T65="○"),単価!$J$39,AND(J65="Ⅱ",L65="○",N65="○",T65="○"),単価!$J$38,AND(J65="Ⅱ",N65="○",P65="○",R65="○",T65="○"),単価!$J$37,AND(J65="Ⅱ",N65="○",R65="○",T65="○"),単価!$J$36,AND(J65="Ⅱ",N65="○",P65="○",T65="○"),単価!$J$35,AND(J65="Ⅱ",N65="○",T65="○"),単価!$J$34,AND(J65="Ⅱ",L65="○",P65="○",R65="○",T65="○"),単価!$J$37,AND(J65="Ⅱ",L65="○",R65="○",T65="○"),単価!$J$36,AND(J65="Ⅱ",L65="○",P65="○",T65="○"),単価!$J$35,AND(J65="Ⅱ",L65="○",T65="○"),単価!$J$34,AND(J65="Ⅱ",P65="○",R65="○",T65="○"),単価!$J$33,AND(J65="Ⅱ",R65="○",T65="○"),単価!$J$32,AND(J65="Ⅱ",P65="○",T65="○"),単価!$J$31,AND(J65="Ⅱ",T65="○"),単価!$J$30,AND(J65="Ⅰ",L65="○",N65="○",P65="○",R65="○",T65="○"),単価!$J$29,AND(J65="Ⅰ",L65="○",N65="○",R65="○",T65="○"),単価!$J$28,AND(J65="Ⅰ",L65="○",N65="○",P65="○",T65="○"),単価!$J$27,AND(J65="Ⅰ",L65="○",N65="○",T65="○"),単価!$J$26,AND(J65="Ⅰ",N65="○",P65="○",R65="○",T65="○"),単価!$J$25,AND(J65="Ⅰ",N65="○",R65="○",T65="○"),単価!$J$24,AND(J65="Ⅰ",N65="○",P65="○",T65="○"),単価!$J$23,AND(J65="Ⅰ",N65="○",T65="○"),単価!$J$22,AND(J65="Ⅰ",L65="○",P65="○",R65="○",T65="○"),単価!$J$25,AND(J65="Ⅰ",L65="○",R65="○",T65="○"),単価!$J$24,AND(J65="Ⅰ",L65="○",P65="○",T65="○"),単価!$J$23,AND(J65="Ⅰ",L65="○",T65="○"),単価!$J$22,AND(J65="Ⅰ",P65="○",R65="○",T65="○"),単価!$J$21,AND(J65="Ⅰ",R65="○",T65="○"),単価!$J$20,AND(J65="Ⅰ",P65="○",T65="○"),単価!$J$19,AND(J65="Ⅰ",T65="○"),単価!$J$18,TRUE,0)</f>
        <v>0</v>
      </c>
      <c r="W65" s="150"/>
      <c r="X65" s="163"/>
      <c r="Y65" s="164"/>
    </row>
    <row r="66" spans="1: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69"/>
      <c r="U66" s="170"/>
      <c r="V66" s="150"/>
      <c r="W66" s="150"/>
      <c r="X66" s="165"/>
      <c r="Y66" s="166"/>
    </row>
    <row r="67" spans="1:25">
      <c r="A67" s="121">
        <v>8</v>
      </c>
      <c r="B67" s="121"/>
      <c r="C67" s="121"/>
      <c r="D67" s="121"/>
      <c r="E67" s="121"/>
      <c r="F67" s="121"/>
      <c r="G67" s="121"/>
      <c r="H67" s="121"/>
      <c r="I67" s="121"/>
      <c r="J67" s="121" t="s">
        <v>30</v>
      </c>
      <c r="K67" s="121"/>
      <c r="L67" s="121" t="s">
        <v>30</v>
      </c>
      <c r="M67" s="121"/>
      <c r="N67" s="121" t="s">
        <v>30</v>
      </c>
      <c r="O67" s="121"/>
      <c r="P67" s="121" t="s">
        <v>30</v>
      </c>
      <c r="Q67" s="121"/>
      <c r="R67" s="121" t="s">
        <v>30</v>
      </c>
      <c r="S67" s="121"/>
      <c r="T67" s="167" t="s">
        <v>62</v>
      </c>
      <c r="U67" s="168"/>
      <c r="V67" s="150" cm="1">
        <f t="array" ref="V67">_xlfn.IFS(AND(J67="Ⅱ",L67="○",N67="○",P67="○",R67="○",T67="○"),単価!$J$41,AND(J67="Ⅱ",L67="○",N67="○",R67="○",T67="○"),単価!$J$40,AND(J67="Ⅱ",L67="○",N67="○",P67="○",T67="○"),単価!$J$39,AND(J67="Ⅱ",L67="○",N67="○",T67="○"),単価!$J$38,AND(J67="Ⅱ",N67="○",P67="○",R67="○",T67="○"),単価!$J$37,AND(J67="Ⅱ",N67="○",R67="○",T67="○"),単価!$J$36,AND(J67="Ⅱ",N67="○",P67="○",T67="○"),単価!$J$35,AND(J67="Ⅱ",N67="○",T67="○"),単価!$J$34,AND(J67="Ⅱ",L67="○",P67="○",R67="○",T67="○"),単価!$J$37,AND(J67="Ⅱ",L67="○",R67="○",T67="○"),単価!$J$36,AND(J67="Ⅱ",L67="○",P67="○",T67="○"),単価!$J$35,AND(J67="Ⅱ",L67="○",T67="○"),単価!$J$34,AND(J67="Ⅱ",P67="○",R67="○",T67="○"),単価!$J$33,AND(J67="Ⅱ",R67="○",T67="○"),単価!$J$32,AND(J67="Ⅱ",P67="○",T67="○"),単価!$J$31,AND(J67="Ⅱ",T67="○"),単価!$J$30,AND(J67="Ⅰ",L67="○",N67="○",P67="○",R67="○",T67="○"),単価!$J$29,AND(J67="Ⅰ",L67="○",N67="○",R67="○",T67="○"),単価!$J$28,AND(J67="Ⅰ",L67="○",N67="○",P67="○",T67="○"),単価!$J$27,AND(J67="Ⅰ",L67="○",N67="○",T67="○"),単価!$J$26,AND(J67="Ⅰ",N67="○",P67="○",R67="○",T67="○"),単価!$J$25,AND(J67="Ⅰ",N67="○",R67="○",T67="○"),単価!$J$24,AND(J67="Ⅰ",N67="○",P67="○",T67="○"),単価!$J$23,AND(J67="Ⅰ",N67="○",T67="○"),単価!$J$22,AND(J67="Ⅰ",L67="○",P67="○",R67="○",T67="○"),単価!$J$25,AND(J67="Ⅰ",L67="○",R67="○",T67="○"),単価!$J$24,AND(J67="Ⅰ",L67="○",P67="○",T67="○"),単価!$J$23,AND(J67="Ⅰ",L67="○",T67="○"),単価!$J$22,AND(J67="Ⅰ",P67="○",R67="○",T67="○"),単価!$J$21,AND(J67="Ⅰ",R67="○",T67="○"),単価!$J$20,AND(J67="Ⅰ",P67="○",T67="○"),単価!$J$19,AND(J67="Ⅰ",T67="○"),単価!$J$18,TRUE,0)</f>
        <v>0</v>
      </c>
      <c r="W67" s="150"/>
      <c r="X67" s="163"/>
      <c r="Y67" s="164"/>
    </row>
    <row r="68" spans="1: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69"/>
      <c r="U68" s="170"/>
      <c r="V68" s="150"/>
      <c r="W68" s="150"/>
      <c r="X68" s="165"/>
      <c r="Y68" s="166"/>
    </row>
    <row r="69" spans="1:25">
      <c r="A69" s="121">
        <v>9</v>
      </c>
      <c r="B69" s="121"/>
      <c r="C69" s="121"/>
      <c r="D69" s="121"/>
      <c r="E69" s="121"/>
      <c r="F69" s="121"/>
      <c r="G69" s="121"/>
      <c r="H69" s="121"/>
      <c r="I69" s="121"/>
      <c r="J69" s="121" t="s">
        <v>30</v>
      </c>
      <c r="K69" s="121"/>
      <c r="L69" s="121" t="s">
        <v>30</v>
      </c>
      <c r="M69" s="121"/>
      <c r="N69" s="121" t="s">
        <v>30</v>
      </c>
      <c r="O69" s="121"/>
      <c r="P69" s="121" t="s">
        <v>30</v>
      </c>
      <c r="Q69" s="121"/>
      <c r="R69" s="121" t="s">
        <v>30</v>
      </c>
      <c r="S69" s="121"/>
      <c r="T69" s="167" t="s">
        <v>62</v>
      </c>
      <c r="U69" s="168"/>
      <c r="V69" s="150" cm="1">
        <f t="array" ref="V69">_xlfn.IFS(AND(J69="Ⅱ",L69="○",N69="○",P69="○",R69="○",T69="○"),単価!$J$41,AND(J69="Ⅱ",L69="○",N69="○",R69="○",T69="○"),単価!$J$40,AND(J69="Ⅱ",L69="○",N69="○",P69="○",T69="○"),単価!$J$39,AND(J69="Ⅱ",L69="○",N69="○",T69="○"),単価!$J$38,AND(J69="Ⅱ",N69="○",P69="○",R69="○",T69="○"),単価!$J$37,AND(J69="Ⅱ",N69="○",R69="○",T69="○"),単価!$J$36,AND(J69="Ⅱ",N69="○",P69="○",T69="○"),単価!$J$35,AND(J69="Ⅱ",N69="○",T69="○"),単価!$J$34,AND(J69="Ⅱ",L69="○",P69="○",R69="○",T69="○"),単価!$J$37,AND(J69="Ⅱ",L69="○",R69="○",T69="○"),単価!$J$36,AND(J69="Ⅱ",L69="○",P69="○",T69="○"),単価!$J$35,AND(J69="Ⅱ",L69="○",T69="○"),単価!$J$34,AND(J69="Ⅱ",P69="○",R69="○",T69="○"),単価!$J$33,AND(J69="Ⅱ",R69="○",T69="○"),単価!$J$32,AND(J69="Ⅱ",P69="○",T69="○"),単価!$J$31,AND(J69="Ⅱ",T69="○"),単価!$J$30,AND(J69="Ⅰ",L69="○",N69="○",P69="○",R69="○",T69="○"),単価!$J$29,AND(J69="Ⅰ",L69="○",N69="○",R69="○",T69="○"),単価!$J$28,AND(J69="Ⅰ",L69="○",N69="○",P69="○",T69="○"),単価!$J$27,AND(J69="Ⅰ",L69="○",N69="○",T69="○"),単価!$J$26,AND(J69="Ⅰ",N69="○",P69="○",R69="○",T69="○"),単価!$J$25,AND(J69="Ⅰ",N69="○",R69="○",T69="○"),単価!$J$24,AND(J69="Ⅰ",N69="○",P69="○",T69="○"),単価!$J$23,AND(J69="Ⅰ",N69="○",T69="○"),単価!$J$22,AND(J69="Ⅰ",L69="○",P69="○",R69="○",T69="○"),単価!$J$25,AND(J69="Ⅰ",L69="○",R69="○",T69="○"),単価!$J$24,AND(J69="Ⅰ",L69="○",P69="○",T69="○"),単価!$J$23,AND(J69="Ⅰ",L69="○",T69="○"),単価!$J$22,AND(J69="Ⅰ",P69="○",R69="○",T69="○"),単価!$J$21,AND(J69="Ⅰ",R69="○",T69="○"),単価!$J$20,AND(J69="Ⅰ",P69="○",T69="○"),単価!$J$19,AND(J69="Ⅰ",T69="○"),単価!$J$18,TRUE,0)</f>
        <v>0</v>
      </c>
      <c r="W69" s="150"/>
      <c r="X69" s="163"/>
      <c r="Y69" s="164"/>
    </row>
    <row r="70" spans="1: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69"/>
      <c r="U70" s="170"/>
      <c r="V70" s="150"/>
      <c r="W70" s="150"/>
      <c r="X70" s="165"/>
      <c r="Y70" s="166"/>
    </row>
    <row r="71" spans="1:25">
      <c r="A71" s="121">
        <v>10</v>
      </c>
      <c r="B71" s="121"/>
      <c r="C71" s="121"/>
      <c r="D71" s="121"/>
      <c r="E71" s="121"/>
      <c r="F71" s="121"/>
      <c r="G71" s="121"/>
      <c r="H71" s="121"/>
      <c r="I71" s="121"/>
      <c r="J71" s="121" t="s">
        <v>30</v>
      </c>
      <c r="K71" s="121"/>
      <c r="L71" s="121" t="s">
        <v>30</v>
      </c>
      <c r="M71" s="121"/>
      <c r="N71" s="121" t="s">
        <v>30</v>
      </c>
      <c r="O71" s="121"/>
      <c r="P71" s="121" t="s">
        <v>30</v>
      </c>
      <c r="Q71" s="121"/>
      <c r="R71" s="121" t="s">
        <v>30</v>
      </c>
      <c r="S71" s="121"/>
      <c r="T71" s="167" t="s">
        <v>62</v>
      </c>
      <c r="U71" s="168"/>
      <c r="V71" s="150" cm="1">
        <f t="array" ref="V71">_xlfn.IFS(AND(J71="Ⅱ",L71="○",N71="○",P71="○",R71="○",T71="○"),単価!$J$41,AND(J71="Ⅱ",L71="○",N71="○",R71="○",T71="○"),単価!$J$40,AND(J71="Ⅱ",L71="○",N71="○",P71="○",T71="○"),単価!$J$39,AND(J71="Ⅱ",L71="○",N71="○",T71="○"),単価!$J$38,AND(J71="Ⅱ",N71="○",P71="○",R71="○",T71="○"),単価!$J$37,AND(J71="Ⅱ",N71="○",R71="○",T71="○"),単価!$J$36,AND(J71="Ⅱ",N71="○",P71="○",T71="○"),単価!$J$35,AND(J71="Ⅱ",N71="○",T71="○"),単価!$J$34,AND(J71="Ⅱ",L71="○",P71="○",R71="○",T71="○"),単価!$J$37,AND(J71="Ⅱ",L71="○",R71="○",T71="○"),単価!$J$36,AND(J71="Ⅱ",L71="○",P71="○",T71="○"),単価!$J$35,AND(J71="Ⅱ",L71="○",T71="○"),単価!$J$34,AND(J71="Ⅱ",P71="○",R71="○",T71="○"),単価!$J$33,AND(J71="Ⅱ",R71="○",T71="○"),単価!$J$32,AND(J71="Ⅱ",P71="○",T71="○"),単価!$J$31,AND(J71="Ⅱ",T71="○"),単価!$J$30,AND(J71="Ⅰ",L71="○",N71="○",P71="○",R71="○",T71="○"),単価!$J$29,AND(J71="Ⅰ",L71="○",N71="○",R71="○",T71="○"),単価!$J$28,AND(J71="Ⅰ",L71="○",N71="○",P71="○",T71="○"),単価!$J$27,AND(J71="Ⅰ",L71="○",N71="○",T71="○"),単価!$J$26,AND(J71="Ⅰ",N71="○",P71="○",R71="○",T71="○"),単価!$J$25,AND(J71="Ⅰ",N71="○",R71="○",T71="○"),単価!$J$24,AND(J71="Ⅰ",N71="○",P71="○",T71="○"),単価!$J$23,AND(J71="Ⅰ",N71="○",T71="○"),単価!$J$22,AND(J71="Ⅰ",L71="○",P71="○",R71="○",T71="○"),単価!$J$25,AND(J71="Ⅰ",L71="○",R71="○",T71="○"),単価!$J$24,AND(J71="Ⅰ",L71="○",P71="○",T71="○"),単価!$J$23,AND(J71="Ⅰ",L71="○",T71="○"),単価!$J$22,AND(J71="Ⅰ",P71="○",R71="○",T71="○"),単価!$J$21,AND(J71="Ⅰ",R71="○",T71="○"),単価!$J$20,AND(J71="Ⅰ",P71="○",T71="○"),単価!$J$19,AND(J71="Ⅰ",T71="○"),単価!$J$18,TRUE,0)</f>
        <v>0</v>
      </c>
      <c r="W71" s="150"/>
      <c r="X71" s="163"/>
      <c r="Y71" s="164"/>
    </row>
    <row r="72" spans="1: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69"/>
      <c r="U72" s="170"/>
      <c r="V72" s="150"/>
      <c r="W72" s="150"/>
      <c r="X72" s="165"/>
      <c r="Y72" s="166"/>
    </row>
    <row r="73" spans="1:25">
      <c r="A73" s="121">
        <v>11</v>
      </c>
      <c r="B73" s="121"/>
      <c r="C73" s="121"/>
      <c r="D73" s="121"/>
      <c r="E73" s="121"/>
      <c r="F73" s="121"/>
      <c r="G73" s="121"/>
      <c r="H73" s="121"/>
      <c r="I73" s="121"/>
      <c r="J73" s="121" t="s">
        <v>30</v>
      </c>
      <c r="K73" s="121"/>
      <c r="L73" s="121" t="s">
        <v>30</v>
      </c>
      <c r="M73" s="121"/>
      <c r="N73" s="121" t="s">
        <v>30</v>
      </c>
      <c r="O73" s="121"/>
      <c r="P73" s="121" t="s">
        <v>30</v>
      </c>
      <c r="Q73" s="121"/>
      <c r="R73" s="121" t="s">
        <v>30</v>
      </c>
      <c r="S73" s="121"/>
      <c r="T73" s="167" t="s">
        <v>62</v>
      </c>
      <c r="U73" s="168"/>
      <c r="V73" s="150" cm="1">
        <f t="array" ref="V73">_xlfn.IFS(AND(J73="Ⅱ",L73="○",N73="○",P73="○",R73="○",T73="○"),単価!$J$41,AND(J73="Ⅱ",L73="○",N73="○",R73="○",T73="○"),単価!$J$40,AND(J73="Ⅱ",L73="○",N73="○",P73="○",T73="○"),単価!$J$39,AND(J73="Ⅱ",L73="○",N73="○",T73="○"),単価!$J$38,AND(J73="Ⅱ",N73="○",P73="○",R73="○",T73="○"),単価!$J$37,AND(J73="Ⅱ",N73="○",R73="○",T73="○"),単価!$J$36,AND(J73="Ⅱ",N73="○",P73="○",T73="○"),単価!$J$35,AND(J73="Ⅱ",N73="○",T73="○"),単価!$J$34,AND(J73="Ⅱ",L73="○",P73="○",R73="○",T73="○"),単価!$J$37,AND(J73="Ⅱ",L73="○",R73="○",T73="○"),単価!$J$36,AND(J73="Ⅱ",L73="○",P73="○",T73="○"),単価!$J$35,AND(J73="Ⅱ",L73="○",T73="○"),単価!$J$34,AND(J73="Ⅱ",P73="○",R73="○",T73="○"),単価!$J$33,AND(J73="Ⅱ",R73="○",T73="○"),単価!$J$32,AND(J73="Ⅱ",P73="○",T73="○"),単価!$J$31,AND(J73="Ⅱ",T73="○"),単価!$J$30,AND(J73="Ⅰ",L73="○",N73="○",P73="○",R73="○",T73="○"),単価!$J$29,AND(J73="Ⅰ",L73="○",N73="○",R73="○",T73="○"),単価!$J$28,AND(J73="Ⅰ",L73="○",N73="○",P73="○",T73="○"),単価!$J$27,AND(J73="Ⅰ",L73="○",N73="○",T73="○"),単価!$J$26,AND(J73="Ⅰ",N73="○",P73="○",R73="○",T73="○"),単価!$J$25,AND(J73="Ⅰ",N73="○",R73="○",T73="○"),単価!$J$24,AND(J73="Ⅰ",N73="○",P73="○",T73="○"),単価!$J$23,AND(J73="Ⅰ",N73="○",T73="○"),単価!$J$22,AND(J73="Ⅰ",L73="○",P73="○",R73="○",T73="○"),単価!$J$25,AND(J73="Ⅰ",L73="○",R73="○",T73="○"),単価!$J$24,AND(J73="Ⅰ",L73="○",P73="○",T73="○"),単価!$J$23,AND(J73="Ⅰ",L73="○",T73="○"),単価!$J$22,AND(J73="Ⅰ",P73="○",R73="○",T73="○"),単価!$J$21,AND(J73="Ⅰ",R73="○",T73="○"),単価!$J$20,AND(J73="Ⅰ",P73="○",T73="○"),単価!$J$19,AND(J73="Ⅰ",T73="○"),単価!$J$18,TRUE,0)</f>
        <v>0</v>
      </c>
      <c r="W73" s="150"/>
      <c r="X73" s="163"/>
      <c r="Y73" s="164"/>
    </row>
    <row r="74" spans="1: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69"/>
      <c r="U74" s="170"/>
      <c r="V74" s="150"/>
      <c r="W74" s="150"/>
      <c r="X74" s="165"/>
      <c r="Y74" s="166"/>
    </row>
    <row r="75" spans="1:25">
      <c r="A75" s="121">
        <v>12</v>
      </c>
      <c r="B75" s="121"/>
      <c r="C75" s="121"/>
      <c r="D75" s="121"/>
      <c r="E75" s="121"/>
      <c r="F75" s="121"/>
      <c r="G75" s="121"/>
      <c r="H75" s="121"/>
      <c r="I75" s="121"/>
      <c r="J75" s="121" t="s">
        <v>30</v>
      </c>
      <c r="K75" s="121"/>
      <c r="L75" s="121" t="s">
        <v>30</v>
      </c>
      <c r="M75" s="121"/>
      <c r="N75" s="121" t="s">
        <v>30</v>
      </c>
      <c r="O75" s="121"/>
      <c r="P75" s="121" t="s">
        <v>30</v>
      </c>
      <c r="Q75" s="121"/>
      <c r="R75" s="121" t="s">
        <v>30</v>
      </c>
      <c r="S75" s="121"/>
      <c r="T75" s="167" t="s">
        <v>62</v>
      </c>
      <c r="U75" s="168"/>
      <c r="V75" s="150" cm="1">
        <f t="array" ref="V75">_xlfn.IFS(AND(J75="Ⅱ",L75="○",N75="○",P75="○",R75="○",T75="○"),単価!$J$41,AND(J75="Ⅱ",L75="○",N75="○",R75="○",T75="○"),単価!$J$40,AND(J75="Ⅱ",L75="○",N75="○",P75="○",T75="○"),単価!$J$39,AND(J75="Ⅱ",L75="○",N75="○",T75="○"),単価!$J$38,AND(J75="Ⅱ",N75="○",P75="○",R75="○",T75="○"),単価!$J$37,AND(J75="Ⅱ",N75="○",R75="○",T75="○"),単価!$J$36,AND(J75="Ⅱ",N75="○",P75="○",T75="○"),単価!$J$35,AND(J75="Ⅱ",N75="○",T75="○"),単価!$J$34,AND(J75="Ⅱ",L75="○",P75="○",R75="○",T75="○"),単価!$J$37,AND(J75="Ⅱ",L75="○",R75="○",T75="○"),単価!$J$36,AND(J75="Ⅱ",L75="○",P75="○",T75="○"),単価!$J$35,AND(J75="Ⅱ",L75="○",T75="○"),単価!$J$34,AND(J75="Ⅱ",P75="○",R75="○",T75="○"),単価!$J$33,AND(J75="Ⅱ",R75="○",T75="○"),単価!$J$32,AND(J75="Ⅱ",P75="○",T75="○"),単価!$J$31,AND(J75="Ⅱ",T75="○"),単価!$J$30,AND(J75="Ⅰ",L75="○",N75="○",P75="○",R75="○",T75="○"),単価!$J$29,AND(J75="Ⅰ",L75="○",N75="○",R75="○",T75="○"),単価!$J$28,AND(J75="Ⅰ",L75="○",N75="○",P75="○",T75="○"),単価!$J$27,AND(J75="Ⅰ",L75="○",N75="○",T75="○"),単価!$J$26,AND(J75="Ⅰ",N75="○",P75="○",R75="○",T75="○"),単価!$J$25,AND(J75="Ⅰ",N75="○",R75="○",T75="○"),単価!$J$24,AND(J75="Ⅰ",N75="○",P75="○",T75="○"),単価!$J$23,AND(J75="Ⅰ",N75="○",T75="○"),単価!$J$22,AND(J75="Ⅰ",L75="○",P75="○",R75="○",T75="○"),単価!$J$25,AND(J75="Ⅰ",L75="○",R75="○",T75="○"),単価!$J$24,AND(J75="Ⅰ",L75="○",P75="○",T75="○"),単価!$J$23,AND(J75="Ⅰ",L75="○",T75="○"),単価!$J$22,AND(J75="Ⅰ",P75="○",R75="○",T75="○"),単価!$J$21,AND(J75="Ⅰ",R75="○",T75="○"),単価!$J$20,AND(J75="Ⅰ",P75="○",T75="○"),単価!$J$19,AND(J75="Ⅰ",T75="○"),単価!$J$18,TRUE,0)</f>
        <v>0</v>
      </c>
      <c r="W75" s="150"/>
      <c r="X75" s="163"/>
      <c r="Y75" s="164"/>
    </row>
    <row r="76" spans="1: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69"/>
      <c r="U76" s="170"/>
      <c r="V76" s="150"/>
      <c r="W76" s="150"/>
      <c r="X76" s="165"/>
      <c r="Y76" s="166"/>
    </row>
    <row r="77" spans="1:25">
      <c r="A77" s="121">
        <v>13</v>
      </c>
      <c r="B77" s="121"/>
      <c r="C77" s="121"/>
      <c r="D77" s="121"/>
      <c r="E77" s="121"/>
      <c r="F77" s="121"/>
      <c r="G77" s="121"/>
      <c r="H77" s="121"/>
      <c r="I77" s="121"/>
      <c r="J77" s="121" t="s">
        <v>30</v>
      </c>
      <c r="K77" s="121"/>
      <c r="L77" s="121" t="s">
        <v>30</v>
      </c>
      <c r="M77" s="121"/>
      <c r="N77" s="121" t="s">
        <v>30</v>
      </c>
      <c r="O77" s="121"/>
      <c r="P77" s="121" t="s">
        <v>30</v>
      </c>
      <c r="Q77" s="121"/>
      <c r="R77" s="121" t="s">
        <v>30</v>
      </c>
      <c r="S77" s="121"/>
      <c r="T77" s="167" t="s">
        <v>62</v>
      </c>
      <c r="U77" s="168"/>
      <c r="V77" s="150" cm="1">
        <f t="array" ref="V77">_xlfn.IFS(AND(J77="Ⅱ",L77="○",N77="○",P77="○",R77="○",T77="○"),単価!$J$41,AND(J77="Ⅱ",L77="○",N77="○",R77="○",T77="○"),単価!$J$40,AND(J77="Ⅱ",L77="○",N77="○",P77="○",T77="○"),単価!$J$39,AND(J77="Ⅱ",L77="○",N77="○",T77="○"),単価!$J$38,AND(J77="Ⅱ",N77="○",P77="○",R77="○",T77="○"),単価!$J$37,AND(J77="Ⅱ",N77="○",R77="○",T77="○"),単価!$J$36,AND(J77="Ⅱ",N77="○",P77="○",T77="○"),単価!$J$35,AND(J77="Ⅱ",N77="○",T77="○"),単価!$J$34,AND(J77="Ⅱ",L77="○",P77="○",R77="○",T77="○"),単価!$J$37,AND(J77="Ⅱ",L77="○",R77="○",T77="○"),単価!$J$36,AND(J77="Ⅱ",L77="○",P77="○",T77="○"),単価!$J$35,AND(J77="Ⅱ",L77="○",T77="○"),単価!$J$34,AND(J77="Ⅱ",P77="○",R77="○",T77="○"),単価!$J$33,AND(J77="Ⅱ",R77="○",T77="○"),単価!$J$32,AND(J77="Ⅱ",P77="○",T77="○"),単価!$J$31,AND(J77="Ⅱ",T77="○"),単価!$J$30,AND(J77="Ⅰ",L77="○",N77="○",P77="○",R77="○",T77="○"),単価!$J$29,AND(J77="Ⅰ",L77="○",N77="○",R77="○",T77="○"),単価!$J$28,AND(J77="Ⅰ",L77="○",N77="○",P77="○",T77="○"),単価!$J$27,AND(J77="Ⅰ",L77="○",N77="○",T77="○"),単価!$J$26,AND(J77="Ⅰ",N77="○",P77="○",R77="○",T77="○"),単価!$J$25,AND(J77="Ⅰ",N77="○",R77="○",T77="○"),単価!$J$24,AND(J77="Ⅰ",N77="○",P77="○",T77="○"),単価!$J$23,AND(J77="Ⅰ",N77="○",T77="○"),単価!$J$22,AND(J77="Ⅰ",L77="○",P77="○",R77="○",T77="○"),単価!$J$25,AND(J77="Ⅰ",L77="○",R77="○",T77="○"),単価!$J$24,AND(J77="Ⅰ",L77="○",P77="○",T77="○"),単価!$J$23,AND(J77="Ⅰ",L77="○",T77="○"),単価!$J$22,AND(J77="Ⅰ",P77="○",R77="○",T77="○"),単価!$J$21,AND(J77="Ⅰ",R77="○",T77="○"),単価!$J$20,AND(J77="Ⅰ",P77="○",T77="○"),単価!$J$19,AND(J77="Ⅰ",T77="○"),単価!$J$18,TRUE,0)</f>
        <v>0</v>
      </c>
      <c r="W77" s="150"/>
      <c r="X77" s="163"/>
      <c r="Y77" s="164"/>
    </row>
    <row r="78" spans="1: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69"/>
      <c r="U78" s="170"/>
      <c r="V78" s="150"/>
      <c r="W78" s="150"/>
      <c r="X78" s="165"/>
      <c r="Y78" s="166"/>
    </row>
    <row r="79" spans="1:25">
      <c r="A79" s="121">
        <v>14</v>
      </c>
      <c r="B79" s="121"/>
      <c r="C79" s="121"/>
      <c r="D79" s="121"/>
      <c r="E79" s="121"/>
      <c r="F79" s="121"/>
      <c r="G79" s="121"/>
      <c r="H79" s="121"/>
      <c r="I79" s="121"/>
      <c r="J79" s="121" t="s">
        <v>30</v>
      </c>
      <c r="K79" s="121"/>
      <c r="L79" s="121" t="s">
        <v>30</v>
      </c>
      <c r="M79" s="121"/>
      <c r="N79" s="121" t="s">
        <v>30</v>
      </c>
      <c r="O79" s="121"/>
      <c r="P79" s="121" t="s">
        <v>30</v>
      </c>
      <c r="Q79" s="121"/>
      <c r="R79" s="121" t="s">
        <v>30</v>
      </c>
      <c r="S79" s="121"/>
      <c r="T79" s="167" t="s">
        <v>62</v>
      </c>
      <c r="U79" s="168"/>
      <c r="V79" s="150" cm="1">
        <f t="array" ref="V79">_xlfn.IFS(AND(J79="Ⅱ",L79="○",N79="○",P79="○",R79="○",T79="○"),単価!$J$41,AND(J79="Ⅱ",L79="○",N79="○",R79="○",T79="○"),単価!$J$40,AND(J79="Ⅱ",L79="○",N79="○",P79="○",T79="○"),単価!$J$39,AND(J79="Ⅱ",L79="○",N79="○",T79="○"),単価!$J$38,AND(J79="Ⅱ",N79="○",P79="○",R79="○",T79="○"),単価!$J$37,AND(J79="Ⅱ",N79="○",R79="○",T79="○"),単価!$J$36,AND(J79="Ⅱ",N79="○",P79="○",T79="○"),単価!$J$35,AND(J79="Ⅱ",N79="○",T79="○"),単価!$J$34,AND(J79="Ⅱ",L79="○",P79="○",R79="○",T79="○"),単価!$J$37,AND(J79="Ⅱ",L79="○",R79="○",T79="○"),単価!$J$36,AND(J79="Ⅱ",L79="○",P79="○",T79="○"),単価!$J$35,AND(J79="Ⅱ",L79="○",T79="○"),単価!$J$34,AND(J79="Ⅱ",P79="○",R79="○",T79="○"),単価!$J$33,AND(J79="Ⅱ",R79="○",T79="○"),単価!$J$32,AND(J79="Ⅱ",P79="○",T79="○"),単価!$J$31,AND(J79="Ⅱ",T79="○"),単価!$J$30,AND(J79="Ⅰ",L79="○",N79="○",P79="○",R79="○",T79="○"),単価!$J$29,AND(J79="Ⅰ",L79="○",N79="○",R79="○",T79="○"),単価!$J$28,AND(J79="Ⅰ",L79="○",N79="○",P79="○",T79="○"),単価!$J$27,AND(J79="Ⅰ",L79="○",N79="○",T79="○"),単価!$J$26,AND(J79="Ⅰ",N79="○",P79="○",R79="○",T79="○"),単価!$J$25,AND(J79="Ⅰ",N79="○",R79="○",T79="○"),単価!$J$24,AND(J79="Ⅰ",N79="○",P79="○",T79="○"),単価!$J$23,AND(J79="Ⅰ",N79="○",T79="○"),単価!$J$22,AND(J79="Ⅰ",L79="○",P79="○",R79="○",T79="○"),単価!$J$25,AND(J79="Ⅰ",L79="○",R79="○",T79="○"),単価!$J$24,AND(J79="Ⅰ",L79="○",P79="○",T79="○"),単価!$J$23,AND(J79="Ⅰ",L79="○",T79="○"),単価!$J$22,AND(J79="Ⅰ",P79="○",R79="○",T79="○"),単価!$J$21,AND(J79="Ⅰ",R79="○",T79="○"),単価!$J$20,AND(J79="Ⅰ",P79="○",T79="○"),単価!$J$19,AND(J79="Ⅰ",T79="○"),単価!$J$18,TRUE,0)</f>
        <v>0</v>
      </c>
      <c r="W79" s="150"/>
      <c r="X79" s="163"/>
      <c r="Y79" s="164"/>
    </row>
    <row r="80" spans="1: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69"/>
      <c r="U80" s="170"/>
      <c r="V80" s="150"/>
      <c r="W80" s="150"/>
      <c r="X80" s="165"/>
      <c r="Y80" s="166"/>
    </row>
    <row r="81" spans="1:25">
      <c r="A81" s="121">
        <v>15</v>
      </c>
      <c r="B81" s="121"/>
      <c r="C81" s="121"/>
      <c r="D81" s="121"/>
      <c r="E81" s="121"/>
      <c r="F81" s="121"/>
      <c r="G81" s="121"/>
      <c r="H81" s="121"/>
      <c r="I81" s="121"/>
      <c r="J81" s="121" t="s">
        <v>30</v>
      </c>
      <c r="K81" s="121"/>
      <c r="L81" s="121" t="s">
        <v>30</v>
      </c>
      <c r="M81" s="121"/>
      <c r="N81" s="121" t="s">
        <v>30</v>
      </c>
      <c r="O81" s="121"/>
      <c r="P81" s="121" t="s">
        <v>30</v>
      </c>
      <c r="Q81" s="121"/>
      <c r="R81" s="121" t="s">
        <v>30</v>
      </c>
      <c r="S81" s="121"/>
      <c r="T81" s="121" t="s">
        <v>62</v>
      </c>
      <c r="U81" s="121"/>
      <c r="V81" s="150" cm="1">
        <f t="array" ref="V81">_xlfn.IFS(AND(J81="Ⅱ",L81="○",N81="○",P81="○",R81="○",T81="○"),単価!$J$41,AND(J81="Ⅱ",L81="○",N81="○",R81="○",T81="○"),単価!$J$40,AND(J81="Ⅱ",L81="○",N81="○",P81="○",T81="○"),単価!$J$39,AND(J81="Ⅱ",L81="○",N81="○",T81="○"),単価!$J$38,AND(J81="Ⅱ",N81="○",P81="○",R81="○",T81="○"),単価!$J$37,AND(J81="Ⅱ",N81="○",R81="○",T81="○"),単価!$J$36,AND(J81="Ⅱ",N81="○",P81="○",T81="○"),単価!$J$35,AND(J81="Ⅱ",N81="○",T81="○"),単価!$J$34,AND(J81="Ⅱ",L81="○",P81="○",R81="○",T81="○"),単価!$J$37,AND(J81="Ⅱ",L81="○",R81="○",T81="○"),単価!$J$36,AND(J81="Ⅱ",L81="○",P81="○",T81="○"),単価!$J$35,AND(J81="Ⅱ",L81="○",T81="○"),単価!$J$34,AND(J81="Ⅱ",P81="○",R81="○",T81="○"),単価!$J$33,AND(J81="Ⅱ",R81="○",T81="○"),単価!$J$32,AND(J81="Ⅱ",P81="○",T81="○"),単価!$J$31,AND(J81="Ⅱ",T81="○"),単価!$J$30,AND(J81="Ⅰ",L81="○",N81="○",P81="○",R81="○",T81="○"),単価!$J$29,AND(J81="Ⅰ",L81="○",N81="○",R81="○",T81="○"),単価!$J$28,AND(J81="Ⅰ",L81="○",N81="○",P81="○",T81="○"),単価!$J$27,AND(J81="Ⅰ",L81="○",N81="○",T81="○"),単価!$J$26,AND(J81="Ⅰ",N81="○",P81="○",R81="○",T81="○"),単価!$J$25,AND(J81="Ⅰ",N81="○",R81="○",T81="○"),単価!$J$24,AND(J81="Ⅰ",N81="○",P81="○",T81="○"),単価!$J$23,AND(J81="Ⅰ",N81="○",T81="○"),単価!$J$22,AND(J81="Ⅰ",L81="○",P81="○",R81="○",T81="○"),単価!$J$25,AND(J81="Ⅰ",L81="○",R81="○",T81="○"),単価!$J$24,AND(J81="Ⅰ",L81="○",P81="○",T81="○"),単価!$J$23,AND(J81="Ⅰ",L81="○",T81="○"),単価!$J$22,AND(J81="Ⅰ",P81="○",R81="○",T81="○"),単価!$J$21,AND(J81="Ⅰ",R81="○",T81="○"),単価!$J$20,AND(J81="Ⅰ",P81="○",T81="○"),単価!$J$19,AND(J81="Ⅰ",T81="○"),単価!$J$18,TRUE,0)</f>
        <v>0</v>
      </c>
      <c r="W81" s="150"/>
      <c r="X81" s="136" t="s">
        <v>30</v>
      </c>
      <c r="Y81" s="136"/>
    </row>
    <row r="82" spans="1:25">
      <c r="A82" s="12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21"/>
      <c r="U82" s="121"/>
      <c r="V82" s="150"/>
      <c r="W82" s="150"/>
      <c r="X82" s="136"/>
      <c r="Y82" s="136"/>
    </row>
    <row r="83" spans="1:25" ht="13.5" customHeight="1">
      <c r="A83" s="73" t="s">
        <v>45</v>
      </c>
      <c r="B83" s="73"/>
      <c r="C83" s="73"/>
      <c r="D83" s="73"/>
      <c r="E83" s="73"/>
      <c r="F83" s="73"/>
      <c r="G83" s="73"/>
      <c r="H83" s="73"/>
      <c r="I83" s="73"/>
      <c r="J83" s="153">
        <f>COUNTIF(J53:K82,"Ⅰ")+COUNTIF(J53:K82,"Ⅱ")</f>
        <v>0</v>
      </c>
      <c r="K83" s="153"/>
      <c r="L83" s="153">
        <f>COUNTIF(L53:M82,"○")</f>
        <v>0</v>
      </c>
      <c r="M83" s="153"/>
      <c r="N83" s="153">
        <f>COUNTIF(N53:O82,"○")</f>
        <v>0</v>
      </c>
      <c r="O83" s="153"/>
      <c r="P83" s="153">
        <f>COUNTIF(P53:Q82,"○")</f>
        <v>0</v>
      </c>
      <c r="Q83" s="153"/>
      <c r="R83" s="153">
        <f>COUNTIF(R53:S82,"○")</f>
        <v>0</v>
      </c>
      <c r="S83" s="153"/>
      <c r="T83" s="152"/>
      <c r="U83" s="152"/>
      <c r="V83" s="90">
        <f>SUM(V53:W82)</f>
        <v>0</v>
      </c>
      <c r="W83" s="73"/>
      <c r="X83" s="157">
        <f>COUNTIF(X53:Y82,"○")</f>
        <v>0</v>
      </c>
      <c r="Y83" s="158"/>
    </row>
    <row r="84" spans="1:25" ht="13.5" customHeight="1">
      <c r="A84" s="73"/>
      <c r="B84" s="73"/>
      <c r="C84" s="73"/>
      <c r="D84" s="73"/>
      <c r="E84" s="73"/>
      <c r="F84" s="73"/>
      <c r="G84" s="73"/>
      <c r="H84" s="73"/>
      <c r="I84" s="7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2"/>
      <c r="U84" s="152"/>
      <c r="V84" s="73"/>
      <c r="W84" s="73"/>
      <c r="X84" s="159"/>
      <c r="Y84" s="160"/>
    </row>
    <row r="85" spans="1:25">
      <c r="A85" s="23"/>
      <c r="B85" s="23"/>
      <c r="C85" s="23"/>
      <c r="D85" s="23"/>
      <c r="E85" s="23"/>
      <c r="F85" s="156" t="s">
        <v>129</v>
      </c>
      <c r="G85" s="128"/>
      <c r="H85" s="128"/>
      <c r="I85" s="129"/>
      <c r="J85" s="153">
        <f>COUNTIF(J53:K82,"Ⅰ")</f>
        <v>0</v>
      </c>
      <c r="K85" s="153"/>
      <c r="L85" s="153">
        <f>COUNTIFS(J53:K82,"Ⅰ",L53:M82,"○")</f>
        <v>0</v>
      </c>
      <c r="M85" s="153"/>
      <c r="N85" s="153">
        <f>COUNTIFS(J53:K82,"Ⅰ",N53:O82,"○")</f>
        <v>0</v>
      </c>
      <c r="O85" s="153"/>
      <c r="P85" s="23"/>
      <c r="Q85" s="24"/>
      <c r="R85" s="154"/>
      <c r="S85" s="154"/>
      <c r="T85" s="23"/>
      <c r="U85" s="23"/>
      <c r="V85" s="23"/>
      <c r="W85" s="23"/>
    </row>
    <row r="86" spans="1:25">
      <c r="A86" s="23"/>
      <c r="B86" s="23"/>
      <c r="C86" s="23"/>
      <c r="D86" s="23"/>
      <c r="E86" s="23"/>
      <c r="F86" s="156" t="s">
        <v>130</v>
      </c>
      <c r="G86" s="128"/>
      <c r="H86" s="128"/>
      <c r="I86" s="129"/>
      <c r="J86" s="153">
        <f>COUNTIF(J53:K82,"Ⅱ")</f>
        <v>0</v>
      </c>
      <c r="K86" s="153"/>
      <c r="L86" s="153">
        <f>COUNTIFS(J53:K82,"Ⅱ",L53:M82,"○")</f>
        <v>0</v>
      </c>
      <c r="M86" s="153"/>
      <c r="N86" s="153">
        <f>COUNTIFS(J53:K82,"Ⅱ",N53:O82,"○")</f>
        <v>0</v>
      </c>
      <c r="O86" s="153"/>
      <c r="P86" s="23"/>
      <c r="Q86" s="23"/>
      <c r="R86" s="23"/>
      <c r="S86" s="23"/>
      <c r="T86" s="23"/>
      <c r="U86" s="23"/>
      <c r="V86" s="23"/>
      <c r="W86" s="23"/>
    </row>
    <row r="87" spans="1:25">
      <c r="B87" s="155"/>
      <c r="C87" s="155"/>
      <c r="D87" s="155"/>
      <c r="F87" s="18"/>
      <c r="G87" s="18"/>
      <c r="H87" s="155"/>
      <c r="I87" s="155"/>
      <c r="J87" s="155"/>
      <c r="M87" s="11"/>
      <c r="N87" s="155"/>
      <c r="O87" s="155"/>
      <c r="Q87" s="11"/>
      <c r="R87" s="155"/>
      <c r="S87" s="155"/>
    </row>
  </sheetData>
  <sheetProtection algorithmName="SHA-512" hashValue="V6IJ+MS/3MKEqwAbxZc0x7lGGnRZ3nXtphCPg4/yd2ffm3aMe/obp7nc2Taep05el08cM99FgC8GWObh+xJHRg==" saltValue="5jzj/M7KmppLgiggdrrGnw==" spinCount="100000" sheet="1" objects="1" scenarios="1"/>
  <mergeCells count="425">
    <mergeCell ref="R47:S48"/>
    <mergeCell ref="T47:U48"/>
    <mergeCell ref="V47:W48"/>
    <mergeCell ref="X47:Y48"/>
    <mergeCell ref="A47:I48"/>
    <mergeCell ref="A51:A52"/>
    <mergeCell ref="B51:C52"/>
    <mergeCell ref="D51:F52"/>
    <mergeCell ref="G51:I52"/>
    <mergeCell ref="J51:K52"/>
    <mergeCell ref="L51:M52"/>
    <mergeCell ref="N51:O52"/>
    <mergeCell ref="P51:Q52"/>
    <mergeCell ref="J47:K48"/>
    <mergeCell ref="L47:M48"/>
    <mergeCell ref="N47:O48"/>
    <mergeCell ref="P47:Q48"/>
    <mergeCell ref="A50:E50"/>
    <mergeCell ref="V69:W70"/>
    <mergeCell ref="V71:W72"/>
    <mergeCell ref="V73:W74"/>
    <mergeCell ref="V75:W76"/>
    <mergeCell ref="V77:W78"/>
    <mergeCell ref="V79:W80"/>
    <mergeCell ref="X69:Y70"/>
    <mergeCell ref="X71:Y72"/>
    <mergeCell ref="X73:Y74"/>
    <mergeCell ref="X75:Y76"/>
    <mergeCell ref="X77:Y78"/>
    <mergeCell ref="X79:Y80"/>
    <mergeCell ref="R69:S70"/>
    <mergeCell ref="R71:S72"/>
    <mergeCell ref="R73:S74"/>
    <mergeCell ref="R75:S76"/>
    <mergeCell ref="R77:S78"/>
    <mergeCell ref="R79:S80"/>
    <mergeCell ref="T69:U70"/>
    <mergeCell ref="T71:U72"/>
    <mergeCell ref="T73:U74"/>
    <mergeCell ref="T75:U76"/>
    <mergeCell ref="T77:U78"/>
    <mergeCell ref="T79:U80"/>
    <mergeCell ref="N69:O70"/>
    <mergeCell ref="N71:O72"/>
    <mergeCell ref="N73:O74"/>
    <mergeCell ref="N75:O76"/>
    <mergeCell ref="N77:O78"/>
    <mergeCell ref="N79:O80"/>
    <mergeCell ref="P69:Q70"/>
    <mergeCell ref="P71:Q72"/>
    <mergeCell ref="P73:Q74"/>
    <mergeCell ref="P75:Q76"/>
    <mergeCell ref="P77:Q78"/>
    <mergeCell ref="P79:Q80"/>
    <mergeCell ref="J69:K70"/>
    <mergeCell ref="J71:K72"/>
    <mergeCell ref="J73:K74"/>
    <mergeCell ref="J75:K76"/>
    <mergeCell ref="J77:K78"/>
    <mergeCell ref="J79:K80"/>
    <mergeCell ref="L69:M70"/>
    <mergeCell ref="L71:M72"/>
    <mergeCell ref="L73:M74"/>
    <mergeCell ref="L75:M76"/>
    <mergeCell ref="L77:M78"/>
    <mergeCell ref="L79:M80"/>
    <mergeCell ref="D69:F70"/>
    <mergeCell ref="D71:F72"/>
    <mergeCell ref="D73:F74"/>
    <mergeCell ref="D75:F76"/>
    <mergeCell ref="D77:F78"/>
    <mergeCell ref="D79:F80"/>
    <mergeCell ref="G69:I70"/>
    <mergeCell ref="G71:I72"/>
    <mergeCell ref="G73:I74"/>
    <mergeCell ref="G75:I76"/>
    <mergeCell ref="G77:I78"/>
    <mergeCell ref="G79:I80"/>
    <mergeCell ref="A69:A70"/>
    <mergeCell ref="A71:A72"/>
    <mergeCell ref="A73:A74"/>
    <mergeCell ref="A75:A76"/>
    <mergeCell ref="A77:A78"/>
    <mergeCell ref="A79:A80"/>
    <mergeCell ref="B69:C70"/>
    <mergeCell ref="B71:C72"/>
    <mergeCell ref="B73:C74"/>
    <mergeCell ref="B75:C76"/>
    <mergeCell ref="B77:C78"/>
    <mergeCell ref="B79:C80"/>
    <mergeCell ref="D59:F60"/>
    <mergeCell ref="D61:F62"/>
    <mergeCell ref="D63:F64"/>
    <mergeCell ref="D65:F66"/>
    <mergeCell ref="D67:F68"/>
    <mergeCell ref="B59:C60"/>
    <mergeCell ref="B61:C62"/>
    <mergeCell ref="B63:C64"/>
    <mergeCell ref="B65:C66"/>
    <mergeCell ref="B67:C68"/>
    <mergeCell ref="J59:K60"/>
    <mergeCell ref="J61:K62"/>
    <mergeCell ref="J63:K64"/>
    <mergeCell ref="J65:K66"/>
    <mergeCell ref="J67:K68"/>
    <mergeCell ref="G59:I60"/>
    <mergeCell ref="G61:I62"/>
    <mergeCell ref="G63:I64"/>
    <mergeCell ref="G65:I66"/>
    <mergeCell ref="G67:I68"/>
    <mergeCell ref="T67:U68"/>
    <mergeCell ref="R59:S60"/>
    <mergeCell ref="R61:S62"/>
    <mergeCell ref="R63:S64"/>
    <mergeCell ref="R65:S66"/>
    <mergeCell ref="R67:S68"/>
    <mergeCell ref="P59:Q60"/>
    <mergeCell ref="P61:Q62"/>
    <mergeCell ref="P63:Q64"/>
    <mergeCell ref="P65:Q66"/>
    <mergeCell ref="P67:Q68"/>
    <mergeCell ref="X57:Y58"/>
    <mergeCell ref="X81:Y82"/>
    <mergeCell ref="X83:Y84"/>
    <mergeCell ref="C4:W5"/>
    <mergeCell ref="F6:T6"/>
    <mergeCell ref="A59:A60"/>
    <mergeCell ref="A61:A62"/>
    <mergeCell ref="A63:A64"/>
    <mergeCell ref="A65:A66"/>
    <mergeCell ref="A67:A68"/>
    <mergeCell ref="V59:W60"/>
    <mergeCell ref="V61:W62"/>
    <mergeCell ref="V63:W64"/>
    <mergeCell ref="V65:W66"/>
    <mergeCell ref="V67:W68"/>
    <mergeCell ref="X59:Y60"/>
    <mergeCell ref="X61:Y62"/>
    <mergeCell ref="X63:Y64"/>
    <mergeCell ref="X65:Y66"/>
    <mergeCell ref="X67:Y68"/>
    <mergeCell ref="T59:U60"/>
    <mergeCell ref="T61:U62"/>
    <mergeCell ref="T63:U64"/>
    <mergeCell ref="T65:U66"/>
    <mergeCell ref="X35:Y36"/>
    <mergeCell ref="X37:Y38"/>
    <mergeCell ref="X39:Y40"/>
    <mergeCell ref="X41:Y42"/>
    <mergeCell ref="X43:Y44"/>
    <mergeCell ref="X45:Y46"/>
    <mergeCell ref="X53:Y54"/>
    <mergeCell ref="X55:Y56"/>
    <mergeCell ref="X51:Y52"/>
    <mergeCell ref="X17:Y18"/>
    <mergeCell ref="X19:Y20"/>
    <mergeCell ref="X21:Y22"/>
    <mergeCell ref="X23:Y24"/>
    <mergeCell ref="X25:Y26"/>
    <mergeCell ref="X27:Y28"/>
    <mergeCell ref="X29:Y30"/>
    <mergeCell ref="X31:Y32"/>
    <mergeCell ref="X33:Y34"/>
    <mergeCell ref="R87:S87"/>
    <mergeCell ref="J86:K86"/>
    <mergeCell ref="L86:M86"/>
    <mergeCell ref="N86:O86"/>
    <mergeCell ref="B87:D87"/>
    <mergeCell ref="H87:J87"/>
    <mergeCell ref="N87:O87"/>
    <mergeCell ref="R83:S84"/>
    <mergeCell ref="F85:I85"/>
    <mergeCell ref="F86:I86"/>
    <mergeCell ref="A83:I84"/>
    <mergeCell ref="T83:U84"/>
    <mergeCell ref="V83:W84"/>
    <mergeCell ref="J85:K85"/>
    <mergeCell ref="L85:M85"/>
    <mergeCell ref="N85:O85"/>
    <mergeCell ref="R85:S85"/>
    <mergeCell ref="N81:O82"/>
    <mergeCell ref="P81:Q82"/>
    <mergeCell ref="R81:S82"/>
    <mergeCell ref="T81:U82"/>
    <mergeCell ref="V81:W82"/>
    <mergeCell ref="J83:K84"/>
    <mergeCell ref="L83:M84"/>
    <mergeCell ref="N83:O84"/>
    <mergeCell ref="P83:Q84"/>
    <mergeCell ref="A81:A82"/>
    <mergeCell ref="B81:C82"/>
    <mergeCell ref="D81:F82"/>
    <mergeCell ref="G81:I82"/>
    <mergeCell ref="J81:K82"/>
    <mergeCell ref="L81:M82"/>
    <mergeCell ref="L57:M58"/>
    <mergeCell ref="N57:O58"/>
    <mergeCell ref="P57:Q58"/>
    <mergeCell ref="A57:A58"/>
    <mergeCell ref="B57:C58"/>
    <mergeCell ref="D57:F58"/>
    <mergeCell ref="G57:I58"/>
    <mergeCell ref="J57:K58"/>
    <mergeCell ref="N59:O60"/>
    <mergeCell ref="N61:O62"/>
    <mergeCell ref="N63:O64"/>
    <mergeCell ref="N65:O66"/>
    <mergeCell ref="N67:O68"/>
    <mergeCell ref="L59:M60"/>
    <mergeCell ref="L61:M62"/>
    <mergeCell ref="L63:M64"/>
    <mergeCell ref="L65:M66"/>
    <mergeCell ref="L67:M68"/>
    <mergeCell ref="R57:S58"/>
    <mergeCell ref="T57:U58"/>
    <mergeCell ref="V57:W58"/>
    <mergeCell ref="N55:O56"/>
    <mergeCell ref="P55:Q56"/>
    <mergeCell ref="R55:S56"/>
    <mergeCell ref="T55:U56"/>
    <mergeCell ref="V55:W56"/>
    <mergeCell ref="L55:M56"/>
    <mergeCell ref="A55:A56"/>
    <mergeCell ref="B55:C56"/>
    <mergeCell ref="D55:F56"/>
    <mergeCell ref="G55:I56"/>
    <mergeCell ref="J55:K56"/>
    <mergeCell ref="L53:M54"/>
    <mergeCell ref="N53:O54"/>
    <mergeCell ref="P53:Q54"/>
    <mergeCell ref="R53:S54"/>
    <mergeCell ref="T53:U54"/>
    <mergeCell ref="V53:W54"/>
    <mergeCell ref="R51:S52"/>
    <mergeCell ref="T51:U52"/>
    <mergeCell ref="V51:W52"/>
    <mergeCell ref="A53:A54"/>
    <mergeCell ref="B53:C54"/>
    <mergeCell ref="D53:F54"/>
    <mergeCell ref="G53:I54"/>
    <mergeCell ref="J53:K54"/>
    <mergeCell ref="L45:M46"/>
    <mergeCell ref="N45:O46"/>
    <mergeCell ref="P45:Q46"/>
    <mergeCell ref="R45:S46"/>
    <mergeCell ref="T45:U46"/>
    <mergeCell ref="V45:W46"/>
    <mergeCell ref="N43:O44"/>
    <mergeCell ref="P43:Q44"/>
    <mergeCell ref="R43:S44"/>
    <mergeCell ref="T43:U44"/>
    <mergeCell ref="V43:W44"/>
    <mergeCell ref="L43:M44"/>
    <mergeCell ref="A45:A46"/>
    <mergeCell ref="B45:C46"/>
    <mergeCell ref="D45:F46"/>
    <mergeCell ref="G45:I46"/>
    <mergeCell ref="J45:K46"/>
    <mergeCell ref="A43:A44"/>
    <mergeCell ref="B43:C44"/>
    <mergeCell ref="D43:F44"/>
    <mergeCell ref="G43:I44"/>
    <mergeCell ref="J43:K44"/>
    <mergeCell ref="L41:M42"/>
    <mergeCell ref="N41:O42"/>
    <mergeCell ref="P41:Q42"/>
    <mergeCell ref="R41:S42"/>
    <mergeCell ref="T41:U42"/>
    <mergeCell ref="V41:W42"/>
    <mergeCell ref="N39:O40"/>
    <mergeCell ref="P39:Q40"/>
    <mergeCell ref="R39:S40"/>
    <mergeCell ref="T39:U40"/>
    <mergeCell ref="V39:W40"/>
    <mergeCell ref="L39:M40"/>
    <mergeCell ref="A41:A42"/>
    <mergeCell ref="B41:C42"/>
    <mergeCell ref="D41:F42"/>
    <mergeCell ref="G41:I42"/>
    <mergeCell ref="J41:K42"/>
    <mergeCell ref="A39:A40"/>
    <mergeCell ref="B39:C40"/>
    <mergeCell ref="D39:F40"/>
    <mergeCell ref="G39:I40"/>
    <mergeCell ref="J39:K40"/>
    <mergeCell ref="L37:M38"/>
    <mergeCell ref="N37:O38"/>
    <mergeCell ref="P37:Q38"/>
    <mergeCell ref="R37:S38"/>
    <mergeCell ref="T37:U38"/>
    <mergeCell ref="V37:W38"/>
    <mergeCell ref="N35:O36"/>
    <mergeCell ref="P35:Q36"/>
    <mergeCell ref="R35:S36"/>
    <mergeCell ref="T35:U36"/>
    <mergeCell ref="V35:W36"/>
    <mergeCell ref="L35:M36"/>
    <mergeCell ref="A37:A38"/>
    <mergeCell ref="B37:C38"/>
    <mergeCell ref="D37:F38"/>
    <mergeCell ref="G37:I38"/>
    <mergeCell ref="J37:K38"/>
    <mergeCell ref="A35:A36"/>
    <mergeCell ref="B35:C36"/>
    <mergeCell ref="D35:F36"/>
    <mergeCell ref="G35:I36"/>
    <mergeCell ref="J35:K36"/>
    <mergeCell ref="L33:M34"/>
    <mergeCell ref="N33:O34"/>
    <mergeCell ref="P33:Q34"/>
    <mergeCell ref="R33:S34"/>
    <mergeCell ref="T33:U34"/>
    <mergeCell ref="V33:W34"/>
    <mergeCell ref="N31:O32"/>
    <mergeCell ref="P31:Q32"/>
    <mergeCell ref="R31:S32"/>
    <mergeCell ref="T31:U32"/>
    <mergeCell ref="V31:W32"/>
    <mergeCell ref="L31:M32"/>
    <mergeCell ref="A33:A34"/>
    <mergeCell ref="B33:C34"/>
    <mergeCell ref="D33:F34"/>
    <mergeCell ref="G33:I34"/>
    <mergeCell ref="J33:K34"/>
    <mergeCell ref="A31:A32"/>
    <mergeCell ref="B31:C32"/>
    <mergeCell ref="D31:F32"/>
    <mergeCell ref="G31:I32"/>
    <mergeCell ref="J31:K32"/>
    <mergeCell ref="L29:M30"/>
    <mergeCell ref="N29:O30"/>
    <mergeCell ref="P29:Q30"/>
    <mergeCell ref="R29:S30"/>
    <mergeCell ref="T29:U30"/>
    <mergeCell ref="V29:W30"/>
    <mergeCell ref="N27:O28"/>
    <mergeCell ref="P27:Q28"/>
    <mergeCell ref="R27:S28"/>
    <mergeCell ref="T27:U28"/>
    <mergeCell ref="V27:W28"/>
    <mergeCell ref="L27:M28"/>
    <mergeCell ref="A29:A30"/>
    <mergeCell ref="B29:C30"/>
    <mergeCell ref="D29:F30"/>
    <mergeCell ref="G29:I30"/>
    <mergeCell ref="J29:K30"/>
    <mergeCell ref="A27:A28"/>
    <mergeCell ref="B27:C28"/>
    <mergeCell ref="D27:F28"/>
    <mergeCell ref="G27:I28"/>
    <mergeCell ref="J27:K28"/>
    <mergeCell ref="L25:M26"/>
    <mergeCell ref="N25:O26"/>
    <mergeCell ref="P25:Q26"/>
    <mergeCell ref="R25:S26"/>
    <mergeCell ref="T25:U26"/>
    <mergeCell ref="V25:W26"/>
    <mergeCell ref="N23:O24"/>
    <mergeCell ref="P23:Q24"/>
    <mergeCell ref="R23:S24"/>
    <mergeCell ref="T23:U24"/>
    <mergeCell ref="V23:W24"/>
    <mergeCell ref="L23:M24"/>
    <mergeCell ref="A25:A26"/>
    <mergeCell ref="B25:C26"/>
    <mergeCell ref="D25:F26"/>
    <mergeCell ref="G25:I26"/>
    <mergeCell ref="J25:K26"/>
    <mergeCell ref="A23:A24"/>
    <mergeCell ref="B23:C24"/>
    <mergeCell ref="D23:F24"/>
    <mergeCell ref="G23:I24"/>
    <mergeCell ref="J23:K24"/>
    <mergeCell ref="T21:U22"/>
    <mergeCell ref="V21:W22"/>
    <mergeCell ref="N19:O20"/>
    <mergeCell ref="P19:Q20"/>
    <mergeCell ref="R19:S20"/>
    <mergeCell ref="T19:U20"/>
    <mergeCell ref="V19:W20"/>
    <mergeCell ref="T17:U18"/>
    <mergeCell ref="V17:W18"/>
    <mergeCell ref="W2:Y2"/>
    <mergeCell ref="T7:Y7"/>
    <mergeCell ref="A9:H9"/>
    <mergeCell ref="A10:H10"/>
    <mergeCell ref="P12:Q12"/>
    <mergeCell ref="R12:Y12"/>
    <mergeCell ref="A15:A16"/>
    <mergeCell ref="B15:C16"/>
    <mergeCell ref="D15:F16"/>
    <mergeCell ref="G15:I16"/>
    <mergeCell ref="J15:K16"/>
    <mergeCell ref="L15:M16"/>
    <mergeCell ref="N15:O16"/>
    <mergeCell ref="P15:Q16"/>
    <mergeCell ref="R15:S16"/>
    <mergeCell ref="T15:U16"/>
    <mergeCell ref="V15:W16"/>
    <mergeCell ref="X15:Y16"/>
    <mergeCell ref="A14:D14"/>
    <mergeCell ref="A21:A22"/>
    <mergeCell ref="B21:C22"/>
    <mergeCell ref="D21:F22"/>
    <mergeCell ref="G21:I22"/>
    <mergeCell ref="J21:K22"/>
    <mergeCell ref="L21:M22"/>
    <mergeCell ref="N21:O22"/>
    <mergeCell ref="P17:Q18"/>
    <mergeCell ref="R17:S18"/>
    <mergeCell ref="A19:A20"/>
    <mergeCell ref="B19:C20"/>
    <mergeCell ref="D19:F20"/>
    <mergeCell ref="G19:I20"/>
    <mergeCell ref="J19:K20"/>
    <mergeCell ref="L19:M20"/>
    <mergeCell ref="A17:A18"/>
    <mergeCell ref="B17:C18"/>
    <mergeCell ref="D17:F18"/>
    <mergeCell ref="G17:I18"/>
    <mergeCell ref="J17:K18"/>
    <mergeCell ref="L17:M18"/>
    <mergeCell ref="N17:O18"/>
    <mergeCell ref="P21:Q22"/>
    <mergeCell ref="R21:S22"/>
  </mergeCells>
  <phoneticPr fontId="1"/>
  <dataValidations count="3">
    <dataValidation type="list" showInputMessage="1" showErrorMessage="1" sqref="X67 X81:Y82 X61 X63 X65 T81:U82 T61 T63 T65 T67 T53:T59 U53:U58 Y53:Y58 X79 T69 T71 T73 T75 T77 T79 X69 X71 X73 X75 X77 L53:S82 X53:X59 X17:Y46 L17:U46" xr:uid="{1055FAFC-6C5A-4490-BBAE-00F3E5BA587C}">
      <formula1>"　,○"</formula1>
    </dataValidation>
    <dataValidation type="list" showInputMessage="1" showErrorMessage="1" sqref="J53:K82" xr:uid="{33E4B1C9-6F8F-4843-BEB6-F708DA8184A1}">
      <formula1>"　,Ⅰ,Ⅱ"</formula1>
    </dataValidation>
    <dataValidation type="list" showInputMessage="1" showErrorMessage="1" sqref="J17:K46" xr:uid="{30F0775D-2799-4B52-B376-9C6012F308FB}">
      <formula1>"　,Ⅰ"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9291-0F17-44FE-9FCB-E7EDA9D746A4}">
  <sheetPr>
    <tabColor theme="0"/>
    <pageSetUpPr fitToPage="1"/>
  </sheetPr>
  <dimension ref="A1:M55"/>
  <sheetViews>
    <sheetView zoomScaleNormal="100" workbookViewId="0">
      <selection activeCell="C2" sqref="C2"/>
    </sheetView>
  </sheetViews>
  <sheetFormatPr defaultRowHeight="13.5"/>
  <cols>
    <col min="1" max="1" width="17.25" style="4" customWidth="1"/>
    <col min="2" max="2" width="11.375" style="4" customWidth="1"/>
    <col min="3" max="3" width="13.125" style="4" customWidth="1"/>
    <col min="4" max="4" width="12.75" style="4" customWidth="1"/>
    <col min="5" max="5" width="11.375" style="4" customWidth="1"/>
    <col min="6" max="7" width="10.5" style="4" customWidth="1"/>
    <col min="8" max="8" width="12.625" style="4" customWidth="1"/>
    <col min="9" max="9" width="19.625" style="4" customWidth="1"/>
    <col min="10" max="10" width="14" style="4" customWidth="1"/>
    <col min="11" max="11" width="13.75" style="4" customWidth="1"/>
    <col min="12" max="12" width="13.125" style="4" customWidth="1"/>
    <col min="13" max="13" width="20.5" style="4" customWidth="1"/>
    <col min="14" max="16384" width="9" style="4"/>
  </cols>
  <sheetData>
    <row r="1" spans="1:12" ht="14.25" thickBot="1"/>
    <row r="2" spans="1:12" ht="15" thickBot="1">
      <c r="A2" s="38" t="s">
        <v>47</v>
      </c>
      <c r="B2" s="40">
        <v>10.7</v>
      </c>
      <c r="D2" s="39" t="s">
        <v>77</v>
      </c>
      <c r="E2" s="40">
        <v>0.8</v>
      </c>
    </row>
    <row r="4" spans="1:12" ht="14.25" thickBot="1">
      <c r="A4" s="5" t="s">
        <v>79</v>
      </c>
      <c r="B4" s="4" t="s">
        <v>85</v>
      </c>
    </row>
    <row r="5" spans="1:12" ht="27">
      <c r="A5" s="6" t="s">
        <v>31</v>
      </c>
      <c r="B5" s="50" t="s">
        <v>34</v>
      </c>
      <c r="C5" s="49" t="s">
        <v>84</v>
      </c>
      <c r="D5" s="28" t="s">
        <v>87</v>
      </c>
      <c r="E5" s="31" t="s">
        <v>35</v>
      </c>
    </row>
    <row r="6" spans="1:12">
      <c r="A6" s="21" t="s">
        <v>136</v>
      </c>
      <c r="B6" s="6">
        <v>442</v>
      </c>
      <c r="C6" s="6">
        <f>ROUNDDOWN(B6*B2,0)</f>
        <v>4729</v>
      </c>
      <c r="D6" s="29">
        <f>ROUNDDOWN(C6*$E$2,0)</f>
        <v>3783</v>
      </c>
      <c r="E6" s="32">
        <f>D6</f>
        <v>3783</v>
      </c>
    </row>
    <row r="7" spans="1:12">
      <c r="A7" s="21" t="s">
        <v>89</v>
      </c>
      <c r="B7" s="22">
        <v>-4</v>
      </c>
      <c r="C7" s="22">
        <f>ROUNDDOWN((B6+B7)*B2,0)-ROUNDDOWN(B6*B2,0)</f>
        <v>-43</v>
      </c>
      <c r="D7" s="30">
        <f t="shared" ref="D7:D11" si="0">ROUNDDOWN(C7*$E$2,0)</f>
        <v>-34</v>
      </c>
      <c r="E7" s="33">
        <f t="shared" ref="E7:E11" si="1">D7</f>
        <v>-34</v>
      </c>
    </row>
    <row r="8" spans="1:12">
      <c r="A8" s="21" t="s">
        <v>90</v>
      </c>
      <c r="B8" s="22">
        <v>-4</v>
      </c>
      <c r="C8" s="22">
        <f>ROUNDDOWN((B6+B8)*B2,0)-ROUNDDOWN(B6*B2,0)</f>
        <v>-43</v>
      </c>
      <c r="D8" s="30">
        <f t="shared" si="0"/>
        <v>-34</v>
      </c>
      <c r="E8" s="33">
        <f t="shared" si="1"/>
        <v>-34</v>
      </c>
    </row>
    <row r="9" spans="1:12">
      <c r="A9" s="21" t="s">
        <v>130</v>
      </c>
      <c r="B9" s="6">
        <v>472</v>
      </c>
      <c r="C9" s="6">
        <f>ROUNDDOWN(B9*B2,0)</f>
        <v>5050</v>
      </c>
      <c r="D9" s="29">
        <f t="shared" ref="D9:D13" si="2">ROUNDDOWN(C9*$E$2,0)</f>
        <v>4040</v>
      </c>
      <c r="E9" s="32">
        <f>D9</f>
        <v>4040</v>
      </c>
    </row>
    <row r="10" spans="1:12">
      <c r="A10" s="21" t="s">
        <v>89</v>
      </c>
      <c r="B10" s="22">
        <v>-5</v>
      </c>
      <c r="C10" s="22">
        <f>ROUNDDOWN((B9+B10)*B2,0)-ROUNDDOWN(B9*B2,0)</f>
        <v>-54</v>
      </c>
      <c r="D10" s="30">
        <f t="shared" si="0"/>
        <v>-43</v>
      </c>
      <c r="E10" s="33">
        <f t="shared" si="1"/>
        <v>-43</v>
      </c>
    </row>
    <row r="11" spans="1:12">
      <c r="A11" s="21" t="s">
        <v>90</v>
      </c>
      <c r="B11" s="22">
        <v>-5</v>
      </c>
      <c r="C11" s="22">
        <f>ROUNDDOWN((B9+B11)*B2,0)-ROUNDDOWN(B9*B2,0)</f>
        <v>-54</v>
      </c>
      <c r="D11" s="30">
        <f t="shared" si="0"/>
        <v>-43</v>
      </c>
      <c r="E11" s="33">
        <f t="shared" si="1"/>
        <v>-43</v>
      </c>
    </row>
    <row r="12" spans="1:12">
      <c r="A12" s="6" t="s">
        <v>52</v>
      </c>
      <c r="B12" s="6">
        <v>300</v>
      </c>
      <c r="C12" s="6">
        <f>ROUNDDOWN(B12*B2,0)</f>
        <v>3210</v>
      </c>
      <c r="D12" s="29">
        <f t="shared" si="2"/>
        <v>2568</v>
      </c>
      <c r="E12" s="32">
        <f>D12</f>
        <v>2568</v>
      </c>
    </row>
    <row r="13" spans="1:12" ht="14.25" thickBot="1">
      <c r="A13" s="6" t="s">
        <v>53</v>
      </c>
      <c r="B13" s="6">
        <v>300</v>
      </c>
      <c r="C13" s="6">
        <f>ROUNDDOWN(B13*B2,0)</f>
        <v>3210</v>
      </c>
      <c r="D13" s="29">
        <f t="shared" si="2"/>
        <v>2568</v>
      </c>
      <c r="E13" s="34">
        <f>D13</f>
        <v>2568</v>
      </c>
      <c r="I13" s="8"/>
    </row>
    <row r="14" spans="1:12">
      <c r="A14" s="19" t="s">
        <v>83</v>
      </c>
      <c r="I14" s="8"/>
    </row>
    <row r="16" spans="1:12" ht="14.25" thickBot="1">
      <c r="A16" s="5" t="s">
        <v>58</v>
      </c>
      <c r="B16" s="4" t="s">
        <v>86</v>
      </c>
    </row>
    <row r="17" spans="1:10" ht="27">
      <c r="A17" s="6"/>
      <c r="B17" s="50" t="s">
        <v>32</v>
      </c>
      <c r="C17" s="50" t="s">
        <v>51</v>
      </c>
      <c r="D17" s="50" t="s">
        <v>48</v>
      </c>
      <c r="E17" s="50" t="s">
        <v>42</v>
      </c>
      <c r="F17" s="46" t="s">
        <v>43</v>
      </c>
      <c r="G17" s="51" t="s">
        <v>97</v>
      </c>
      <c r="H17" s="51" t="s">
        <v>84</v>
      </c>
      <c r="I17" s="35" t="s">
        <v>88</v>
      </c>
      <c r="J17" s="37" t="s">
        <v>80</v>
      </c>
    </row>
    <row r="18" spans="1:10">
      <c r="A18" s="140" t="s">
        <v>91</v>
      </c>
      <c r="B18" s="6" t="s">
        <v>40</v>
      </c>
      <c r="C18" s="6" t="s">
        <v>40</v>
      </c>
      <c r="D18" s="6" t="s">
        <v>41</v>
      </c>
      <c r="E18" s="6">
        <v>1</v>
      </c>
      <c r="F18" s="6">
        <v>9</v>
      </c>
      <c r="G18" s="6">
        <f>B$6+F18</f>
        <v>451</v>
      </c>
      <c r="H18" s="6">
        <f t="shared" ref="H18:H41" si="3">ROUNDDOWN(G18*$B$2,0)</f>
        <v>4825</v>
      </c>
      <c r="I18" s="36">
        <f>ROUNDDOWN(H18*E$2,0)</f>
        <v>3860</v>
      </c>
      <c r="J18" s="32">
        <f>I18-D6</f>
        <v>77</v>
      </c>
    </row>
    <row r="19" spans="1:10">
      <c r="A19" s="140"/>
      <c r="B19" s="6" t="s">
        <v>41</v>
      </c>
      <c r="C19" s="6" t="s">
        <v>40</v>
      </c>
      <c r="D19" s="6" t="s">
        <v>41</v>
      </c>
      <c r="E19" s="6">
        <v>4</v>
      </c>
      <c r="F19" s="6">
        <v>16</v>
      </c>
      <c r="G19" s="6">
        <f>B$6+B12+F19</f>
        <v>758</v>
      </c>
      <c r="H19" s="6">
        <f t="shared" si="3"/>
        <v>8110</v>
      </c>
      <c r="I19" s="36">
        <f t="shared" ref="I19:I41" si="4">ROUNDDOWN(H19*E$2,0)</f>
        <v>6488</v>
      </c>
      <c r="J19" s="32">
        <f>I19-(D6+D12)</f>
        <v>137</v>
      </c>
    </row>
    <row r="20" spans="1:10">
      <c r="A20" s="140"/>
      <c r="B20" s="6" t="s">
        <v>40</v>
      </c>
      <c r="C20" s="6" t="s">
        <v>41</v>
      </c>
      <c r="D20" s="6" t="s">
        <v>41</v>
      </c>
      <c r="E20" s="6">
        <v>4</v>
      </c>
      <c r="F20" s="6">
        <v>16</v>
      </c>
      <c r="G20" s="6">
        <f>B$6+B13+F20</f>
        <v>758</v>
      </c>
      <c r="H20" s="6">
        <f t="shared" si="3"/>
        <v>8110</v>
      </c>
      <c r="I20" s="36">
        <f t="shared" si="4"/>
        <v>6488</v>
      </c>
      <c r="J20" s="32">
        <f>I20-(D6+D13)</f>
        <v>137</v>
      </c>
    </row>
    <row r="21" spans="1:10">
      <c r="A21" s="140"/>
      <c r="B21" s="6" t="s">
        <v>41</v>
      </c>
      <c r="C21" s="6" t="s">
        <v>41</v>
      </c>
      <c r="D21" s="6" t="s">
        <v>41</v>
      </c>
      <c r="E21" s="6">
        <v>5</v>
      </c>
      <c r="F21" s="6">
        <v>22</v>
      </c>
      <c r="G21" s="6">
        <f>B$6+B12+B13+F21</f>
        <v>1064</v>
      </c>
      <c r="H21" s="6">
        <f t="shared" si="3"/>
        <v>11384</v>
      </c>
      <c r="I21" s="36">
        <f t="shared" si="4"/>
        <v>9107</v>
      </c>
      <c r="J21" s="32">
        <f>I21-(D6+D12+D13)</f>
        <v>188</v>
      </c>
    </row>
    <row r="22" spans="1:10">
      <c r="A22" s="141" t="s">
        <v>92</v>
      </c>
      <c r="B22" s="6" t="s">
        <v>40</v>
      </c>
      <c r="C22" s="6" t="s">
        <v>40</v>
      </c>
      <c r="D22" s="6" t="s">
        <v>41</v>
      </c>
      <c r="E22" s="6">
        <v>1</v>
      </c>
      <c r="F22" s="6">
        <v>9</v>
      </c>
      <c r="G22" s="22">
        <f>B$6+B$7+F22</f>
        <v>447</v>
      </c>
      <c r="H22" s="6">
        <f t="shared" si="3"/>
        <v>4782</v>
      </c>
      <c r="I22" s="36">
        <f t="shared" si="4"/>
        <v>3825</v>
      </c>
      <c r="J22" s="32">
        <f>I22-(D6+D7)</f>
        <v>76</v>
      </c>
    </row>
    <row r="23" spans="1:10">
      <c r="A23" s="140"/>
      <c r="B23" s="6" t="s">
        <v>41</v>
      </c>
      <c r="C23" s="6" t="s">
        <v>40</v>
      </c>
      <c r="D23" s="6" t="s">
        <v>41</v>
      </c>
      <c r="E23" s="6">
        <v>3</v>
      </c>
      <c r="F23" s="6">
        <v>15</v>
      </c>
      <c r="G23" s="22">
        <f>B$6+B$7+B12+F23</f>
        <v>753</v>
      </c>
      <c r="H23" s="6">
        <f t="shared" si="3"/>
        <v>8057</v>
      </c>
      <c r="I23" s="36">
        <f t="shared" si="4"/>
        <v>6445</v>
      </c>
      <c r="J23" s="32">
        <f>I23-(D6+D7+D12)</f>
        <v>128</v>
      </c>
    </row>
    <row r="24" spans="1:10">
      <c r="A24" s="140"/>
      <c r="B24" s="6" t="s">
        <v>40</v>
      </c>
      <c r="C24" s="6" t="s">
        <v>41</v>
      </c>
      <c r="D24" s="6" t="s">
        <v>41</v>
      </c>
      <c r="E24" s="6">
        <v>3</v>
      </c>
      <c r="F24" s="6">
        <v>15</v>
      </c>
      <c r="G24" s="22">
        <f>B$6+B$7+B13+F24</f>
        <v>753</v>
      </c>
      <c r="H24" s="6">
        <f t="shared" si="3"/>
        <v>8057</v>
      </c>
      <c r="I24" s="36">
        <f t="shared" si="4"/>
        <v>6445</v>
      </c>
      <c r="J24" s="32">
        <f>I24-(D6+D8+D13)</f>
        <v>128</v>
      </c>
    </row>
    <row r="25" spans="1:10">
      <c r="A25" s="140"/>
      <c r="B25" s="6" t="s">
        <v>41</v>
      </c>
      <c r="C25" s="6" t="s">
        <v>41</v>
      </c>
      <c r="D25" s="6" t="s">
        <v>41</v>
      </c>
      <c r="E25" s="6">
        <v>5</v>
      </c>
      <c r="F25" s="6">
        <v>22</v>
      </c>
      <c r="G25" s="22">
        <f>B$6+B$7+B12+B13+F25</f>
        <v>1060</v>
      </c>
      <c r="H25" s="6">
        <f t="shared" si="3"/>
        <v>11342</v>
      </c>
      <c r="I25" s="36">
        <f t="shared" si="4"/>
        <v>9073</v>
      </c>
      <c r="J25" s="32">
        <f>I25-(D6+D7+D12+D13)</f>
        <v>188</v>
      </c>
    </row>
    <row r="26" spans="1:10">
      <c r="A26" s="141" t="s">
        <v>93</v>
      </c>
      <c r="B26" s="6" t="s">
        <v>40</v>
      </c>
      <c r="C26" s="6" t="s">
        <v>40</v>
      </c>
      <c r="D26" s="6" t="s">
        <v>41</v>
      </c>
      <c r="E26" s="6">
        <v>1</v>
      </c>
      <c r="F26" s="6">
        <v>9</v>
      </c>
      <c r="G26" s="22">
        <f>B$6+B$7+B$8+F26</f>
        <v>443</v>
      </c>
      <c r="H26" s="6">
        <f t="shared" si="3"/>
        <v>4740</v>
      </c>
      <c r="I26" s="36">
        <f t="shared" si="4"/>
        <v>3792</v>
      </c>
      <c r="J26" s="32">
        <f>I26-(D6+D7+D8)</f>
        <v>77</v>
      </c>
    </row>
    <row r="27" spans="1:10">
      <c r="A27" s="140"/>
      <c r="B27" s="6" t="s">
        <v>41</v>
      </c>
      <c r="C27" s="6" t="s">
        <v>40</v>
      </c>
      <c r="D27" s="6" t="s">
        <v>41</v>
      </c>
      <c r="E27" s="6">
        <v>3</v>
      </c>
      <c r="F27" s="6">
        <v>15</v>
      </c>
      <c r="G27" s="22">
        <f>B$6+B$7+B$8+B12+F27</f>
        <v>749</v>
      </c>
      <c r="H27" s="6">
        <f t="shared" si="3"/>
        <v>8014</v>
      </c>
      <c r="I27" s="36">
        <f t="shared" si="4"/>
        <v>6411</v>
      </c>
      <c r="J27" s="32">
        <f>I27-(D6+D7+D8+D12)</f>
        <v>128</v>
      </c>
    </row>
    <row r="28" spans="1:10">
      <c r="A28" s="140"/>
      <c r="B28" s="6" t="s">
        <v>40</v>
      </c>
      <c r="C28" s="6" t="s">
        <v>41</v>
      </c>
      <c r="D28" s="6" t="s">
        <v>41</v>
      </c>
      <c r="E28" s="6">
        <v>3</v>
      </c>
      <c r="F28" s="6">
        <v>15</v>
      </c>
      <c r="G28" s="22">
        <f>B$6+B$7+B$8+B13+F28</f>
        <v>749</v>
      </c>
      <c r="H28" s="6">
        <f t="shared" si="3"/>
        <v>8014</v>
      </c>
      <c r="I28" s="36">
        <f t="shared" si="4"/>
        <v>6411</v>
      </c>
      <c r="J28" s="32">
        <f>I28-(D6+D7+D8+D13)</f>
        <v>128</v>
      </c>
    </row>
    <row r="29" spans="1:10">
      <c r="A29" s="140"/>
      <c r="B29" s="6" t="s">
        <v>41</v>
      </c>
      <c r="C29" s="6" t="s">
        <v>41</v>
      </c>
      <c r="D29" s="6" t="s">
        <v>41</v>
      </c>
      <c r="E29" s="6">
        <v>5</v>
      </c>
      <c r="F29" s="6">
        <v>22</v>
      </c>
      <c r="G29" s="22">
        <f>B$6+B$7+B$8+B12+B13+F29</f>
        <v>1056</v>
      </c>
      <c r="H29" s="6">
        <f t="shared" si="3"/>
        <v>11299</v>
      </c>
      <c r="I29" s="36">
        <f t="shared" si="4"/>
        <v>9039</v>
      </c>
      <c r="J29" s="32">
        <f>I29-(D6+D7+D8+D12+D13)</f>
        <v>188</v>
      </c>
    </row>
    <row r="30" spans="1:10">
      <c r="A30" s="140" t="s">
        <v>94</v>
      </c>
      <c r="B30" s="6" t="s">
        <v>40</v>
      </c>
      <c r="C30" s="6" t="s">
        <v>40</v>
      </c>
      <c r="D30" s="6" t="s">
        <v>41</v>
      </c>
      <c r="E30" s="6">
        <v>2</v>
      </c>
      <c r="F30" s="6">
        <v>10</v>
      </c>
      <c r="G30" s="6">
        <f>B$9+F30</f>
        <v>482</v>
      </c>
      <c r="H30" s="6">
        <f t="shared" si="3"/>
        <v>5157</v>
      </c>
      <c r="I30" s="36">
        <f t="shared" si="4"/>
        <v>4125</v>
      </c>
      <c r="J30" s="32">
        <f>I30-D9</f>
        <v>85</v>
      </c>
    </row>
    <row r="31" spans="1:10">
      <c r="A31" s="140"/>
      <c r="B31" s="6" t="s">
        <v>41</v>
      </c>
      <c r="C31" s="6" t="s">
        <v>40</v>
      </c>
      <c r="D31" s="6" t="s">
        <v>41</v>
      </c>
      <c r="E31" s="6">
        <v>4</v>
      </c>
      <c r="F31" s="6">
        <v>16</v>
      </c>
      <c r="G31" s="6">
        <f>B$9+B12+F31</f>
        <v>788</v>
      </c>
      <c r="H31" s="6">
        <f t="shared" si="3"/>
        <v>8431</v>
      </c>
      <c r="I31" s="36">
        <f t="shared" si="4"/>
        <v>6744</v>
      </c>
      <c r="J31" s="32">
        <f>I31-(D9+D12)</f>
        <v>136</v>
      </c>
    </row>
    <row r="32" spans="1:10">
      <c r="A32" s="140"/>
      <c r="B32" s="6" t="s">
        <v>40</v>
      </c>
      <c r="C32" s="6" t="s">
        <v>41</v>
      </c>
      <c r="D32" s="6" t="s">
        <v>41</v>
      </c>
      <c r="E32" s="6">
        <v>4</v>
      </c>
      <c r="F32" s="6">
        <v>16</v>
      </c>
      <c r="G32" s="6">
        <f>B$9+B13+F32</f>
        <v>788</v>
      </c>
      <c r="H32" s="6">
        <f t="shared" si="3"/>
        <v>8431</v>
      </c>
      <c r="I32" s="36">
        <f t="shared" si="4"/>
        <v>6744</v>
      </c>
      <c r="J32" s="32">
        <f>I32-(D9+D13)</f>
        <v>136</v>
      </c>
    </row>
    <row r="33" spans="1:13">
      <c r="A33" s="140"/>
      <c r="B33" s="6" t="s">
        <v>41</v>
      </c>
      <c r="C33" s="6" t="s">
        <v>41</v>
      </c>
      <c r="D33" s="6" t="s">
        <v>41</v>
      </c>
      <c r="E33" s="6">
        <v>6</v>
      </c>
      <c r="F33" s="6">
        <v>23</v>
      </c>
      <c r="G33" s="6">
        <f>B$9+B12+B13+F33</f>
        <v>1095</v>
      </c>
      <c r="H33" s="6">
        <f t="shared" si="3"/>
        <v>11716</v>
      </c>
      <c r="I33" s="36">
        <f t="shared" si="4"/>
        <v>9372</v>
      </c>
      <c r="J33" s="32">
        <f>I33-(D9+D12+D13)</f>
        <v>196</v>
      </c>
    </row>
    <row r="34" spans="1:13">
      <c r="A34" s="141" t="s">
        <v>95</v>
      </c>
      <c r="B34" s="6" t="s">
        <v>40</v>
      </c>
      <c r="C34" s="6" t="s">
        <v>40</v>
      </c>
      <c r="D34" s="6" t="s">
        <v>41</v>
      </c>
      <c r="E34" s="6">
        <v>2</v>
      </c>
      <c r="F34" s="6">
        <v>10</v>
      </c>
      <c r="G34" s="22">
        <f>B$9+B$10+F34</f>
        <v>477</v>
      </c>
      <c r="H34" s="6">
        <f t="shared" si="3"/>
        <v>5103</v>
      </c>
      <c r="I34" s="36">
        <f t="shared" si="4"/>
        <v>4082</v>
      </c>
      <c r="J34" s="32">
        <f>I34-(D9+D10)</f>
        <v>85</v>
      </c>
    </row>
    <row r="35" spans="1:13">
      <c r="A35" s="140"/>
      <c r="B35" s="6" t="s">
        <v>41</v>
      </c>
      <c r="C35" s="6" t="s">
        <v>40</v>
      </c>
      <c r="D35" s="6" t="s">
        <v>41</v>
      </c>
      <c r="E35" s="6">
        <v>4</v>
      </c>
      <c r="F35" s="6">
        <v>16</v>
      </c>
      <c r="G35" s="22">
        <f>B$9+B$10+B12+F35</f>
        <v>783</v>
      </c>
      <c r="H35" s="6">
        <f t="shared" si="3"/>
        <v>8378</v>
      </c>
      <c r="I35" s="36">
        <f t="shared" si="4"/>
        <v>6702</v>
      </c>
      <c r="J35" s="32">
        <f>I35-(D9+D10+D12)</f>
        <v>137</v>
      </c>
    </row>
    <row r="36" spans="1:13">
      <c r="A36" s="140"/>
      <c r="B36" s="6" t="s">
        <v>40</v>
      </c>
      <c r="C36" s="6" t="s">
        <v>41</v>
      </c>
      <c r="D36" s="6" t="s">
        <v>41</v>
      </c>
      <c r="E36" s="6">
        <v>4</v>
      </c>
      <c r="F36" s="6">
        <v>16</v>
      </c>
      <c r="G36" s="22">
        <f>B$9+B$10+B13+F36</f>
        <v>783</v>
      </c>
      <c r="H36" s="6">
        <f t="shared" si="3"/>
        <v>8378</v>
      </c>
      <c r="I36" s="36">
        <f t="shared" si="4"/>
        <v>6702</v>
      </c>
      <c r="J36" s="32">
        <f>I36-(D9+D10+D13)</f>
        <v>137</v>
      </c>
    </row>
    <row r="37" spans="1:13">
      <c r="A37" s="140"/>
      <c r="B37" s="6" t="s">
        <v>41</v>
      </c>
      <c r="C37" s="6" t="s">
        <v>41</v>
      </c>
      <c r="D37" s="6" t="s">
        <v>41</v>
      </c>
      <c r="E37" s="6">
        <v>5</v>
      </c>
      <c r="F37" s="6">
        <v>22</v>
      </c>
      <c r="G37" s="22">
        <f>B$9+B$10+B12+B13+F37</f>
        <v>1089</v>
      </c>
      <c r="H37" s="6">
        <f t="shared" si="3"/>
        <v>11652</v>
      </c>
      <c r="I37" s="36">
        <f t="shared" si="4"/>
        <v>9321</v>
      </c>
      <c r="J37" s="32">
        <f>I37-(D9+D10+D12+D13)</f>
        <v>188</v>
      </c>
    </row>
    <row r="38" spans="1:13">
      <c r="A38" s="141" t="s">
        <v>96</v>
      </c>
      <c r="B38" s="6" t="s">
        <v>40</v>
      </c>
      <c r="C38" s="6" t="s">
        <v>40</v>
      </c>
      <c r="D38" s="6" t="s">
        <v>41</v>
      </c>
      <c r="E38" s="6">
        <v>2</v>
      </c>
      <c r="F38" s="6">
        <v>10</v>
      </c>
      <c r="G38" s="22">
        <f>B$9+B$10+B$11+F38</f>
        <v>472</v>
      </c>
      <c r="H38" s="6">
        <f t="shared" si="3"/>
        <v>5050</v>
      </c>
      <c r="I38" s="36">
        <f t="shared" si="4"/>
        <v>4040</v>
      </c>
      <c r="J38" s="32">
        <f>I38-(D9+D10+D11)</f>
        <v>86</v>
      </c>
    </row>
    <row r="39" spans="1:13">
      <c r="A39" s="140"/>
      <c r="B39" s="6" t="s">
        <v>41</v>
      </c>
      <c r="C39" s="6" t="s">
        <v>40</v>
      </c>
      <c r="D39" s="6" t="s">
        <v>41</v>
      </c>
      <c r="E39" s="6">
        <v>4</v>
      </c>
      <c r="F39" s="6">
        <v>16</v>
      </c>
      <c r="G39" s="22">
        <f>B$9+B$10+B$11+B12+F39</f>
        <v>778</v>
      </c>
      <c r="H39" s="6">
        <f t="shared" si="3"/>
        <v>8324</v>
      </c>
      <c r="I39" s="36">
        <f t="shared" si="4"/>
        <v>6659</v>
      </c>
      <c r="J39" s="32">
        <f>I39-(D9+D10+D11+D12)</f>
        <v>137</v>
      </c>
    </row>
    <row r="40" spans="1:13">
      <c r="A40" s="140"/>
      <c r="B40" s="6" t="s">
        <v>40</v>
      </c>
      <c r="C40" s="6" t="s">
        <v>41</v>
      </c>
      <c r="D40" s="6" t="s">
        <v>41</v>
      </c>
      <c r="E40" s="6">
        <v>4</v>
      </c>
      <c r="F40" s="6">
        <v>16</v>
      </c>
      <c r="G40" s="22">
        <f>B$9+B$10+B$11+B13+F40</f>
        <v>778</v>
      </c>
      <c r="H40" s="6">
        <f t="shared" si="3"/>
        <v>8324</v>
      </c>
      <c r="I40" s="36">
        <f t="shared" si="4"/>
        <v>6659</v>
      </c>
      <c r="J40" s="32">
        <f>I40-(D9+D10+D11+D13)</f>
        <v>137</v>
      </c>
    </row>
    <row r="41" spans="1:13" ht="14.25" thickBot="1">
      <c r="A41" s="140"/>
      <c r="B41" s="6" t="s">
        <v>41</v>
      </c>
      <c r="C41" s="6" t="s">
        <v>41</v>
      </c>
      <c r="D41" s="6" t="s">
        <v>41</v>
      </c>
      <c r="E41" s="6">
        <v>5</v>
      </c>
      <c r="F41" s="6">
        <v>22</v>
      </c>
      <c r="G41" s="22">
        <f>B$9+B$10+B$11+B12+B13+F41</f>
        <v>1084</v>
      </c>
      <c r="H41" s="6">
        <f t="shared" si="3"/>
        <v>11598</v>
      </c>
      <c r="I41" s="36">
        <f t="shared" si="4"/>
        <v>9278</v>
      </c>
      <c r="J41" s="34">
        <f>I41-(D9+D10+D11+D12+D13)</f>
        <v>188</v>
      </c>
    </row>
    <row r="42" spans="1:13">
      <c r="A42" s="4" t="s">
        <v>49</v>
      </c>
    </row>
    <row r="44" spans="1:13" ht="14.25" thickBot="1">
      <c r="A44" s="5" t="s">
        <v>106</v>
      </c>
      <c r="J44" s="4" t="s">
        <v>116</v>
      </c>
      <c r="K44" s="4" t="s">
        <v>121</v>
      </c>
    </row>
    <row r="45" spans="1:13" ht="27">
      <c r="A45" s="6"/>
      <c r="B45" s="49" t="s">
        <v>78</v>
      </c>
      <c r="C45" s="53" t="s">
        <v>35</v>
      </c>
      <c r="J45" s="50" t="s">
        <v>118</v>
      </c>
      <c r="K45" s="50" t="s">
        <v>120</v>
      </c>
      <c r="L45" s="47" t="s">
        <v>119</v>
      </c>
      <c r="M45" s="44" t="s">
        <v>125</v>
      </c>
    </row>
    <row r="46" spans="1:13" ht="14.25" thickBot="1">
      <c r="A46" s="6" t="s">
        <v>137</v>
      </c>
      <c r="B46" s="7">
        <v>3860</v>
      </c>
      <c r="C46" s="20">
        <f>E6+J18</f>
        <v>3860</v>
      </c>
      <c r="J46" s="6">
        <v>5000</v>
      </c>
      <c r="K46" s="6">
        <f>J46*B2</f>
        <v>53500</v>
      </c>
      <c r="L46" s="29">
        <f>K46*E2</f>
        <v>42800</v>
      </c>
      <c r="M46" s="34">
        <f>L46</f>
        <v>42800</v>
      </c>
    </row>
    <row r="47" spans="1:13">
      <c r="A47" s="6" t="s">
        <v>138</v>
      </c>
      <c r="B47" s="7">
        <v>6488</v>
      </c>
      <c r="C47" s="20">
        <f>E6+E12+J19</f>
        <v>6488</v>
      </c>
    </row>
    <row r="48" spans="1:13">
      <c r="A48" s="6" t="s">
        <v>139</v>
      </c>
      <c r="B48" s="7">
        <v>6488</v>
      </c>
      <c r="C48" s="20">
        <f>E6+E13+J20</f>
        <v>6488</v>
      </c>
    </row>
    <row r="49" spans="1:7">
      <c r="A49" s="21" t="s">
        <v>140</v>
      </c>
      <c r="B49" s="7">
        <v>9107</v>
      </c>
      <c r="C49" s="20">
        <f>E6+E12+E13+J21</f>
        <v>9107</v>
      </c>
    </row>
    <row r="50" spans="1:7">
      <c r="A50" s="6" t="s">
        <v>54</v>
      </c>
      <c r="B50" s="7">
        <v>4125</v>
      </c>
      <c r="C50" s="20">
        <f>E9+J30</f>
        <v>4125</v>
      </c>
    </row>
    <row r="51" spans="1:7">
      <c r="A51" s="6" t="s">
        <v>55</v>
      </c>
      <c r="B51" s="7">
        <v>6744</v>
      </c>
      <c r="C51" s="20">
        <f>E9+E12+J31</f>
        <v>6744</v>
      </c>
    </row>
    <row r="52" spans="1:7">
      <c r="A52" s="6" t="s">
        <v>56</v>
      </c>
      <c r="B52" s="7">
        <v>6744</v>
      </c>
      <c r="C52" s="20">
        <f>E9+E13+J32</f>
        <v>6744</v>
      </c>
    </row>
    <row r="53" spans="1:7">
      <c r="A53" s="6" t="s">
        <v>50</v>
      </c>
      <c r="B53" s="7">
        <v>9372</v>
      </c>
      <c r="C53" s="20">
        <f>E9+E12+E13+J33</f>
        <v>9372</v>
      </c>
    </row>
    <row r="54" spans="1:7">
      <c r="F54" s="8"/>
      <c r="G54" s="8"/>
    </row>
    <row r="55" spans="1:7">
      <c r="F55" s="9"/>
      <c r="G55" s="9"/>
    </row>
  </sheetData>
  <sheetProtection algorithmName="SHA-512" hashValue="tIpZm7ag2Z++WBYMd2MPAsvB5my1c9T6gdKnCQJp9l1eSi84gv7C5oY3KvEqVhoOuLBuxCZwzaC0RdjKtGSyXg==" saltValue="9J6Ne2i4O3XpIqPe4m2JoA==" spinCount="100000" sheet="1" objects="1" scenarios="1"/>
  <mergeCells count="6">
    <mergeCell ref="A38:A41"/>
    <mergeCell ref="A18:A21"/>
    <mergeCell ref="A30:A33"/>
    <mergeCell ref="A22:A25"/>
    <mergeCell ref="A26:A29"/>
    <mergeCell ref="A34:A37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6CEC-2034-43D3-823B-6B17A4792137}">
  <sheetPr>
    <tabColor rgb="FFFFC000"/>
    <pageSetUpPr fitToPage="1"/>
  </sheetPr>
  <dimension ref="A1:Q66"/>
  <sheetViews>
    <sheetView view="pageBreakPreview" zoomScaleNormal="100" zoomScaleSheetLayoutView="100" workbookViewId="0">
      <selection activeCell="G6" sqref="G6:J6"/>
    </sheetView>
  </sheetViews>
  <sheetFormatPr defaultRowHeight="13.5"/>
  <cols>
    <col min="1" max="25" width="5.375" style="4" customWidth="1"/>
    <col min="26" max="43" width="9" style="4"/>
    <col min="44" max="44" width="9" style="4" customWidth="1"/>
    <col min="45" max="16384" width="9" style="4"/>
  </cols>
  <sheetData>
    <row r="1" spans="1:16" ht="15.75" customHeight="1"/>
    <row r="2" spans="1:16" ht="15.75" customHeight="1">
      <c r="N2" s="176" t="s">
        <v>152</v>
      </c>
      <c r="O2" s="177"/>
      <c r="P2" s="178"/>
    </row>
    <row r="3" spans="1:16" ht="15.75" customHeight="1"/>
    <row r="4" spans="1:16" ht="15.75" customHeight="1">
      <c r="B4" s="179" t="s">
        <v>0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</row>
    <row r="5" spans="1:16" ht="15.75" customHeight="1"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6" ht="15.75" customHeight="1">
      <c r="F6" s="10"/>
      <c r="G6" s="180" t="s">
        <v>59</v>
      </c>
      <c r="H6" s="180"/>
      <c r="I6" s="180"/>
      <c r="J6" s="180"/>
    </row>
    <row r="7" spans="1:16" ht="15.75" customHeight="1"/>
    <row r="8" spans="1:16" ht="15.75" customHeight="1">
      <c r="H8" s="11"/>
      <c r="J8" s="11"/>
      <c r="K8" s="11"/>
      <c r="L8" s="181" t="s">
        <v>60</v>
      </c>
      <c r="M8" s="181"/>
      <c r="N8" s="181"/>
      <c r="O8" s="181"/>
      <c r="P8" s="181"/>
    </row>
    <row r="9" spans="1:16" ht="15.75" customHeight="1">
      <c r="G9" s="48"/>
      <c r="H9" s="48"/>
      <c r="I9" s="48"/>
    </row>
    <row r="10" spans="1:16" ht="15.75" customHeight="1">
      <c r="A10" s="4" t="s">
        <v>1</v>
      </c>
    </row>
    <row r="11" spans="1:16" ht="15.75" customHeight="1">
      <c r="A11" s="182" t="s">
        <v>142</v>
      </c>
      <c r="B11" s="182"/>
      <c r="C11" s="182"/>
      <c r="D11" s="182"/>
      <c r="E11" s="182"/>
      <c r="F11" s="182"/>
      <c r="G11" s="12"/>
    </row>
    <row r="12" spans="1:16" ht="15.75" customHeight="1">
      <c r="A12" s="183" t="s">
        <v>2</v>
      </c>
      <c r="B12" s="183"/>
      <c r="C12" s="183"/>
      <c r="D12" s="183"/>
      <c r="E12" s="183"/>
      <c r="F12" s="183"/>
      <c r="G12" s="12"/>
    </row>
    <row r="13" spans="1:16" ht="15.75" customHeight="1">
      <c r="H13" s="4" t="s">
        <v>3</v>
      </c>
    </row>
    <row r="14" spans="1:16" ht="15.75" customHeight="1">
      <c r="H14" s="13"/>
      <c r="I14" s="48" t="s">
        <v>4</v>
      </c>
      <c r="J14" s="184" t="s">
        <v>143</v>
      </c>
      <c r="K14" s="184"/>
      <c r="L14" s="184"/>
      <c r="M14" s="184"/>
      <c r="N14" s="184"/>
      <c r="O14" s="184"/>
      <c r="P14" s="184"/>
    </row>
    <row r="15" spans="1:16" ht="15.75" customHeight="1">
      <c r="H15" s="13"/>
      <c r="J15" s="184"/>
      <c r="K15" s="184"/>
      <c r="L15" s="184"/>
      <c r="M15" s="184"/>
      <c r="N15" s="184"/>
      <c r="O15" s="184"/>
      <c r="P15" s="184"/>
    </row>
    <row r="16" spans="1:16" ht="15.75" customHeight="1">
      <c r="H16" s="13"/>
      <c r="J16" s="184"/>
      <c r="K16" s="184"/>
      <c r="L16" s="184"/>
      <c r="M16" s="184"/>
      <c r="N16" s="184"/>
      <c r="O16" s="184"/>
      <c r="P16" s="184"/>
    </row>
    <row r="17" spans="2:16" ht="15.75" customHeight="1">
      <c r="H17" s="13"/>
      <c r="I17" s="48" t="s">
        <v>5</v>
      </c>
      <c r="J17" s="185" t="s">
        <v>76</v>
      </c>
      <c r="K17" s="185"/>
      <c r="L17" s="185"/>
      <c r="M17" s="185"/>
      <c r="N17" s="185"/>
      <c r="O17" s="185"/>
      <c r="P17" s="185"/>
    </row>
    <row r="18" spans="2:16" ht="15.75" customHeight="1">
      <c r="H18" s="11"/>
      <c r="I18" s="48" t="s">
        <v>13</v>
      </c>
      <c r="J18" s="186" t="s">
        <v>67</v>
      </c>
      <c r="K18" s="186"/>
      <c r="L18" s="186"/>
      <c r="M18" s="186"/>
      <c r="N18" s="186"/>
      <c r="O18" s="186"/>
      <c r="P18" s="186"/>
    </row>
    <row r="19" spans="2:16" ht="15.75" customHeight="1">
      <c r="H19" s="11"/>
      <c r="I19" s="27" t="s">
        <v>114</v>
      </c>
      <c r="J19" s="187" t="s">
        <v>123</v>
      </c>
      <c r="K19" s="187"/>
      <c r="L19" s="187"/>
      <c r="M19" s="187"/>
      <c r="N19" s="187"/>
      <c r="O19" s="187"/>
      <c r="P19" s="187"/>
    </row>
    <row r="20" spans="2:16" ht="15.75" customHeight="1">
      <c r="H20" s="11"/>
      <c r="I20" s="48" t="s">
        <v>6</v>
      </c>
      <c r="J20" s="186" t="s">
        <v>68</v>
      </c>
      <c r="K20" s="186"/>
      <c r="L20" s="186"/>
      <c r="M20" s="186"/>
      <c r="N20" s="186"/>
      <c r="O20" s="186"/>
      <c r="P20" s="186"/>
    </row>
    <row r="21" spans="2:16" ht="15.75" customHeight="1"/>
    <row r="22" spans="2:16" ht="15.75" customHeight="1" thickBot="1"/>
    <row r="23" spans="2:16" ht="33.75" customHeight="1">
      <c r="D23" s="172" t="s">
        <v>7</v>
      </c>
      <c r="E23" s="173"/>
      <c r="F23" s="14" t="s">
        <v>8</v>
      </c>
      <c r="G23" s="15" t="s">
        <v>9</v>
      </c>
      <c r="H23" s="15" t="s">
        <v>10</v>
      </c>
      <c r="I23" s="15" t="s">
        <v>11</v>
      </c>
      <c r="J23" s="15" t="s">
        <v>8</v>
      </c>
      <c r="K23" s="15" t="s">
        <v>9</v>
      </c>
      <c r="L23" s="15" t="s">
        <v>10</v>
      </c>
      <c r="M23" s="16" t="s">
        <v>12</v>
      </c>
    </row>
    <row r="24" spans="2:16" ht="33.75" customHeight="1" thickBot="1">
      <c r="D24" s="174"/>
      <c r="E24" s="175"/>
      <c r="F24" s="1" t="str">
        <f t="shared" ref="F24:M24" si="0">LEFT(RIGHT(TEXT($L$45," \0;;"),9-COLUMN(A1)))</f>
        <v xml:space="preserve"> </v>
      </c>
      <c r="G24" s="2" t="str">
        <f t="shared" si="0"/>
        <v>¥</v>
      </c>
      <c r="H24" s="2" t="str">
        <f t="shared" si="0"/>
        <v>1</v>
      </c>
      <c r="I24" s="2" t="str">
        <f t="shared" si="0"/>
        <v>4</v>
      </c>
      <c r="J24" s="2" t="str">
        <f t="shared" si="0"/>
        <v>0</v>
      </c>
      <c r="K24" s="2" t="str">
        <f t="shared" si="0"/>
        <v>3</v>
      </c>
      <c r="L24" s="2" t="str">
        <f t="shared" si="0"/>
        <v>9</v>
      </c>
      <c r="M24" s="3" t="str">
        <f t="shared" si="0"/>
        <v>0</v>
      </c>
    </row>
    <row r="25" spans="2:16" ht="15.75" customHeight="1"/>
    <row r="26" spans="2:16" ht="15.75" customHeight="1">
      <c r="B26" s="4" t="s">
        <v>14</v>
      </c>
    </row>
    <row r="27" spans="2:16" ht="15.75" customHeight="1">
      <c r="B27" s="188" t="s">
        <v>15</v>
      </c>
      <c r="C27" s="188"/>
      <c r="D27" s="188"/>
      <c r="E27" s="188"/>
      <c r="F27" s="188" t="s">
        <v>104</v>
      </c>
      <c r="G27" s="188"/>
      <c r="H27" s="188"/>
      <c r="I27" s="188" t="s">
        <v>16</v>
      </c>
      <c r="J27" s="188"/>
      <c r="K27" s="188"/>
      <c r="L27" s="188" t="s">
        <v>23</v>
      </c>
      <c r="M27" s="188"/>
      <c r="N27" s="188"/>
      <c r="O27" s="188"/>
    </row>
    <row r="28" spans="2:16" ht="15.75" customHeight="1">
      <c r="B28" s="189" t="s">
        <v>126</v>
      </c>
      <c r="C28" s="192" t="s">
        <v>44</v>
      </c>
      <c r="D28" s="192"/>
      <c r="E28" s="193"/>
      <c r="F28" s="194">
        <f>単価!$E$6</f>
        <v>3783</v>
      </c>
      <c r="G28" s="194"/>
      <c r="H28" s="194"/>
      <c r="I28" s="188">
        <f>'【記載例】報告書 '!J47</f>
        <v>7</v>
      </c>
      <c r="J28" s="188"/>
      <c r="K28" s="188"/>
      <c r="L28" s="195">
        <f>F28*I28</f>
        <v>26481</v>
      </c>
      <c r="M28" s="195"/>
      <c r="N28" s="195"/>
      <c r="O28" s="195"/>
    </row>
    <row r="29" spans="2:16" ht="15.75" customHeight="1">
      <c r="B29" s="190"/>
      <c r="C29" s="196" t="s">
        <v>102</v>
      </c>
      <c r="D29" s="196"/>
      <c r="E29" s="197"/>
      <c r="F29" s="198">
        <f>単価!$E$7</f>
        <v>-34</v>
      </c>
      <c r="G29" s="198"/>
      <c r="H29" s="198"/>
      <c r="I29" s="188">
        <f>'【記載例】報告書 '!L47</f>
        <v>0</v>
      </c>
      <c r="J29" s="188"/>
      <c r="K29" s="188"/>
      <c r="L29" s="195">
        <f t="shared" ref="L29:L30" si="1">F29*I29</f>
        <v>0</v>
      </c>
      <c r="M29" s="195"/>
      <c r="N29" s="195"/>
      <c r="O29" s="195"/>
    </row>
    <row r="30" spans="2:16" ht="15.75" customHeight="1">
      <c r="B30" s="190"/>
      <c r="C30" s="196" t="s">
        <v>103</v>
      </c>
      <c r="D30" s="196"/>
      <c r="E30" s="197"/>
      <c r="F30" s="198">
        <f>単価!$E$8</f>
        <v>-34</v>
      </c>
      <c r="G30" s="198"/>
      <c r="H30" s="198"/>
      <c r="I30" s="188">
        <f>'【記載例】報告書 '!N47</f>
        <v>0</v>
      </c>
      <c r="J30" s="188"/>
      <c r="K30" s="188"/>
      <c r="L30" s="195">
        <f t="shared" si="1"/>
        <v>0</v>
      </c>
      <c r="M30" s="195"/>
      <c r="N30" s="195"/>
      <c r="O30" s="195"/>
    </row>
    <row r="31" spans="2:16" ht="15.75" customHeight="1">
      <c r="B31" s="190"/>
      <c r="C31" s="199" t="s">
        <v>131</v>
      </c>
      <c r="D31" s="199"/>
      <c r="E31" s="200"/>
      <c r="F31" s="201">
        <f>単価!$E$12</f>
        <v>2568</v>
      </c>
      <c r="G31" s="202"/>
      <c r="H31" s="203"/>
      <c r="I31" s="204">
        <f>'【記載例】報告書 '!P47</f>
        <v>2</v>
      </c>
      <c r="J31" s="192"/>
      <c r="K31" s="193"/>
      <c r="L31" s="205">
        <f>F31*I31</f>
        <v>5136</v>
      </c>
      <c r="M31" s="206"/>
      <c r="N31" s="206"/>
      <c r="O31" s="207"/>
    </row>
    <row r="32" spans="2:16" ht="15.75" customHeight="1">
      <c r="B32" s="190"/>
      <c r="C32" s="199" t="s">
        <v>132</v>
      </c>
      <c r="D32" s="199"/>
      <c r="E32" s="200"/>
      <c r="F32" s="201">
        <f>単価!$E$13</f>
        <v>2568</v>
      </c>
      <c r="G32" s="202"/>
      <c r="H32" s="203"/>
      <c r="I32" s="204">
        <f>'【記載例】報告書 '!R47</f>
        <v>3</v>
      </c>
      <c r="J32" s="192"/>
      <c r="K32" s="193"/>
      <c r="L32" s="205">
        <f>F32*I32</f>
        <v>7704</v>
      </c>
      <c r="M32" s="206"/>
      <c r="N32" s="206"/>
      <c r="O32" s="207"/>
    </row>
    <row r="33" spans="1:17" ht="15.75" customHeight="1">
      <c r="B33" s="191"/>
      <c r="C33" s="199" t="s">
        <v>133</v>
      </c>
      <c r="D33" s="199"/>
      <c r="E33" s="200"/>
      <c r="F33" s="208"/>
      <c r="G33" s="209"/>
      <c r="H33" s="210"/>
      <c r="I33" s="211"/>
      <c r="J33" s="212"/>
      <c r="K33" s="213"/>
      <c r="L33" s="205">
        <f>SUM(L28:O32)</f>
        <v>39321</v>
      </c>
      <c r="M33" s="206"/>
      <c r="N33" s="206"/>
      <c r="O33" s="207"/>
    </row>
    <row r="34" spans="1:17" ht="15.75" customHeight="1">
      <c r="B34" s="214" t="s">
        <v>127</v>
      </c>
      <c r="C34" s="217" t="s">
        <v>135</v>
      </c>
      <c r="D34" s="217"/>
      <c r="E34" s="218"/>
      <c r="F34" s="201">
        <f>単価!$E$6</f>
        <v>3783</v>
      </c>
      <c r="G34" s="202"/>
      <c r="H34" s="203"/>
      <c r="I34" s="204">
        <f>'【記載例】報告書 '!J85</f>
        <v>4</v>
      </c>
      <c r="J34" s="192"/>
      <c r="K34" s="193"/>
      <c r="L34" s="205">
        <f>F34*I34</f>
        <v>15132</v>
      </c>
      <c r="M34" s="206"/>
      <c r="N34" s="206"/>
      <c r="O34" s="207"/>
    </row>
    <row r="35" spans="1:17" ht="15.75" customHeight="1">
      <c r="B35" s="215"/>
      <c r="C35" s="217" t="s">
        <v>134</v>
      </c>
      <c r="D35" s="217"/>
      <c r="E35" s="218"/>
      <c r="F35" s="219">
        <f>単価!$E$9</f>
        <v>4040</v>
      </c>
      <c r="G35" s="220"/>
      <c r="H35" s="221"/>
      <c r="I35" s="204">
        <f>'【記載例】報告書 '!J86</f>
        <v>4</v>
      </c>
      <c r="J35" s="192"/>
      <c r="K35" s="193"/>
      <c r="L35" s="205">
        <f>F35*I35</f>
        <v>16160</v>
      </c>
      <c r="M35" s="206"/>
      <c r="N35" s="206"/>
      <c r="O35" s="207"/>
    </row>
    <row r="36" spans="1:17" ht="15.75" customHeight="1">
      <c r="B36" s="215"/>
      <c r="C36" s="196" t="s">
        <v>102</v>
      </c>
      <c r="D36" s="196"/>
      <c r="E36" s="197"/>
      <c r="F36" s="198">
        <f>単価!$E$10</f>
        <v>-43</v>
      </c>
      <c r="G36" s="198"/>
      <c r="H36" s="198"/>
      <c r="I36" s="188">
        <f>'【記載例】報告書 '!L83</f>
        <v>0</v>
      </c>
      <c r="J36" s="188"/>
      <c r="K36" s="188"/>
      <c r="L36" s="195">
        <f t="shared" ref="L36:L37" si="2">F36*I36</f>
        <v>0</v>
      </c>
      <c r="M36" s="195"/>
      <c r="N36" s="195"/>
      <c r="O36" s="195"/>
    </row>
    <row r="37" spans="1:17" ht="15.75" customHeight="1">
      <c r="B37" s="215"/>
      <c r="C37" s="196" t="s">
        <v>103</v>
      </c>
      <c r="D37" s="196"/>
      <c r="E37" s="197"/>
      <c r="F37" s="198">
        <f>単価!$E$11</f>
        <v>-43</v>
      </c>
      <c r="G37" s="198"/>
      <c r="H37" s="198"/>
      <c r="I37" s="188">
        <f>'【記載例】報告書 '!N83</f>
        <v>0</v>
      </c>
      <c r="J37" s="188"/>
      <c r="K37" s="188"/>
      <c r="L37" s="195">
        <f t="shared" si="2"/>
        <v>0</v>
      </c>
      <c r="M37" s="195"/>
      <c r="N37" s="195"/>
      <c r="O37" s="195"/>
    </row>
    <row r="38" spans="1:17" ht="15.75" customHeight="1">
      <c r="B38" s="215"/>
      <c r="C38" s="192" t="s">
        <v>37</v>
      </c>
      <c r="D38" s="192"/>
      <c r="E38" s="193"/>
      <c r="F38" s="194">
        <f>単価!$E$12</f>
        <v>2568</v>
      </c>
      <c r="G38" s="194"/>
      <c r="H38" s="194"/>
      <c r="I38" s="188">
        <f>'【記載例】報告書 '!P83</f>
        <v>3</v>
      </c>
      <c r="J38" s="188"/>
      <c r="K38" s="188"/>
      <c r="L38" s="195">
        <f>F38*I38</f>
        <v>7704</v>
      </c>
      <c r="M38" s="195"/>
      <c r="N38" s="195"/>
      <c r="O38" s="195"/>
    </row>
    <row r="39" spans="1:17" ht="15.75" customHeight="1">
      <c r="B39" s="215"/>
      <c r="C39" s="192" t="s">
        <v>105</v>
      </c>
      <c r="D39" s="192"/>
      <c r="E39" s="193"/>
      <c r="F39" s="194">
        <f>単価!$E$13</f>
        <v>2568</v>
      </c>
      <c r="G39" s="194"/>
      <c r="H39" s="194"/>
      <c r="I39" s="188">
        <f>'【記載例】報告書 '!R83</f>
        <v>2</v>
      </c>
      <c r="J39" s="188"/>
      <c r="K39" s="188"/>
      <c r="L39" s="195">
        <f t="shared" ref="L39" si="3">F39*I39</f>
        <v>5136</v>
      </c>
      <c r="M39" s="195"/>
      <c r="N39" s="195"/>
      <c r="O39" s="195"/>
    </row>
    <row r="40" spans="1:17" ht="15.75" customHeight="1">
      <c r="B40" s="216"/>
      <c r="C40" s="204" t="s">
        <v>133</v>
      </c>
      <c r="D40" s="192"/>
      <c r="E40" s="192"/>
      <c r="F40" s="222"/>
      <c r="G40" s="223"/>
      <c r="H40" s="224"/>
      <c r="I40" s="211"/>
      <c r="J40" s="212"/>
      <c r="K40" s="213"/>
      <c r="L40" s="205">
        <f>SUM(L34:O39)</f>
        <v>44132</v>
      </c>
      <c r="M40" s="206"/>
      <c r="N40" s="206"/>
      <c r="O40" s="207"/>
    </row>
    <row r="41" spans="1:17" ht="15.75" customHeight="1">
      <c r="B41" s="204" t="s">
        <v>38</v>
      </c>
      <c r="C41" s="192"/>
      <c r="D41" s="192"/>
      <c r="E41" s="192"/>
      <c r="F41" s="192"/>
      <c r="G41" s="192"/>
      <c r="H41" s="192"/>
      <c r="I41" s="192"/>
      <c r="J41" s="192"/>
      <c r="K41" s="193"/>
      <c r="L41" s="195">
        <f>'【記載例】報告書 '!V47+'【記載例】報告書 '!V83</f>
        <v>1375</v>
      </c>
      <c r="M41" s="195"/>
      <c r="N41" s="195"/>
      <c r="O41" s="195"/>
    </row>
    <row r="42" spans="1:17" ht="15.75" customHeight="1">
      <c r="B42" s="204" t="s">
        <v>116</v>
      </c>
      <c r="C42" s="192"/>
      <c r="D42" s="192"/>
      <c r="E42" s="192"/>
      <c r="F42" s="192"/>
      <c r="G42" s="192"/>
      <c r="H42" s="192"/>
      <c r="I42" s="192"/>
      <c r="J42" s="192"/>
      <c r="K42" s="193"/>
      <c r="L42" s="205">
        <f>単価!M46*('【記載例】報告書 '!X47+'【記載例】報告書 '!X83)</f>
        <v>42800</v>
      </c>
      <c r="M42" s="206"/>
      <c r="N42" s="206"/>
      <c r="O42" s="207"/>
    </row>
    <row r="43" spans="1:17" ht="15.75" customHeight="1">
      <c r="B43" s="204" t="s">
        <v>112</v>
      </c>
      <c r="C43" s="192"/>
      <c r="D43" s="192"/>
      <c r="E43" s="192"/>
      <c r="F43" s="192"/>
      <c r="G43" s="192"/>
      <c r="H43" s="192"/>
      <c r="I43" s="192"/>
      <c r="J43" s="192"/>
      <c r="K43" s="193"/>
      <c r="L43" s="205">
        <f>L33+L40+L41+L42</f>
        <v>127628</v>
      </c>
      <c r="M43" s="192"/>
      <c r="N43" s="192"/>
      <c r="O43" s="193"/>
      <c r="Q43" s="4" t="s">
        <v>113</v>
      </c>
    </row>
    <row r="44" spans="1:17" ht="15.75" customHeight="1">
      <c r="B44" s="204" t="s">
        <v>82</v>
      </c>
      <c r="C44" s="192"/>
      <c r="D44" s="192"/>
      <c r="E44" s="192"/>
      <c r="F44" s="192"/>
      <c r="G44" s="192"/>
      <c r="H44" s="192"/>
      <c r="I44" s="192"/>
      <c r="J44" s="192"/>
      <c r="K44" s="193"/>
      <c r="L44" s="205">
        <f>ROUNDDOWN(L43*0.1,0)</f>
        <v>12762</v>
      </c>
      <c r="M44" s="206"/>
      <c r="N44" s="206"/>
      <c r="O44" s="207"/>
    </row>
    <row r="45" spans="1:17" ht="15.75" customHeight="1">
      <c r="B45" s="204" t="s">
        <v>57</v>
      </c>
      <c r="C45" s="192"/>
      <c r="D45" s="192"/>
      <c r="E45" s="192"/>
      <c r="F45" s="192"/>
      <c r="G45" s="192"/>
      <c r="H45" s="192"/>
      <c r="I45" s="192"/>
      <c r="J45" s="192"/>
      <c r="K45" s="193"/>
      <c r="L45" s="195">
        <f>ROUNDDOWN(L43*1.1,0)</f>
        <v>140390</v>
      </c>
      <c r="M45" s="195"/>
      <c r="N45" s="195"/>
      <c r="O45" s="195"/>
    </row>
    <row r="46" spans="1:17" ht="15.75" customHeight="1"/>
    <row r="47" spans="1:17" ht="15.75" customHeight="1">
      <c r="A47" s="4" t="s">
        <v>18</v>
      </c>
    </row>
    <row r="48" spans="1:17" ht="15.75" customHeight="1">
      <c r="A48" s="226" t="s">
        <v>141</v>
      </c>
      <c r="B48" s="226"/>
      <c r="C48" s="226"/>
      <c r="D48" s="227" t="s">
        <v>124</v>
      </c>
      <c r="E48" s="140"/>
      <c r="F48" s="140"/>
      <c r="G48" s="140" t="s">
        <v>19</v>
      </c>
      <c r="H48" s="140"/>
      <c r="I48" s="140"/>
      <c r="J48" s="140" t="s">
        <v>20</v>
      </c>
      <c r="K48" s="140"/>
      <c r="L48" s="140"/>
      <c r="M48" s="140"/>
      <c r="N48" s="140"/>
      <c r="O48" s="140"/>
      <c r="P48" s="140"/>
    </row>
    <row r="49" spans="1:16" ht="56.25" customHeight="1">
      <c r="A49" s="141" t="s">
        <v>144</v>
      </c>
      <c r="B49" s="140"/>
      <c r="C49" s="140"/>
      <c r="D49" s="141" t="s">
        <v>122</v>
      </c>
      <c r="E49" s="140"/>
      <c r="F49" s="140"/>
      <c r="G49" s="228" t="s">
        <v>21</v>
      </c>
      <c r="H49" s="229"/>
      <c r="I49" s="230"/>
      <c r="J49" s="17">
        <v>1</v>
      </c>
      <c r="K49" s="17">
        <v>2</v>
      </c>
      <c r="L49" s="17">
        <v>3</v>
      </c>
      <c r="M49" s="17">
        <v>4</v>
      </c>
      <c r="N49" s="17">
        <v>5</v>
      </c>
      <c r="O49" s="17">
        <v>6</v>
      </c>
      <c r="P49" s="17">
        <v>7</v>
      </c>
    </row>
    <row r="50" spans="1:16" ht="15.75" customHeight="1">
      <c r="A50" s="141" t="s">
        <v>17</v>
      </c>
      <c r="B50" s="140"/>
      <c r="C50" s="140"/>
      <c r="D50" s="225" t="s">
        <v>81</v>
      </c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</row>
    <row r="51" spans="1:16" ht="15.75" customHeight="1">
      <c r="A51" s="140"/>
      <c r="B51" s="140"/>
      <c r="C51" s="140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</row>
    <row r="52" spans="1:16" ht="15.75" customHeight="1">
      <c r="A52" s="141" t="s">
        <v>22</v>
      </c>
      <c r="B52" s="140"/>
      <c r="C52" s="140"/>
      <c r="D52" s="225" t="s">
        <v>81</v>
      </c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</row>
    <row r="53" spans="1:16" ht="15.75" customHeight="1">
      <c r="A53" s="140"/>
      <c r="B53" s="140"/>
      <c r="C53" s="140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</row>
    <row r="54" spans="1:16" ht="15.75" customHeight="1"/>
    <row r="55" spans="1:16" ht="15.75" customHeight="1"/>
    <row r="56" spans="1:16" ht="15.75" customHeight="1"/>
    <row r="57" spans="1:16" ht="15.75" customHeight="1"/>
    <row r="58" spans="1:16" ht="15.75" customHeight="1"/>
    <row r="59" spans="1:16" ht="15.75" customHeight="1"/>
    <row r="60" spans="1:16" ht="15.75" customHeight="1"/>
    <row r="61" spans="1:16" ht="15.75" customHeight="1"/>
    <row r="62" spans="1:16" ht="15.75" customHeight="1"/>
    <row r="63" spans="1:16" ht="15.75" customHeight="1"/>
    <row r="64" spans="1:16" ht="15.75" customHeight="1"/>
    <row r="65" s="4" customFormat="1" ht="15.75" customHeight="1"/>
    <row r="66" s="4" customFormat="1" ht="15.75" customHeight="1"/>
  </sheetData>
  <sheetProtection algorithmName="SHA-512" hashValue="zoJ0XqQ6KnjXoms7TeHW15AeQ4PBAN9okKe60CSyi4w0WMhWnUA/SqAsrM3up2UeJbKS24KQW+4pooujrKM5gQ==" saltValue="sEnuWgQtCBRd4MsNC0p0CQ==" spinCount="100000" sheet="1" objects="1" scenarios="1"/>
  <mergeCells count="91">
    <mergeCell ref="A52:C53"/>
    <mergeCell ref="D52:P53"/>
    <mergeCell ref="B44:K44"/>
    <mergeCell ref="L44:O44"/>
    <mergeCell ref="B45:K45"/>
    <mergeCell ref="L45:O45"/>
    <mergeCell ref="A48:C48"/>
    <mergeCell ref="D48:F48"/>
    <mergeCell ref="G48:I48"/>
    <mergeCell ref="J48:P48"/>
    <mergeCell ref="A49:C49"/>
    <mergeCell ref="D49:F49"/>
    <mergeCell ref="G49:I49"/>
    <mergeCell ref="A50:C51"/>
    <mergeCell ref="D50:P51"/>
    <mergeCell ref="B41:K41"/>
    <mergeCell ref="L41:O41"/>
    <mergeCell ref="B42:K42"/>
    <mergeCell ref="L42:O42"/>
    <mergeCell ref="B43:K43"/>
    <mergeCell ref="L43:O43"/>
    <mergeCell ref="C39:E39"/>
    <mergeCell ref="F39:H39"/>
    <mergeCell ref="I39:K39"/>
    <mergeCell ref="L39:O39"/>
    <mergeCell ref="C40:E40"/>
    <mergeCell ref="F40:H40"/>
    <mergeCell ref="I40:K40"/>
    <mergeCell ref="L40:O40"/>
    <mergeCell ref="L37:O37"/>
    <mergeCell ref="C38:E38"/>
    <mergeCell ref="F38:H38"/>
    <mergeCell ref="I38:K38"/>
    <mergeCell ref="L38:O38"/>
    <mergeCell ref="B34:B40"/>
    <mergeCell ref="C34:E34"/>
    <mergeCell ref="F34:H34"/>
    <mergeCell ref="I34:K34"/>
    <mergeCell ref="L34:O34"/>
    <mergeCell ref="C35:E35"/>
    <mergeCell ref="F35:H35"/>
    <mergeCell ref="I35:K35"/>
    <mergeCell ref="L35:O35"/>
    <mergeCell ref="C36:E36"/>
    <mergeCell ref="F36:H36"/>
    <mergeCell ref="I36:K36"/>
    <mergeCell ref="L36:O36"/>
    <mergeCell ref="C37:E37"/>
    <mergeCell ref="F37:H37"/>
    <mergeCell ref="I37:K37"/>
    <mergeCell ref="C32:E32"/>
    <mergeCell ref="F32:H32"/>
    <mergeCell ref="I32:K32"/>
    <mergeCell ref="L32:O32"/>
    <mergeCell ref="C33:E33"/>
    <mergeCell ref="F33:H33"/>
    <mergeCell ref="I33:K33"/>
    <mergeCell ref="L33:O33"/>
    <mergeCell ref="L30:O30"/>
    <mergeCell ref="C31:E31"/>
    <mergeCell ref="F31:H31"/>
    <mergeCell ref="I31:K31"/>
    <mergeCell ref="L31:O31"/>
    <mergeCell ref="B27:E27"/>
    <mergeCell ref="F27:H27"/>
    <mergeCell ref="I27:K27"/>
    <mergeCell ref="L27:O27"/>
    <mergeCell ref="B28:B33"/>
    <mergeCell ref="C28:E28"/>
    <mergeCell ref="F28:H28"/>
    <mergeCell ref="I28:K28"/>
    <mergeCell ref="L28:O28"/>
    <mergeCell ref="C29:E29"/>
    <mergeCell ref="F29:H29"/>
    <mergeCell ref="I29:K29"/>
    <mergeCell ref="L29:O29"/>
    <mergeCell ref="C30:E30"/>
    <mergeCell ref="F30:H30"/>
    <mergeCell ref="I30:K30"/>
    <mergeCell ref="D23:E24"/>
    <mergeCell ref="N2:P2"/>
    <mergeCell ref="B4:O5"/>
    <mergeCell ref="G6:J6"/>
    <mergeCell ref="L8:P8"/>
    <mergeCell ref="A11:F11"/>
    <mergeCell ref="A12:F12"/>
    <mergeCell ref="J14:P16"/>
    <mergeCell ref="J17:P17"/>
    <mergeCell ref="J18:P18"/>
    <mergeCell ref="J19:P19"/>
    <mergeCell ref="J20:P2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9525</xdr:rowOff>
                  </from>
                  <to>
                    <xdr:col>6</xdr:col>
                    <xdr:colOff>209550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180975</xdr:rowOff>
                  </from>
                  <to>
                    <xdr:col>6</xdr:col>
                    <xdr:colOff>209550</xdr:colOff>
                    <xdr:row>48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342900</xdr:rowOff>
                  </from>
                  <to>
                    <xdr:col>6</xdr:col>
                    <xdr:colOff>209550</xdr:colOff>
                    <xdr:row>48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523875</xdr:rowOff>
                  </from>
                  <to>
                    <xdr:col>6</xdr:col>
                    <xdr:colOff>209550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45B7-3735-4BD2-93CD-29F962678480}">
  <sheetPr>
    <tabColor rgb="FFFFC000"/>
    <pageSetUpPr fitToPage="1"/>
  </sheetPr>
  <dimension ref="A2:Y87"/>
  <sheetViews>
    <sheetView view="pageBreakPreview" zoomScaleNormal="100" zoomScaleSheetLayoutView="100" workbookViewId="0">
      <selection activeCell="F6" sqref="F6:T6"/>
    </sheetView>
  </sheetViews>
  <sheetFormatPr defaultRowHeight="13.5"/>
  <cols>
    <col min="1" max="30" width="4.625" style="4" customWidth="1"/>
    <col min="31" max="56" width="5.125" style="4" customWidth="1"/>
    <col min="57" max="16384" width="9" style="4"/>
  </cols>
  <sheetData>
    <row r="2" spans="1:25">
      <c r="W2" s="176" t="s">
        <v>152</v>
      </c>
      <c r="X2" s="177"/>
      <c r="Y2" s="178"/>
    </row>
    <row r="4" spans="1:25" ht="13.5" customHeight="1">
      <c r="C4" s="231" t="s">
        <v>75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</row>
    <row r="5" spans="1:25" ht="13.5" customHeight="1"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</row>
    <row r="6" spans="1:25" ht="17.25">
      <c r="F6" s="232" t="s">
        <v>64</v>
      </c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</row>
    <row r="7" spans="1:25">
      <c r="T7" s="233" t="s">
        <v>66</v>
      </c>
      <c r="U7" s="233"/>
      <c r="V7" s="233"/>
      <c r="W7" s="233"/>
      <c r="X7" s="233"/>
      <c r="Y7" s="233"/>
    </row>
    <row r="8" spans="1:25">
      <c r="A8" s="4" t="s">
        <v>24</v>
      </c>
    </row>
    <row r="9" spans="1:25">
      <c r="A9" s="182" t="str">
        <f>'【記載例】請求書 '!A11</f>
        <v>○○○○法人　□□□□</v>
      </c>
      <c r="B9" s="182"/>
      <c r="C9" s="182"/>
      <c r="D9" s="182"/>
      <c r="E9" s="182"/>
      <c r="F9" s="182"/>
      <c r="G9" s="182"/>
      <c r="H9" s="182"/>
    </row>
    <row r="10" spans="1:25">
      <c r="A10" s="183" t="str">
        <f>'【記載例】請求書 '!A12</f>
        <v>（京都市○○地域包括支援センター）</v>
      </c>
      <c r="B10" s="183"/>
      <c r="C10" s="183"/>
      <c r="D10" s="183"/>
      <c r="E10" s="183"/>
      <c r="F10" s="183"/>
      <c r="G10" s="183"/>
      <c r="H10" s="183"/>
    </row>
    <row r="11" spans="1:25">
      <c r="A11" s="45"/>
      <c r="B11" s="45"/>
      <c r="C11" s="45"/>
      <c r="D11" s="45"/>
      <c r="E11" s="45"/>
      <c r="F11" s="45"/>
      <c r="G11" s="45"/>
      <c r="H11" s="45"/>
    </row>
    <row r="12" spans="1:25">
      <c r="L12" s="48"/>
      <c r="M12" s="48"/>
      <c r="P12" s="181" t="s">
        <v>25</v>
      </c>
      <c r="Q12" s="181"/>
      <c r="R12" s="234" t="str">
        <f>'【記載例】請求書 '!J18</f>
        <v>居宅介護支援事業所　●●</v>
      </c>
      <c r="S12" s="234"/>
      <c r="T12" s="234"/>
      <c r="U12" s="234"/>
      <c r="V12" s="234"/>
      <c r="W12" s="234"/>
      <c r="X12" s="234"/>
      <c r="Y12" s="234"/>
    </row>
    <row r="13" spans="1:25">
      <c r="L13" s="48"/>
      <c r="M13" s="48"/>
      <c r="P13" s="48"/>
      <c r="Q13" s="48"/>
      <c r="R13" s="42"/>
      <c r="S13" s="42"/>
      <c r="T13" s="42"/>
      <c r="U13" s="42"/>
      <c r="V13" s="42"/>
      <c r="W13" s="42"/>
      <c r="X13" s="42"/>
      <c r="Y13" s="42"/>
    </row>
    <row r="14" spans="1:25" ht="14.25">
      <c r="A14" s="235" t="s">
        <v>126</v>
      </c>
      <c r="B14" s="236"/>
      <c r="C14" s="236"/>
      <c r="D14" s="237"/>
      <c r="E14" s="43"/>
      <c r="F14" s="43"/>
      <c r="G14" s="43"/>
      <c r="J14" s="48"/>
      <c r="K14" s="48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5">
      <c r="A15" s="140" t="s">
        <v>26</v>
      </c>
      <c r="B15" s="141" t="s">
        <v>27</v>
      </c>
      <c r="C15" s="141"/>
      <c r="D15" s="140" t="s">
        <v>28</v>
      </c>
      <c r="E15" s="140"/>
      <c r="F15" s="140"/>
      <c r="G15" s="140" t="s">
        <v>29</v>
      </c>
      <c r="H15" s="140"/>
      <c r="I15" s="140"/>
      <c r="J15" s="188" t="s">
        <v>36</v>
      </c>
      <c r="K15" s="188"/>
      <c r="L15" s="73" t="s">
        <v>98</v>
      </c>
      <c r="M15" s="73"/>
      <c r="N15" s="142" t="s">
        <v>99</v>
      </c>
      <c r="O15" s="73"/>
      <c r="P15" s="247" t="s">
        <v>32</v>
      </c>
      <c r="Q15" s="247"/>
      <c r="R15" s="238" t="s">
        <v>33</v>
      </c>
      <c r="S15" s="247"/>
      <c r="T15" s="238" t="s">
        <v>39</v>
      </c>
      <c r="U15" s="238"/>
      <c r="V15" s="239" t="s">
        <v>46</v>
      </c>
      <c r="W15" s="240"/>
      <c r="X15" s="241" t="s">
        <v>117</v>
      </c>
      <c r="Y15" s="242"/>
    </row>
    <row r="16" spans="1:25">
      <c r="A16" s="140"/>
      <c r="B16" s="141"/>
      <c r="C16" s="141"/>
      <c r="D16" s="140"/>
      <c r="E16" s="140"/>
      <c r="F16" s="140"/>
      <c r="G16" s="140"/>
      <c r="H16" s="140"/>
      <c r="I16" s="140"/>
      <c r="J16" s="188"/>
      <c r="K16" s="188"/>
      <c r="L16" s="73"/>
      <c r="M16" s="73"/>
      <c r="N16" s="73"/>
      <c r="O16" s="73"/>
      <c r="P16" s="247"/>
      <c r="Q16" s="247"/>
      <c r="R16" s="247"/>
      <c r="S16" s="247"/>
      <c r="T16" s="238"/>
      <c r="U16" s="238"/>
      <c r="V16" s="240"/>
      <c r="W16" s="240"/>
      <c r="X16" s="243"/>
      <c r="Y16" s="244"/>
    </row>
    <row r="17" spans="1:25">
      <c r="A17" s="140">
        <v>1</v>
      </c>
      <c r="B17" s="140" t="s">
        <v>145</v>
      </c>
      <c r="C17" s="140"/>
      <c r="D17" s="245">
        <v>1234567890</v>
      </c>
      <c r="E17" s="245"/>
      <c r="F17" s="245"/>
      <c r="G17" s="245" t="s">
        <v>68</v>
      </c>
      <c r="H17" s="245"/>
      <c r="I17" s="245"/>
      <c r="J17" s="188" t="s">
        <v>61</v>
      </c>
      <c r="K17" s="188"/>
      <c r="L17" s="73" t="s">
        <v>30</v>
      </c>
      <c r="M17" s="73"/>
      <c r="N17" s="73" t="s">
        <v>30</v>
      </c>
      <c r="O17" s="73"/>
      <c r="P17" s="247" t="s">
        <v>30</v>
      </c>
      <c r="Q17" s="247"/>
      <c r="R17" s="247" t="s">
        <v>30</v>
      </c>
      <c r="S17" s="247"/>
      <c r="T17" s="247" t="s">
        <v>62</v>
      </c>
      <c r="U17" s="247"/>
      <c r="V17" s="248" cm="1">
        <f t="array" ref="V17">_xlfn.IFS(AND(J17="Ⅱ",L17="○",N17="○",P17="○",R17="○",T17="○"),単価!$J$41,AND(J17="Ⅱ",L17="○",N17="○",R17="○",T17="○"),単価!$J$40,AND(J17="Ⅱ",L17="○",N17="○",P17="○",T17="○"),単価!$J$39,AND(J17="Ⅱ",L17="○",N17="○",T17="○"),単価!$J$38,AND(J17="Ⅱ",N17="○",P17="○",R17="○",T17="○"),単価!$J$37,AND(J17="Ⅱ",N17="○",R17="○",T17="○"),単価!$J$36,AND(J17="Ⅱ",N17="○",P17="○",T17="○"),単価!$J$35,AND(J17="Ⅱ",N17="○",T17="○"),単価!$J$34,AND(J17="Ⅱ",L17="○",P17="○",R17="○",T17="○"),単価!$J$37,AND(J17="Ⅱ",L17="○",R17="○",T17="○"),単価!$J$36,AND(J17="Ⅱ",L17="○",P17="○",T17="○"),単価!$J$35,AND(J17="Ⅱ",L17="○",T17="○"),単価!$J$34,AND(J17="Ⅱ",P17="○",R17="○",T17="○"),単価!$J$33,AND(J17="Ⅱ",R17="○",T17="○"),単価!$J$32,AND(J17="Ⅱ",P17="○",T17="○"),単価!$J$31,AND(J17="Ⅱ",T17="○"),単価!$J$30,AND(J17="Ⅰ",L17="○",N17="○",P17="○",R17="○",T17="○"),単価!$J$29,AND(J17="Ⅰ",L17="○",N17="○",R17="○",T17="○"),単価!$J$28,AND(J17="Ⅰ",L17="○",N17="○",P17="○",T17="○"),単価!$J$27,AND(J17="Ⅰ",L17="○",N17="○",T17="○"),単価!$J$26,AND(J17="Ⅰ",N17="○",P17="○",R17="○",T17="○"),単価!$J$25,AND(J17="Ⅰ",N17="○",R17="○",T17="○"),単価!$J$24,AND(J17="Ⅰ",N17="○",P17="○",T17="○"),単価!$J$23,AND(J17="Ⅰ",N17="○",T17="○"),単価!$J$22,AND(J17="Ⅰ",L17="○",P17="○",R17="○",T17="○"),単価!$J$25,AND(J17="Ⅰ",L17="○",R17="○",T17="○"),単価!$J$24,AND(J17="Ⅰ",L17="○",P17="○",T17="○"),単価!$J$23,AND(J17="Ⅰ",L17="○",T17="○"),単価!$J$22,AND(J17="Ⅰ",P17="○",R17="○",T17="○"),単価!$J$21,AND(J17="Ⅰ",R17="○",T17="○"),単価!$J$20,AND(J17="Ⅰ",P17="○",T17="○"),単価!$J$19,AND(J17="Ⅰ",T17="○"),単価!$J$18,TRUE,0)</f>
        <v>77</v>
      </c>
      <c r="W17" s="248"/>
      <c r="X17" s="246" t="s">
        <v>30</v>
      </c>
      <c r="Y17" s="246"/>
    </row>
    <row r="18" spans="1:25">
      <c r="A18" s="140"/>
      <c r="B18" s="140"/>
      <c r="C18" s="140"/>
      <c r="D18" s="245"/>
      <c r="E18" s="245"/>
      <c r="F18" s="245"/>
      <c r="G18" s="245"/>
      <c r="H18" s="245"/>
      <c r="I18" s="245"/>
      <c r="J18" s="188"/>
      <c r="K18" s="188"/>
      <c r="L18" s="73"/>
      <c r="M18" s="73"/>
      <c r="N18" s="73"/>
      <c r="O18" s="73"/>
      <c r="P18" s="247"/>
      <c r="Q18" s="247"/>
      <c r="R18" s="247"/>
      <c r="S18" s="247"/>
      <c r="T18" s="247"/>
      <c r="U18" s="247"/>
      <c r="V18" s="248"/>
      <c r="W18" s="248"/>
      <c r="X18" s="246"/>
      <c r="Y18" s="246"/>
    </row>
    <row r="19" spans="1:25">
      <c r="A19" s="140">
        <v>2</v>
      </c>
      <c r="B19" s="140" t="s">
        <v>145</v>
      </c>
      <c r="C19" s="140"/>
      <c r="D19" s="245">
        <v>2345678901</v>
      </c>
      <c r="E19" s="245"/>
      <c r="F19" s="245"/>
      <c r="G19" s="245" t="s">
        <v>69</v>
      </c>
      <c r="H19" s="245"/>
      <c r="I19" s="245"/>
      <c r="J19" s="188" t="s">
        <v>61</v>
      </c>
      <c r="K19" s="188"/>
      <c r="L19" s="73"/>
      <c r="M19" s="73"/>
      <c r="N19" s="73"/>
      <c r="O19" s="73"/>
      <c r="P19" s="247" t="s">
        <v>62</v>
      </c>
      <c r="Q19" s="247"/>
      <c r="R19" s="247" t="s">
        <v>30</v>
      </c>
      <c r="S19" s="247"/>
      <c r="T19" s="247" t="s">
        <v>62</v>
      </c>
      <c r="U19" s="247"/>
      <c r="V19" s="248" cm="1">
        <f t="array" ref="V19">_xlfn.IFS(AND(J19="Ⅱ",L19="○",N19="○",P19="○",R19="○",T19="○"),単価!$J$41,AND(J19="Ⅱ",L19="○",N19="○",R19="○",T19="○"),単価!$J$40,AND(J19="Ⅱ",L19="○",N19="○",P19="○",T19="○"),単価!$J$39,AND(J19="Ⅱ",L19="○",N19="○",T19="○"),単価!$J$38,AND(J19="Ⅱ",N19="○",P19="○",R19="○",T19="○"),単価!$J$37,AND(J19="Ⅱ",N19="○",R19="○",T19="○"),単価!$J$36,AND(J19="Ⅱ",N19="○",P19="○",T19="○"),単価!$J$35,AND(J19="Ⅱ",N19="○",T19="○"),単価!$J$34,AND(J19="Ⅱ",L19="○",P19="○",R19="○",T19="○"),単価!$J$37,AND(J19="Ⅱ",L19="○",R19="○",T19="○"),単価!$J$36,AND(J19="Ⅱ",L19="○",P19="○",T19="○"),単価!$J$35,AND(J19="Ⅱ",L19="○",T19="○"),単価!$J$34,AND(J19="Ⅱ",P19="○",R19="○",T19="○"),単価!$J$33,AND(J19="Ⅱ",R19="○",T19="○"),単価!$J$32,AND(J19="Ⅱ",P19="○",T19="○"),単価!$J$31,AND(J19="Ⅱ",T19="○"),単価!$J$30,AND(J19="Ⅰ",L19="○",N19="○",P19="○",R19="○",T19="○"),単価!$J$29,AND(J19="Ⅰ",L19="○",N19="○",R19="○",T19="○"),単価!$J$28,AND(J19="Ⅰ",L19="○",N19="○",P19="○",T19="○"),単価!$J$27,AND(J19="Ⅰ",L19="○",N19="○",T19="○"),単価!$J$26,AND(J19="Ⅰ",N19="○",P19="○",R19="○",T19="○"),単価!$J$25,AND(J19="Ⅰ",N19="○",R19="○",T19="○"),単価!$J$24,AND(J19="Ⅰ",N19="○",P19="○",T19="○"),単価!$J$23,AND(J19="Ⅰ",N19="○",T19="○"),単価!$J$22,AND(J19="Ⅰ",L19="○",P19="○",R19="○",T19="○"),単価!$J$25,AND(J19="Ⅰ",L19="○",R19="○",T19="○"),単価!$J$24,AND(J19="Ⅰ",L19="○",P19="○",T19="○"),単価!$J$23,AND(J19="Ⅰ",L19="○",T19="○"),単価!$J$22,AND(J19="Ⅰ",P19="○",R19="○",T19="○"),単価!$J$21,AND(J19="Ⅰ",R19="○",T19="○"),単価!$J$20,AND(J19="Ⅰ",P19="○",T19="○"),単価!$J$19,AND(J19="Ⅰ",T19="○"),単価!$J$18,TRUE,0)</f>
        <v>137</v>
      </c>
      <c r="W19" s="248"/>
      <c r="X19" s="246" t="s">
        <v>30</v>
      </c>
      <c r="Y19" s="246"/>
    </row>
    <row r="20" spans="1:25">
      <c r="A20" s="140"/>
      <c r="B20" s="140"/>
      <c r="C20" s="140"/>
      <c r="D20" s="245"/>
      <c r="E20" s="245"/>
      <c r="F20" s="245"/>
      <c r="G20" s="245"/>
      <c r="H20" s="245"/>
      <c r="I20" s="245"/>
      <c r="J20" s="188"/>
      <c r="K20" s="188"/>
      <c r="L20" s="73"/>
      <c r="M20" s="73"/>
      <c r="N20" s="73"/>
      <c r="O20" s="73"/>
      <c r="P20" s="247"/>
      <c r="Q20" s="247"/>
      <c r="R20" s="247"/>
      <c r="S20" s="247"/>
      <c r="T20" s="247"/>
      <c r="U20" s="247"/>
      <c r="V20" s="248"/>
      <c r="W20" s="248"/>
      <c r="X20" s="246"/>
      <c r="Y20" s="246"/>
    </row>
    <row r="21" spans="1:25">
      <c r="A21" s="140">
        <v>3</v>
      </c>
      <c r="B21" s="140" t="s">
        <v>145</v>
      </c>
      <c r="C21" s="140"/>
      <c r="D21" s="245">
        <v>3456789012</v>
      </c>
      <c r="E21" s="245"/>
      <c r="F21" s="245"/>
      <c r="G21" s="245" t="s">
        <v>70</v>
      </c>
      <c r="H21" s="245"/>
      <c r="I21" s="245"/>
      <c r="J21" s="188" t="s">
        <v>61</v>
      </c>
      <c r="K21" s="188"/>
      <c r="L21" s="73"/>
      <c r="M21" s="73"/>
      <c r="N21" s="73"/>
      <c r="O21" s="73"/>
      <c r="P21" s="247" t="s">
        <v>30</v>
      </c>
      <c r="Q21" s="247"/>
      <c r="R21" s="247" t="s">
        <v>62</v>
      </c>
      <c r="S21" s="247"/>
      <c r="T21" s="247" t="s">
        <v>62</v>
      </c>
      <c r="U21" s="247"/>
      <c r="V21" s="248" cm="1">
        <f t="array" ref="V21">_xlfn.IFS(AND(J21="Ⅱ",L21="○",N21="○",P21="○",R21="○",T21="○"),単価!$J$41,AND(J21="Ⅱ",L21="○",N21="○",R21="○",T21="○"),単価!$J$40,AND(J21="Ⅱ",L21="○",N21="○",P21="○",T21="○"),単価!$J$39,AND(J21="Ⅱ",L21="○",N21="○",T21="○"),単価!$J$38,AND(J21="Ⅱ",N21="○",P21="○",R21="○",T21="○"),単価!$J$37,AND(J21="Ⅱ",N21="○",R21="○",T21="○"),単価!$J$36,AND(J21="Ⅱ",N21="○",P21="○",T21="○"),単価!$J$35,AND(J21="Ⅱ",N21="○",T21="○"),単価!$J$34,AND(J21="Ⅱ",L21="○",P21="○",R21="○",T21="○"),単価!$J$37,AND(J21="Ⅱ",L21="○",R21="○",T21="○"),単価!$J$36,AND(J21="Ⅱ",L21="○",P21="○",T21="○"),単価!$J$35,AND(J21="Ⅱ",L21="○",T21="○"),単価!$J$34,AND(J21="Ⅱ",P21="○",R21="○",T21="○"),単価!$J$33,AND(J21="Ⅱ",R21="○",T21="○"),単価!$J$32,AND(J21="Ⅱ",P21="○",T21="○"),単価!$J$31,AND(J21="Ⅱ",T21="○"),単価!$J$30,AND(J21="Ⅰ",L21="○",N21="○",P21="○",R21="○",T21="○"),単価!$J$29,AND(J21="Ⅰ",L21="○",N21="○",R21="○",T21="○"),単価!$J$28,AND(J21="Ⅰ",L21="○",N21="○",P21="○",T21="○"),単価!$J$27,AND(J21="Ⅰ",L21="○",N21="○",T21="○"),単価!$J$26,AND(J21="Ⅰ",N21="○",P21="○",R21="○",T21="○"),単価!$J$25,AND(J21="Ⅰ",N21="○",R21="○",T21="○"),単価!$J$24,AND(J21="Ⅰ",N21="○",P21="○",T21="○"),単価!$J$23,AND(J21="Ⅰ",N21="○",T21="○"),単価!$J$22,AND(J21="Ⅰ",L21="○",P21="○",R21="○",T21="○"),単価!$J$25,AND(J21="Ⅰ",L21="○",R21="○",T21="○"),単価!$J$24,AND(J21="Ⅰ",L21="○",P21="○",T21="○"),単価!$J$23,AND(J21="Ⅰ",L21="○",T21="○"),単価!$J$22,AND(J21="Ⅰ",P21="○",R21="○",T21="○"),単価!$J$21,AND(J21="Ⅰ",R21="○",T21="○"),単価!$J$20,AND(J21="Ⅰ",P21="○",T21="○"),単価!$J$19,AND(J21="Ⅰ",T21="○"),単価!$J$18,TRUE,0)</f>
        <v>137</v>
      </c>
      <c r="W21" s="248"/>
      <c r="X21" s="246" t="s">
        <v>30</v>
      </c>
      <c r="Y21" s="246"/>
    </row>
    <row r="22" spans="1:25">
      <c r="A22" s="140"/>
      <c r="B22" s="140"/>
      <c r="C22" s="140"/>
      <c r="D22" s="245"/>
      <c r="E22" s="245"/>
      <c r="F22" s="245"/>
      <c r="G22" s="245"/>
      <c r="H22" s="245"/>
      <c r="I22" s="245"/>
      <c r="J22" s="188"/>
      <c r="K22" s="188"/>
      <c r="L22" s="73"/>
      <c r="M22" s="73"/>
      <c r="N22" s="73"/>
      <c r="O22" s="73"/>
      <c r="P22" s="247"/>
      <c r="Q22" s="247"/>
      <c r="R22" s="247"/>
      <c r="S22" s="247"/>
      <c r="T22" s="247"/>
      <c r="U22" s="247"/>
      <c r="V22" s="248"/>
      <c r="W22" s="248"/>
      <c r="X22" s="246"/>
      <c r="Y22" s="246"/>
    </row>
    <row r="23" spans="1:25">
      <c r="A23" s="140">
        <v>4</v>
      </c>
      <c r="B23" s="140" t="s">
        <v>145</v>
      </c>
      <c r="C23" s="140"/>
      <c r="D23" s="245">
        <v>4567890123</v>
      </c>
      <c r="E23" s="245"/>
      <c r="F23" s="245"/>
      <c r="G23" s="245" t="s">
        <v>71</v>
      </c>
      <c r="H23" s="245"/>
      <c r="I23" s="245"/>
      <c r="J23" s="188" t="s">
        <v>61</v>
      </c>
      <c r="K23" s="188"/>
      <c r="L23" s="73"/>
      <c r="M23" s="73"/>
      <c r="N23" s="73"/>
      <c r="O23" s="73"/>
      <c r="P23" s="247" t="s">
        <v>62</v>
      </c>
      <c r="Q23" s="247"/>
      <c r="R23" s="247" t="s">
        <v>62</v>
      </c>
      <c r="S23" s="247"/>
      <c r="T23" s="247" t="s">
        <v>62</v>
      </c>
      <c r="U23" s="247"/>
      <c r="V23" s="248" cm="1">
        <f t="array" ref="V23">_xlfn.IFS(AND(J23="Ⅱ",L23="○",N23="○",P23="○",R23="○",T23="○"),単価!$J$41,AND(J23="Ⅱ",L23="○",N23="○",R23="○",T23="○"),単価!$J$40,AND(J23="Ⅱ",L23="○",N23="○",P23="○",T23="○"),単価!$J$39,AND(J23="Ⅱ",L23="○",N23="○",T23="○"),単価!$J$38,AND(J23="Ⅱ",N23="○",P23="○",R23="○",T23="○"),単価!$J$37,AND(J23="Ⅱ",N23="○",R23="○",T23="○"),単価!$J$36,AND(J23="Ⅱ",N23="○",P23="○",T23="○"),単価!$J$35,AND(J23="Ⅱ",N23="○",T23="○"),単価!$J$34,AND(J23="Ⅱ",L23="○",P23="○",R23="○",T23="○"),単価!$J$37,AND(J23="Ⅱ",L23="○",R23="○",T23="○"),単価!$J$36,AND(J23="Ⅱ",L23="○",P23="○",T23="○"),単価!$J$35,AND(J23="Ⅱ",L23="○",T23="○"),単価!$J$34,AND(J23="Ⅱ",P23="○",R23="○",T23="○"),単価!$J$33,AND(J23="Ⅱ",R23="○",T23="○"),単価!$J$32,AND(J23="Ⅱ",P23="○",T23="○"),単価!$J$31,AND(J23="Ⅱ",T23="○"),単価!$J$30,AND(J23="Ⅰ",L23="○",N23="○",P23="○",R23="○",T23="○"),単価!$J$29,AND(J23="Ⅰ",L23="○",N23="○",R23="○",T23="○"),単価!$J$28,AND(J23="Ⅰ",L23="○",N23="○",P23="○",T23="○"),単価!$J$27,AND(J23="Ⅰ",L23="○",N23="○",T23="○"),単価!$J$26,AND(J23="Ⅰ",N23="○",P23="○",R23="○",T23="○"),単価!$J$25,AND(J23="Ⅰ",N23="○",R23="○",T23="○"),単価!$J$24,AND(J23="Ⅰ",N23="○",P23="○",T23="○"),単価!$J$23,AND(J23="Ⅰ",N23="○",T23="○"),単価!$J$22,AND(J23="Ⅰ",L23="○",P23="○",R23="○",T23="○"),単価!$J$25,AND(J23="Ⅰ",L23="○",R23="○",T23="○"),単価!$J$24,AND(J23="Ⅰ",L23="○",P23="○",T23="○"),単価!$J$23,AND(J23="Ⅰ",L23="○",T23="○"),単価!$J$22,AND(J23="Ⅰ",P23="○",R23="○",T23="○"),単価!$J$21,AND(J23="Ⅰ",R23="○",T23="○"),単価!$J$20,AND(J23="Ⅰ",P23="○",T23="○"),単価!$J$19,AND(J23="Ⅰ",T23="○"),単価!$J$18,TRUE,0)</f>
        <v>188</v>
      </c>
      <c r="W23" s="248"/>
      <c r="X23" s="246" t="s">
        <v>30</v>
      </c>
      <c r="Y23" s="246"/>
    </row>
    <row r="24" spans="1:25">
      <c r="A24" s="140"/>
      <c r="B24" s="140"/>
      <c r="C24" s="140"/>
      <c r="D24" s="245"/>
      <c r="E24" s="245"/>
      <c r="F24" s="245"/>
      <c r="G24" s="245"/>
      <c r="H24" s="245"/>
      <c r="I24" s="245"/>
      <c r="J24" s="188"/>
      <c r="K24" s="188"/>
      <c r="L24" s="73"/>
      <c r="M24" s="73"/>
      <c r="N24" s="73"/>
      <c r="O24" s="73"/>
      <c r="P24" s="247"/>
      <c r="Q24" s="247"/>
      <c r="R24" s="247"/>
      <c r="S24" s="247"/>
      <c r="T24" s="247"/>
      <c r="U24" s="247"/>
      <c r="V24" s="248"/>
      <c r="W24" s="248"/>
      <c r="X24" s="246"/>
      <c r="Y24" s="246"/>
    </row>
    <row r="25" spans="1:25">
      <c r="A25" s="140">
        <v>5</v>
      </c>
      <c r="B25" s="140" t="s">
        <v>145</v>
      </c>
      <c r="C25" s="140"/>
      <c r="D25" s="245">
        <v>5678901234</v>
      </c>
      <c r="E25" s="245"/>
      <c r="F25" s="245"/>
      <c r="G25" s="245" t="s">
        <v>72</v>
      </c>
      <c r="H25" s="245"/>
      <c r="I25" s="245"/>
      <c r="J25" s="188" t="s">
        <v>61</v>
      </c>
      <c r="K25" s="188"/>
      <c r="L25" s="73"/>
      <c r="M25" s="73"/>
      <c r="N25" s="73"/>
      <c r="O25" s="73"/>
      <c r="P25" s="247" t="s">
        <v>30</v>
      </c>
      <c r="Q25" s="247"/>
      <c r="R25" s="247" t="s">
        <v>30</v>
      </c>
      <c r="S25" s="247"/>
      <c r="T25" s="247" t="s">
        <v>62</v>
      </c>
      <c r="U25" s="247"/>
      <c r="V25" s="248" cm="1">
        <f t="array" ref="V25">_xlfn.IFS(AND(J25="Ⅱ",L25="○",N25="○",P25="○",R25="○",T25="○"),単価!$J$41,AND(J25="Ⅱ",L25="○",N25="○",R25="○",T25="○"),単価!$J$40,AND(J25="Ⅱ",L25="○",N25="○",P25="○",T25="○"),単価!$J$39,AND(J25="Ⅱ",L25="○",N25="○",T25="○"),単価!$J$38,AND(J25="Ⅱ",N25="○",P25="○",R25="○",T25="○"),単価!$J$37,AND(J25="Ⅱ",N25="○",R25="○",T25="○"),単価!$J$36,AND(J25="Ⅱ",N25="○",P25="○",T25="○"),単価!$J$35,AND(J25="Ⅱ",N25="○",T25="○"),単価!$J$34,AND(J25="Ⅱ",L25="○",P25="○",R25="○",T25="○"),単価!$J$37,AND(J25="Ⅱ",L25="○",R25="○",T25="○"),単価!$J$36,AND(J25="Ⅱ",L25="○",P25="○",T25="○"),単価!$J$35,AND(J25="Ⅱ",L25="○",T25="○"),単価!$J$34,AND(J25="Ⅱ",P25="○",R25="○",T25="○"),単価!$J$33,AND(J25="Ⅱ",R25="○",T25="○"),単価!$J$32,AND(J25="Ⅱ",P25="○",T25="○"),単価!$J$31,AND(J25="Ⅱ",T25="○"),単価!$J$30,AND(J25="Ⅰ",L25="○",N25="○",P25="○",R25="○",T25="○"),単価!$J$29,AND(J25="Ⅰ",L25="○",N25="○",R25="○",T25="○"),単価!$J$28,AND(J25="Ⅰ",L25="○",N25="○",P25="○",T25="○"),単価!$J$27,AND(J25="Ⅰ",L25="○",N25="○",T25="○"),単価!$J$26,AND(J25="Ⅰ",N25="○",P25="○",R25="○",T25="○"),単価!$J$25,AND(J25="Ⅰ",N25="○",R25="○",T25="○"),単価!$J$24,AND(J25="Ⅰ",N25="○",P25="○",T25="○"),単価!$J$23,AND(J25="Ⅰ",N25="○",T25="○"),単価!$J$22,AND(J25="Ⅰ",L25="○",P25="○",R25="○",T25="○"),単価!$J$25,AND(J25="Ⅰ",L25="○",R25="○",T25="○"),単価!$J$24,AND(J25="Ⅰ",L25="○",P25="○",T25="○"),単価!$J$23,AND(J25="Ⅰ",L25="○",T25="○"),単価!$J$22,AND(J25="Ⅰ",P25="○",R25="○",T25="○"),単価!$J$21,AND(J25="Ⅰ",R25="○",T25="○"),単価!$J$20,AND(J25="Ⅰ",P25="○",T25="○"),単価!$J$19,AND(J25="Ⅰ",T25="○"),単価!$J$18,TRUE,0)</f>
        <v>77</v>
      </c>
      <c r="W25" s="248"/>
      <c r="X25" s="246" t="s">
        <v>30</v>
      </c>
      <c r="Y25" s="246"/>
    </row>
    <row r="26" spans="1:25">
      <c r="A26" s="140"/>
      <c r="B26" s="140"/>
      <c r="C26" s="140"/>
      <c r="D26" s="245"/>
      <c r="E26" s="245"/>
      <c r="F26" s="245"/>
      <c r="G26" s="245"/>
      <c r="H26" s="245"/>
      <c r="I26" s="245"/>
      <c r="J26" s="188"/>
      <c r="K26" s="188"/>
      <c r="L26" s="73"/>
      <c r="M26" s="73"/>
      <c r="N26" s="73"/>
      <c r="O26" s="73"/>
      <c r="P26" s="247"/>
      <c r="Q26" s="247"/>
      <c r="R26" s="247"/>
      <c r="S26" s="247"/>
      <c r="T26" s="247"/>
      <c r="U26" s="247"/>
      <c r="V26" s="248"/>
      <c r="W26" s="248"/>
      <c r="X26" s="246"/>
      <c r="Y26" s="246"/>
    </row>
    <row r="27" spans="1:25">
      <c r="A27" s="140">
        <v>6</v>
      </c>
      <c r="B27" s="140" t="s">
        <v>145</v>
      </c>
      <c r="C27" s="140"/>
      <c r="D27" s="245">
        <v>6789012345</v>
      </c>
      <c r="E27" s="245"/>
      <c r="F27" s="245"/>
      <c r="G27" s="245" t="s">
        <v>73</v>
      </c>
      <c r="H27" s="245"/>
      <c r="I27" s="245"/>
      <c r="J27" s="249" t="s">
        <v>61</v>
      </c>
      <c r="K27" s="249"/>
      <c r="L27" s="249" t="s">
        <v>30</v>
      </c>
      <c r="M27" s="249"/>
      <c r="N27" s="249" t="s">
        <v>30</v>
      </c>
      <c r="O27" s="249"/>
      <c r="P27" s="249" t="s">
        <v>30</v>
      </c>
      <c r="Q27" s="249"/>
      <c r="R27" s="249" t="s">
        <v>30</v>
      </c>
      <c r="S27" s="249"/>
      <c r="T27" s="249" t="s">
        <v>30</v>
      </c>
      <c r="U27" s="249"/>
      <c r="V27" s="250" cm="1">
        <f t="array" ref="V27">_xlfn.IFS(AND(J27="Ⅱ",L27="○",N27="○",P27="○",R27="○",T27="○"),単価!$J$41,AND(J27="Ⅱ",L27="○",N27="○",R27="○",T27="○"),単価!$J$40,AND(J27="Ⅱ",L27="○",N27="○",P27="○",T27="○"),単価!$J$39,AND(J27="Ⅱ",L27="○",N27="○",T27="○"),単価!$J$38,AND(J27="Ⅱ",N27="○",P27="○",R27="○",T27="○"),単価!$J$37,AND(J27="Ⅱ",N27="○",R27="○",T27="○"),単価!$J$36,AND(J27="Ⅱ",N27="○",P27="○",T27="○"),単価!$J$35,AND(J27="Ⅱ",N27="○",T27="○"),単価!$J$34,AND(J27="Ⅱ",L27="○",P27="○",R27="○",T27="○"),単価!$J$37,AND(J27="Ⅱ",L27="○",R27="○",T27="○"),単価!$J$36,AND(J27="Ⅱ",L27="○",P27="○",T27="○"),単価!$J$35,AND(J27="Ⅱ",L27="○",T27="○"),単価!$J$34,AND(J27="Ⅱ",P27="○",R27="○",T27="○"),単価!$J$33,AND(J27="Ⅱ",R27="○",T27="○"),単価!$J$32,AND(J27="Ⅱ",P27="○",T27="○"),単価!$J$31,AND(J27="Ⅱ",T27="○"),単価!$J$30,AND(J27="Ⅰ",L27="○",N27="○",P27="○",R27="○",T27="○"),単価!$J$29,AND(J27="Ⅰ",L27="○",N27="○",R27="○",T27="○"),単価!$J$28,AND(J27="Ⅰ",L27="○",N27="○",P27="○",T27="○"),単価!$J$27,AND(J27="Ⅰ",L27="○",N27="○",T27="○"),単価!$J$26,AND(J27="Ⅰ",N27="○",P27="○",R27="○",T27="○"),単価!$J$25,AND(J27="Ⅰ",N27="○",R27="○",T27="○"),単価!$J$24,AND(J27="Ⅰ",N27="○",P27="○",T27="○"),単価!$J$23,AND(J27="Ⅰ",N27="○",T27="○"),単価!$J$22,AND(J27="Ⅰ",L27="○",P27="○",R27="○",T27="○"),単価!$J$25,AND(J27="Ⅰ",L27="○",R27="○",T27="○"),単価!$J$24,AND(J27="Ⅰ",L27="○",P27="○",T27="○"),単価!$J$23,AND(J27="Ⅰ",L27="○",T27="○"),単価!$J$22,AND(J27="Ⅰ",P27="○",R27="○",T27="○"),単価!$J$21,AND(J27="Ⅰ",R27="○",T27="○"),単価!$J$20,AND(J27="Ⅰ",P27="○",T27="○"),単価!$J$19,AND(J27="Ⅰ",T27="○"),単価!$J$18,TRUE,0)</f>
        <v>0</v>
      </c>
      <c r="W27" s="250"/>
      <c r="X27" s="246" t="s">
        <v>30</v>
      </c>
      <c r="Y27" s="246"/>
    </row>
    <row r="28" spans="1:25">
      <c r="A28" s="140"/>
      <c r="B28" s="140"/>
      <c r="C28" s="140"/>
      <c r="D28" s="245"/>
      <c r="E28" s="245"/>
      <c r="F28" s="245"/>
      <c r="G28" s="245"/>
      <c r="H28" s="245"/>
      <c r="I28" s="245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50"/>
      <c r="W28" s="250"/>
      <c r="X28" s="246"/>
      <c r="Y28" s="246"/>
    </row>
    <row r="29" spans="1:25">
      <c r="A29" s="140">
        <v>7</v>
      </c>
      <c r="B29" s="140" t="s">
        <v>145</v>
      </c>
      <c r="C29" s="140"/>
      <c r="D29" s="245">
        <v>7890123456</v>
      </c>
      <c r="E29" s="245"/>
      <c r="F29" s="245"/>
      <c r="G29" s="245" t="s">
        <v>74</v>
      </c>
      <c r="H29" s="245"/>
      <c r="I29" s="245"/>
      <c r="J29" s="249" t="s">
        <v>61</v>
      </c>
      <c r="K29" s="249"/>
      <c r="L29" s="249" t="s">
        <v>30</v>
      </c>
      <c r="M29" s="249"/>
      <c r="N29" s="249" t="s">
        <v>30</v>
      </c>
      <c r="O29" s="249"/>
      <c r="P29" s="249" t="s">
        <v>30</v>
      </c>
      <c r="Q29" s="249"/>
      <c r="R29" s="249" t="s">
        <v>62</v>
      </c>
      <c r="S29" s="249"/>
      <c r="T29" s="249" t="s">
        <v>30</v>
      </c>
      <c r="U29" s="249"/>
      <c r="V29" s="250" cm="1">
        <f t="array" ref="V29">_xlfn.IFS(AND(J29="Ⅱ",L29="○",N29="○",P29="○",R29="○",T29="○"),単価!$J$41,AND(J29="Ⅱ",L29="○",N29="○",R29="○",T29="○"),単価!$J$40,AND(J29="Ⅱ",L29="○",N29="○",P29="○",T29="○"),単価!$J$39,AND(J29="Ⅱ",L29="○",N29="○",T29="○"),単価!$J$38,AND(J29="Ⅱ",N29="○",P29="○",R29="○",T29="○"),単価!$J$37,AND(J29="Ⅱ",N29="○",R29="○",T29="○"),単価!$J$36,AND(J29="Ⅱ",N29="○",P29="○",T29="○"),単価!$J$35,AND(J29="Ⅱ",N29="○",T29="○"),単価!$J$34,AND(J29="Ⅱ",L29="○",P29="○",R29="○",T29="○"),単価!$J$37,AND(J29="Ⅱ",L29="○",R29="○",T29="○"),単価!$J$36,AND(J29="Ⅱ",L29="○",P29="○",T29="○"),単価!$J$35,AND(J29="Ⅱ",L29="○",T29="○"),単価!$J$34,AND(J29="Ⅱ",P29="○",R29="○",T29="○"),単価!$J$33,AND(J29="Ⅱ",R29="○",T29="○"),単価!$J$32,AND(J29="Ⅱ",P29="○",T29="○"),単価!$J$31,AND(J29="Ⅱ",T29="○"),単価!$J$30,AND(J29="Ⅰ",L29="○",N29="○",P29="○",R29="○",T29="○"),単価!$J$29,AND(J29="Ⅰ",L29="○",N29="○",R29="○",T29="○"),単価!$J$28,AND(J29="Ⅰ",L29="○",N29="○",P29="○",T29="○"),単価!$J$27,AND(J29="Ⅰ",L29="○",N29="○",T29="○"),単価!$J$26,AND(J29="Ⅰ",N29="○",P29="○",R29="○",T29="○"),単価!$J$25,AND(J29="Ⅰ",N29="○",R29="○",T29="○"),単価!$J$24,AND(J29="Ⅰ",N29="○",P29="○",T29="○"),単価!$J$23,AND(J29="Ⅰ",N29="○",T29="○"),単価!$J$22,AND(J29="Ⅰ",L29="○",P29="○",R29="○",T29="○"),単価!$J$25,AND(J29="Ⅰ",L29="○",R29="○",T29="○"),単価!$J$24,AND(J29="Ⅰ",L29="○",P29="○",T29="○"),単価!$J$23,AND(J29="Ⅰ",L29="○",T29="○"),単価!$J$22,AND(J29="Ⅰ",P29="○",R29="○",T29="○"),単価!$J$21,AND(J29="Ⅰ",R29="○",T29="○"),単価!$J$20,AND(J29="Ⅰ",P29="○",T29="○"),単価!$J$19,AND(J29="Ⅰ",T29="○"),単価!$J$18,TRUE,0)</f>
        <v>0</v>
      </c>
      <c r="W29" s="250"/>
      <c r="X29" s="246" t="s">
        <v>30</v>
      </c>
      <c r="Y29" s="246"/>
    </row>
    <row r="30" spans="1:25">
      <c r="A30" s="140"/>
      <c r="B30" s="140"/>
      <c r="C30" s="140"/>
      <c r="D30" s="245"/>
      <c r="E30" s="245"/>
      <c r="F30" s="245"/>
      <c r="G30" s="245"/>
      <c r="H30" s="245"/>
      <c r="I30" s="245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50"/>
      <c r="W30" s="250"/>
      <c r="X30" s="246"/>
      <c r="Y30" s="246"/>
    </row>
    <row r="31" spans="1:25">
      <c r="A31" s="140">
        <v>8</v>
      </c>
      <c r="B31" s="140"/>
      <c r="C31" s="140"/>
      <c r="D31" s="140"/>
      <c r="E31" s="140"/>
      <c r="F31" s="140"/>
      <c r="G31" s="140"/>
      <c r="H31" s="140"/>
      <c r="I31" s="140"/>
      <c r="J31" s="73" t="s">
        <v>30</v>
      </c>
      <c r="K31" s="73"/>
      <c r="L31" s="73" t="s">
        <v>30</v>
      </c>
      <c r="M31" s="73"/>
      <c r="N31" s="73" t="s">
        <v>30</v>
      </c>
      <c r="O31" s="73"/>
      <c r="P31" s="73" t="s">
        <v>30</v>
      </c>
      <c r="Q31" s="73"/>
      <c r="R31" s="73" t="s">
        <v>30</v>
      </c>
      <c r="S31" s="73"/>
      <c r="T31" s="73" t="s">
        <v>62</v>
      </c>
      <c r="U31" s="73"/>
      <c r="V31" s="90" cm="1">
        <f t="array" ref="V31">_xlfn.IFS(AND(J31="Ⅱ",L31="○",N31="○",P31="○",R31="○",T31="○"),単価!$J$41,AND(J31="Ⅱ",L31="○",N31="○",R31="○",T31="○"),単価!$J$40,AND(J31="Ⅱ",L31="○",N31="○",P31="○",T31="○"),単価!$J$39,AND(J31="Ⅱ",L31="○",N31="○",T31="○"),単価!$J$38,AND(J31="Ⅱ",N31="○",P31="○",R31="○",T31="○"),単価!$J$37,AND(J31="Ⅱ",N31="○",R31="○",T31="○"),単価!$J$36,AND(J31="Ⅱ",N31="○",P31="○",T31="○"),単価!$J$35,AND(J31="Ⅱ",N31="○",T31="○"),単価!$J$34,AND(J31="Ⅱ",L31="○",P31="○",R31="○",T31="○"),単価!$J$37,AND(J31="Ⅱ",L31="○",R31="○",T31="○"),単価!$J$36,AND(J31="Ⅱ",L31="○",P31="○",T31="○"),単価!$J$35,AND(J31="Ⅱ",L31="○",T31="○"),単価!$J$34,AND(J31="Ⅱ",P31="○",R31="○",T31="○"),単価!$J$33,AND(J31="Ⅱ",R31="○",T31="○"),単価!$J$32,AND(J31="Ⅱ",P31="○",T31="○"),単価!$J$31,AND(J31="Ⅱ",T31="○"),単価!$J$30,AND(J31="Ⅰ",L31="○",N31="○",P31="○",R31="○",T31="○"),単価!$J$29,AND(J31="Ⅰ",L31="○",N31="○",R31="○",T31="○"),単価!$J$28,AND(J31="Ⅰ",L31="○",N31="○",P31="○",T31="○"),単価!$J$27,AND(J31="Ⅰ",L31="○",N31="○",T31="○"),単価!$J$26,AND(J31="Ⅰ",N31="○",P31="○",R31="○",T31="○"),単価!$J$25,AND(J31="Ⅰ",N31="○",R31="○",T31="○"),単価!$J$24,AND(J31="Ⅰ",N31="○",P31="○",T31="○"),単価!$J$23,AND(J31="Ⅰ",N31="○",T31="○"),単価!$J$22,AND(J31="Ⅰ",L31="○",P31="○",R31="○",T31="○"),単価!$J$25,AND(J31="Ⅰ",L31="○",R31="○",T31="○"),単価!$J$24,AND(J31="Ⅰ",L31="○",P31="○",T31="○"),単価!$J$23,AND(J31="Ⅰ",L31="○",T31="○"),単価!$J$22,AND(J31="Ⅰ",P31="○",R31="○",T31="○"),単価!$J$21,AND(J31="Ⅰ",R31="○",T31="○"),単価!$J$20,AND(J31="Ⅰ",P31="○",T31="○"),単価!$J$19,AND(J31="Ⅰ",T31="○"),単価!$J$18,TRUE,0)</f>
        <v>0</v>
      </c>
      <c r="W31" s="90"/>
      <c r="X31" s="73" t="s">
        <v>30</v>
      </c>
      <c r="Y31" s="73"/>
    </row>
    <row r="32" spans="1:25">
      <c r="A32" s="140"/>
      <c r="B32" s="140"/>
      <c r="C32" s="140"/>
      <c r="D32" s="140"/>
      <c r="E32" s="140"/>
      <c r="F32" s="140"/>
      <c r="G32" s="140"/>
      <c r="H32" s="140"/>
      <c r="I32" s="140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90"/>
      <c r="W32" s="90"/>
      <c r="X32" s="73"/>
      <c r="Y32" s="73"/>
    </row>
    <row r="33" spans="1:25">
      <c r="A33" s="140">
        <v>9</v>
      </c>
      <c r="B33" s="140"/>
      <c r="C33" s="140"/>
      <c r="D33" s="140"/>
      <c r="E33" s="140"/>
      <c r="F33" s="140"/>
      <c r="G33" s="140"/>
      <c r="H33" s="140"/>
      <c r="I33" s="140"/>
      <c r="J33" s="73" t="s">
        <v>30</v>
      </c>
      <c r="K33" s="73"/>
      <c r="L33" s="73" t="s">
        <v>30</v>
      </c>
      <c r="M33" s="73"/>
      <c r="N33" s="73" t="s">
        <v>30</v>
      </c>
      <c r="O33" s="73"/>
      <c r="P33" s="73" t="s">
        <v>30</v>
      </c>
      <c r="Q33" s="73"/>
      <c r="R33" s="73" t="s">
        <v>30</v>
      </c>
      <c r="S33" s="73"/>
      <c r="T33" s="73" t="s">
        <v>62</v>
      </c>
      <c r="U33" s="73"/>
      <c r="V33" s="90" cm="1">
        <f t="array" ref="V33">_xlfn.IFS(AND(J33="Ⅱ",L33="○",N33="○",P33="○",R33="○",T33="○"),単価!$J$41,AND(J33="Ⅱ",L33="○",N33="○",R33="○",T33="○"),単価!$J$40,AND(J33="Ⅱ",L33="○",N33="○",P33="○",T33="○"),単価!$J$39,AND(J33="Ⅱ",L33="○",N33="○",T33="○"),単価!$J$38,AND(J33="Ⅱ",N33="○",P33="○",R33="○",T33="○"),単価!$J$37,AND(J33="Ⅱ",N33="○",R33="○",T33="○"),単価!$J$36,AND(J33="Ⅱ",N33="○",P33="○",T33="○"),単価!$J$35,AND(J33="Ⅱ",N33="○",T33="○"),単価!$J$34,AND(J33="Ⅱ",L33="○",P33="○",R33="○",T33="○"),単価!$J$37,AND(J33="Ⅱ",L33="○",R33="○",T33="○"),単価!$J$36,AND(J33="Ⅱ",L33="○",P33="○",T33="○"),単価!$J$35,AND(J33="Ⅱ",L33="○",T33="○"),単価!$J$34,AND(J33="Ⅱ",P33="○",R33="○",T33="○"),単価!$J$33,AND(J33="Ⅱ",R33="○",T33="○"),単価!$J$32,AND(J33="Ⅱ",P33="○",T33="○"),単価!$J$31,AND(J33="Ⅱ",T33="○"),単価!$J$30,AND(J33="Ⅰ",L33="○",N33="○",P33="○",R33="○",T33="○"),単価!$J$29,AND(J33="Ⅰ",L33="○",N33="○",R33="○",T33="○"),単価!$J$28,AND(J33="Ⅰ",L33="○",N33="○",P33="○",T33="○"),単価!$J$27,AND(J33="Ⅰ",L33="○",N33="○",T33="○"),単価!$J$26,AND(J33="Ⅰ",N33="○",P33="○",R33="○",T33="○"),単価!$J$25,AND(J33="Ⅰ",N33="○",R33="○",T33="○"),単価!$J$24,AND(J33="Ⅰ",N33="○",P33="○",T33="○"),単価!$J$23,AND(J33="Ⅰ",N33="○",T33="○"),単価!$J$22,AND(J33="Ⅰ",L33="○",P33="○",R33="○",T33="○"),単価!$J$25,AND(J33="Ⅰ",L33="○",R33="○",T33="○"),単価!$J$24,AND(J33="Ⅰ",L33="○",P33="○",T33="○"),単価!$J$23,AND(J33="Ⅰ",L33="○",T33="○"),単価!$J$22,AND(J33="Ⅰ",P33="○",R33="○",T33="○"),単価!$J$21,AND(J33="Ⅰ",R33="○",T33="○"),単価!$J$20,AND(J33="Ⅰ",P33="○",T33="○"),単価!$J$19,AND(J33="Ⅰ",T33="○"),単価!$J$18,TRUE,0)</f>
        <v>0</v>
      </c>
      <c r="W33" s="90"/>
      <c r="X33" s="73" t="s">
        <v>30</v>
      </c>
      <c r="Y33" s="73"/>
    </row>
    <row r="34" spans="1:25">
      <c r="A34" s="140"/>
      <c r="B34" s="140"/>
      <c r="C34" s="140"/>
      <c r="D34" s="140"/>
      <c r="E34" s="140"/>
      <c r="F34" s="140"/>
      <c r="G34" s="140"/>
      <c r="H34" s="140"/>
      <c r="I34" s="140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90"/>
      <c r="W34" s="90"/>
      <c r="X34" s="73"/>
      <c r="Y34" s="73"/>
    </row>
    <row r="35" spans="1:25">
      <c r="A35" s="140">
        <v>10</v>
      </c>
      <c r="B35" s="140"/>
      <c r="C35" s="140"/>
      <c r="D35" s="140"/>
      <c r="E35" s="140"/>
      <c r="F35" s="140"/>
      <c r="G35" s="140"/>
      <c r="H35" s="140"/>
      <c r="I35" s="140"/>
      <c r="J35" s="140" t="s">
        <v>30</v>
      </c>
      <c r="K35" s="140"/>
      <c r="L35" s="140" t="s">
        <v>30</v>
      </c>
      <c r="M35" s="140"/>
      <c r="N35" s="140" t="s">
        <v>30</v>
      </c>
      <c r="O35" s="140"/>
      <c r="P35" s="140" t="s">
        <v>30</v>
      </c>
      <c r="Q35" s="140"/>
      <c r="R35" s="140" t="s">
        <v>30</v>
      </c>
      <c r="S35" s="140"/>
      <c r="T35" s="140" t="s">
        <v>62</v>
      </c>
      <c r="U35" s="140"/>
      <c r="V35" s="150" cm="1">
        <f t="array" ref="V35">_xlfn.IFS(AND(J35="Ⅱ",L35="○",N35="○",P35="○",R35="○",T35="○"),単価!$J$41,AND(J35="Ⅱ",L35="○",N35="○",R35="○",T35="○"),単価!$J$40,AND(J35="Ⅱ",L35="○",N35="○",P35="○",T35="○"),単価!$J$39,AND(J35="Ⅱ",L35="○",N35="○",T35="○"),単価!$J$38,AND(J35="Ⅱ",N35="○",P35="○",R35="○",T35="○"),単価!$J$37,AND(J35="Ⅱ",N35="○",R35="○",T35="○"),単価!$J$36,AND(J35="Ⅱ",N35="○",P35="○",T35="○"),単価!$J$35,AND(J35="Ⅱ",N35="○",T35="○"),単価!$J$34,AND(J35="Ⅱ",L35="○",P35="○",R35="○",T35="○"),単価!$J$37,AND(J35="Ⅱ",L35="○",R35="○",T35="○"),単価!$J$36,AND(J35="Ⅱ",L35="○",P35="○",T35="○"),単価!$J$35,AND(J35="Ⅱ",L35="○",T35="○"),単価!$J$34,AND(J35="Ⅱ",P35="○",R35="○",T35="○"),単価!$J$33,AND(J35="Ⅱ",R35="○",T35="○"),単価!$J$32,AND(J35="Ⅱ",P35="○",T35="○"),単価!$J$31,AND(J35="Ⅱ",T35="○"),単価!$J$30,AND(J35="Ⅰ",L35="○",N35="○",P35="○",R35="○",T35="○"),単価!$J$29,AND(J35="Ⅰ",L35="○",N35="○",R35="○",T35="○"),単価!$J$28,AND(J35="Ⅰ",L35="○",N35="○",P35="○",T35="○"),単価!$J$27,AND(J35="Ⅰ",L35="○",N35="○",T35="○"),単価!$J$26,AND(J35="Ⅰ",N35="○",P35="○",R35="○",T35="○"),単価!$J$25,AND(J35="Ⅰ",N35="○",R35="○",T35="○"),単価!$J$24,AND(J35="Ⅰ",N35="○",P35="○",T35="○"),単価!$J$23,AND(J35="Ⅰ",N35="○",T35="○"),単価!$J$22,AND(J35="Ⅰ",L35="○",P35="○",R35="○",T35="○"),単価!$J$25,AND(J35="Ⅰ",L35="○",R35="○",T35="○"),単価!$J$24,AND(J35="Ⅰ",L35="○",P35="○",T35="○"),単価!$J$23,AND(J35="Ⅰ",L35="○",T35="○"),単価!$J$22,AND(J35="Ⅰ",P35="○",R35="○",T35="○"),単価!$J$21,AND(J35="Ⅰ",R35="○",T35="○"),単価!$J$20,AND(J35="Ⅰ",P35="○",T35="○"),単価!$J$19,AND(J35="Ⅰ",T35="○"),単価!$J$18,TRUE,0)</f>
        <v>0</v>
      </c>
      <c r="W35" s="150"/>
      <c r="X35" s="73" t="s">
        <v>30</v>
      </c>
      <c r="Y35" s="73"/>
    </row>
    <row r="36" spans="1:25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50"/>
      <c r="W36" s="150"/>
      <c r="X36" s="73"/>
      <c r="Y36" s="73"/>
    </row>
    <row r="37" spans="1:25">
      <c r="A37" s="140">
        <v>11</v>
      </c>
      <c r="B37" s="140"/>
      <c r="C37" s="140"/>
      <c r="D37" s="140"/>
      <c r="E37" s="140"/>
      <c r="F37" s="140"/>
      <c r="G37" s="140"/>
      <c r="H37" s="140"/>
      <c r="I37" s="140"/>
      <c r="J37" s="140" t="s">
        <v>30</v>
      </c>
      <c r="K37" s="140"/>
      <c r="L37" s="140" t="s">
        <v>30</v>
      </c>
      <c r="M37" s="140"/>
      <c r="N37" s="140" t="s">
        <v>30</v>
      </c>
      <c r="O37" s="140"/>
      <c r="P37" s="140" t="s">
        <v>30</v>
      </c>
      <c r="Q37" s="140"/>
      <c r="R37" s="140" t="s">
        <v>30</v>
      </c>
      <c r="S37" s="140"/>
      <c r="T37" s="140" t="s">
        <v>62</v>
      </c>
      <c r="U37" s="140"/>
      <c r="V37" s="150" cm="1">
        <f t="array" ref="V37">_xlfn.IFS(AND(J37="Ⅱ",L37="○",N37="○",P37="○",R37="○",T37="○"),単価!$J$41,AND(J37="Ⅱ",L37="○",N37="○",R37="○",T37="○"),単価!$J$40,AND(J37="Ⅱ",L37="○",N37="○",P37="○",T37="○"),単価!$J$39,AND(J37="Ⅱ",L37="○",N37="○",T37="○"),単価!$J$38,AND(J37="Ⅱ",N37="○",P37="○",R37="○",T37="○"),単価!$J$37,AND(J37="Ⅱ",N37="○",R37="○",T37="○"),単価!$J$36,AND(J37="Ⅱ",N37="○",P37="○",T37="○"),単価!$J$35,AND(J37="Ⅱ",N37="○",T37="○"),単価!$J$34,AND(J37="Ⅱ",L37="○",P37="○",R37="○",T37="○"),単価!$J$37,AND(J37="Ⅱ",L37="○",R37="○",T37="○"),単価!$J$36,AND(J37="Ⅱ",L37="○",P37="○",T37="○"),単価!$J$35,AND(J37="Ⅱ",L37="○",T37="○"),単価!$J$34,AND(J37="Ⅱ",P37="○",R37="○",T37="○"),単価!$J$33,AND(J37="Ⅱ",R37="○",T37="○"),単価!$J$32,AND(J37="Ⅱ",P37="○",T37="○"),単価!$J$31,AND(J37="Ⅱ",T37="○"),単価!$J$30,AND(J37="Ⅰ",L37="○",N37="○",P37="○",R37="○",T37="○"),単価!$J$29,AND(J37="Ⅰ",L37="○",N37="○",R37="○",T37="○"),単価!$J$28,AND(J37="Ⅰ",L37="○",N37="○",P37="○",T37="○"),単価!$J$27,AND(J37="Ⅰ",L37="○",N37="○",T37="○"),単価!$J$26,AND(J37="Ⅰ",N37="○",P37="○",R37="○",T37="○"),単価!$J$25,AND(J37="Ⅰ",N37="○",R37="○",T37="○"),単価!$J$24,AND(J37="Ⅰ",N37="○",P37="○",T37="○"),単価!$J$23,AND(J37="Ⅰ",N37="○",T37="○"),単価!$J$22,AND(J37="Ⅰ",L37="○",P37="○",R37="○",T37="○"),単価!$J$25,AND(J37="Ⅰ",L37="○",R37="○",T37="○"),単価!$J$24,AND(J37="Ⅰ",L37="○",P37="○",T37="○"),単価!$J$23,AND(J37="Ⅰ",L37="○",T37="○"),単価!$J$22,AND(J37="Ⅰ",P37="○",R37="○",T37="○"),単価!$J$21,AND(J37="Ⅰ",R37="○",T37="○"),単価!$J$20,AND(J37="Ⅰ",P37="○",T37="○"),単価!$J$19,AND(J37="Ⅰ",T37="○"),単価!$J$18,TRUE,0)</f>
        <v>0</v>
      </c>
      <c r="W37" s="150"/>
      <c r="X37" s="73" t="s">
        <v>30</v>
      </c>
      <c r="Y37" s="73"/>
    </row>
    <row r="38" spans="1:2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50"/>
      <c r="W38" s="150"/>
      <c r="X38" s="73"/>
      <c r="Y38" s="73"/>
    </row>
    <row r="39" spans="1:25">
      <c r="A39" s="140">
        <v>12</v>
      </c>
      <c r="B39" s="140"/>
      <c r="C39" s="140"/>
      <c r="D39" s="140"/>
      <c r="E39" s="140"/>
      <c r="F39" s="140"/>
      <c r="G39" s="140"/>
      <c r="H39" s="140"/>
      <c r="I39" s="140"/>
      <c r="J39" s="140" t="s">
        <v>30</v>
      </c>
      <c r="K39" s="140"/>
      <c r="L39" s="140" t="s">
        <v>30</v>
      </c>
      <c r="M39" s="140"/>
      <c r="N39" s="140" t="s">
        <v>30</v>
      </c>
      <c r="O39" s="140"/>
      <c r="P39" s="140" t="s">
        <v>30</v>
      </c>
      <c r="Q39" s="140"/>
      <c r="R39" s="140" t="s">
        <v>30</v>
      </c>
      <c r="S39" s="140"/>
      <c r="T39" s="140" t="s">
        <v>62</v>
      </c>
      <c r="U39" s="140"/>
      <c r="V39" s="150" cm="1">
        <f t="array" ref="V39">_xlfn.IFS(AND(J39="Ⅱ",L39="○",N39="○",P39="○",R39="○",T39="○"),単価!$J$41,AND(J39="Ⅱ",L39="○",N39="○",R39="○",T39="○"),単価!$J$40,AND(J39="Ⅱ",L39="○",N39="○",P39="○",T39="○"),単価!$J$39,AND(J39="Ⅱ",L39="○",N39="○",T39="○"),単価!$J$38,AND(J39="Ⅱ",N39="○",P39="○",R39="○",T39="○"),単価!$J$37,AND(J39="Ⅱ",N39="○",R39="○",T39="○"),単価!$J$36,AND(J39="Ⅱ",N39="○",P39="○",T39="○"),単価!$J$35,AND(J39="Ⅱ",N39="○",T39="○"),単価!$J$34,AND(J39="Ⅱ",L39="○",P39="○",R39="○",T39="○"),単価!$J$37,AND(J39="Ⅱ",L39="○",R39="○",T39="○"),単価!$J$36,AND(J39="Ⅱ",L39="○",P39="○",T39="○"),単価!$J$35,AND(J39="Ⅱ",L39="○",T39="○"),単価!$J$34,AND(J39="Ⅱ",P39="○",R39="○",T39="○"),単価!$J$33,AND(J39="Ⅱ",R39="○",T39="○"),単価!$J$32,AND(J39="Ⅱ",P39="○",T39="○"),単価!$J$31,AND(J39="Ⅱ",T39="○"),単価!$J$30,AND(J39="Ⅰ",L39="○",N39="○",P39="○",R39="○",T39="○"),単価!$J$29,AND(J39="Ⅰ",L39="○",N39="○",R39="○",T39="○"),単価!$J$28,AND(J39="Ⅰ",L39="○",N39="○",P39="○",T39="○"),単価!$J$27,AND(J39="Ⅰ",L39="○",N39="○",T39="○"),単価!$J$26,AND(J39="Ⅰ",N39="○",P39="○",R39="○",T39="○"),単価!$J$25,AND(J39="Ⅰ",N39="○",R39="○",T39="○"),単価!$J$24,AND(J39="Ⅰ",N39="○",P39="○",T39="○"),単価!$J$23,AND(J39="Ⅰ",N39="○",T39="○"),単価!$J$22,AND(J39="Ⅰ",L39="○",P39="○",R39="○",T39="○"),単価!$J$25,AND(J39="Ⅰ",L39="○",R39="○",T39="○"),単価!$J$24,AND(J39="Ⅰ",L39="○",P39="○",T39="○"),単価!$J$23,AND(J39="Ⅰ",L39="○",T39="○"),単価!$J$22,AND(J39="Ⅰ",P39="○",R39="○",T39="○"),単価!$J$21,AND(J39="Ⅰ",R39="○",T39="○"),単価!$J$20,AND(J39="Ⅰ",P39="○",T39="○"),単価!$J$19,AND(J39="Ⅰ",T39="○"),単価!$J$18,TRUE,0)</f>
        <v>0</v>
      </c>
      <c r="W39" s="150"/>
      <c r="X39" s="73" t="s">
        <v>30</v>
      </c>
      <c r="Y39" s="73"/>
    </row>
    <row r="40" spans="1:2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50"/>
      <c r="W40" s="150"/>
      <c r="X40" s="73"/>
      <c r="Y40" s="73"/>
    </row>
    <row r="41" spans="1:25">
      <c r="A41" s="140">
        <v>13</v>
      </c>
      <c r="B41" s="140"/>
      <c r="C41" s="140"/>
      <c r="D41" s="140"/>
      <c r="E41" s="140"/>
      <c r="F41" s="140"/>
      <c r="G41" s="140"/>
      <c r="H41" s="140"/>
      <c r="I41" s="140"/>
      <c r="J41" s="140" t="s">
        <v>30</v>
      </c>
      <c r="K41" s="140"/>
      <c r="L41" s="140" t="s">
        <v>30</v>
      </c>
      <c r="M41" s="140"/>
      <c r="N41" s="140" t="s">
        <v>30</v>
      </c>
      <c r="O41" s="140"/>
      <c r="P41" s="140" t="s">
        <v>30</v>
      </c>
      <c r="Q41" s="140"/>
      <c r="R41" s="140" t="s">
        <v>30</v>
      </c>
      <c r="S41" s="140"/>
      <c r="T41" s="140" t="s">
        <v>62</v>
      </c>
      <c r="U41" s="140"/>
      <c r="V41" s="150" cm="1">
        <f t="array" ref="V41">_xlfn.IFS(AND(J41="Ⅱ",L41="○",N41="○",P41="○",R41="○",T41="○"),単価!$J$41,AND(J41="Ⅱ",L41="○",N41="○",R41="○",T41="○"),単価!$J$40,AND(J41="Ⅱ",L41="○",N41="○",P41="○",T41="○"),単価!$J$39,AND(J41="Ⅱ",L41="○",N41="○",T41="○"),単価!$J$38,AND(J41="Ⅱ",N41="○",P41="○",R41="○",T41="○"),単価!$J$37,AND(J41="Ⅱ",N41="○",R41="○",T41="○"),単価!$J$36,AND(J41="Ⅱ",N41="○",P41="○",T41="○"),単価!$J$35,AND(J41="Ⅱ",N41="○",T41="○"),単価!$J$34,AND(J41="Ⅱ",L41="○",P41="○",R41="○",T41="○"),単価!$J$37,AND(J41="Ⅱ",L41="○",R41="○",T41="○"),単価!$J$36,AND(J41="Ⅱ",L41="○",P41="○",T41="○"),単価!$J$35,AND(J41="Ⅱ",L41="○",T41="○"),単価!$J$34,AND(J41="Ⅱ",P41="○",R41="○",T41="○"),単価!$J$33,AND(J41="Ⅱ",R41="○",T41="○"),単価!$J$32,AND(J41="Ⅱ",P41="○",T41="○"),単価!$J$31,AND(J41="Ⅱ",T41="○"),単価!$J$30,AND(J41="Ⅰ",L41="○",N41="○",P41="○",R41="○",T41="○"),単価!$J$29,AND(J41="Ⅰ",L41="○",N41="○",R41="○",T41="○"),単価!$J$28,AND(J41="Ⅰ",L41="○",N41="○",P41="○",T41="○"),単価!$J$27,AND(J41="Ⅰ",L41="○",N41="○",T41="○"),単価!$J$26,AND(J41="Ⅰ",N41="○",P41="○",R41="○",T41="○"),単価!$J$25,AND(J41="Ⅰ",N41="○",R41="○",T41="○"),単価!$J$24,AND(J41="Ⅰ",N41="○",P41="○",T41="○"),単価!$J$23,AND(J41="Ⅰ",N41="○",T41="○"),単価!$J$22,AND(J41="Ⅰ",L41="○",P41="○",R41="○",T41="○"),単価!$J$25,AND(J41="Ⅰ",L41="○",R41="○",T41="○"),単価!$J$24,AND(J41="Ⅰ",L41="○",P41="○",T41="○"),単価!$J$23,AND(J41="Ⅰ",L41="○",T41="○"),単価!$J$22,AND(J41="Ⅰ",P41="○",R41="○",T41="○"),単価!$J$21,AND(J41="Ⅰ",R41="○",T41="○"),単価!$J$20,AND(J41="Ⅰ",P41="○",T41="○"),単価!$J$19,AND(J41="Ⅰ",T41="○"),単価!$J$18,TRUE,0)</f>
        <v>0</v>
      </c>
      <c r="W41" s="150"/>
      <c r="X41" s="73" t="s">
        <v>30</v>
      </c>
      <c r="Y41" s="73"/>
    </row>
    <row r="42" spans="1:2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50"/>
      <c r="W42" s="150"/>
      <c r="X42" s="73"/>
      <c r="Y42" s="73"/>
    </row>
    <row r="43" spans="1:25">
      <c r="A43" s="140">
        <v>14</v>
      </c>
      <c r="B43" s="140"/>
      <c r="C43" s="140"/>
      <c r="D43" s="140"/>
      <c r="E43" s="140"/>
      <c r="F43" s="140"/>
      <c r="G43" s="140"/>
      <c r="H43" s="140"/>
      <c r="I43" s="140"/>
      <c r="J43" s="140" t="s">
        <v>30</v>
      </c>
      <c r="K43" s="140"/>
      <c r="L43" s="140" t="s">
        <v>30</v>
      </c>
      <c r="M43" s="140"/>
      <c r="N43" s="140" t="s">
        <v>30</v>
      </c>
      <c r="O43" s="140"/>
      <c r="P43" s="140" t="s">
        <v>30</v>
      </c>
      <c r="Q43" s="140"/>
      <c r="R43" s="140" t="s">
        <v>30</v>
      </c>
      <c r="S43" s="140"/>
      <c r="T43" s="140" t="s">
        <v>62</v>
      </c>
      <c r="U43" s="140"/>
      <c r="V43" s="150" cm="1">
        <f t="array" ref="V43">_xlfn.IFS(AND(J43="Ⅱ",L43="○",N43="○",P43="○",R43="○",T43="○"),単価!$J$41,AND(J43="Ⅱ",L43="○",N43="○",R43="○",T43="○"),単価!$J$40,AND(J43="Ⅱ",L43="○",N43="○",P43="○",T43="○"),単価!$J$39,AND(J43="Ⅱ",L43="○",N43="○",T43="○"),単価!$J$38,AND(J43="Ⅱ",N43="○",P43="○",R43="○",T43="○"),単価!$J$37,AND(J43="Ⅱ",N43="○",R43="○",T43="○"),単価!$J$36,AND(J43="Ⅱ",N43="○",P43="○",T43="○"),単価!$J$35,AND(J43="Ⅱ",N43="○",T43="○"),単価!$J$34,AND(J43="Ⅱ",L43="○",P43="○",R43="○",T43="○"),単価!$J$37,AND(J43="Ⅱ",L43="○",R43="○",T43="○"),単価!$J$36,AND(J43="Ⅱ",L43="○",P43="○",T43="○"),単価!$J$35,AND(J43="Ⅱ",L43="○",T43="○"),単価!$J$34,AND(J43="Ⅱ",P43="○",R43="○",T43="○"),単価!$J$33,AND(J43="Ⅱ",R43="○",T43="○"),単価!$J$32,AND(J43="Ⅱ",P43="○",T43="○"),単価!$J$31,AND(J43="Ⅱ",T43="○"),単価!$J$30,AND(J43="Ⅰ",L43="○",N43="○",P43="○",R43="○",T43="○"),単価!$J$29,AND(J43="Ⅰ",L43="○",N43="○",R43="○",T43="○"),単価!$J$28,AND(J43="Ⅰ",L43="○",N43="○",P43="○",T43="○"),単価!$J$27,AND(J43="Ⅰ",L43="○",N43="○",T43="○"),単価!$J$26,AND(J43="Ⅰ",N43="○",P43="○",R43="○",T43="○"),単価!$J$25,AND(J43="Ⅰ",N43="○",R43="○",T43="○"),単価!$J$24,AND(J43="Ⅰ",N43="○",P43="○",T43="○"),単価!$J$23,AND(J43="Ⅰ",N43="○",T43="○"),単価!$J$22,AND(J43="Ⅰ",L43="○",P43="○",R43="○",T43="○"),単価!$J$25,AND(J43="Ⅰ",L43="○",R43="○",T43="○"),単価!$J$24,AND(J43="Ⅰ",L43="○",P43="○",T43="○"),単価!$J$23,AND(J43="Ⅰ",L43="○",T43="○"),単価!$J$22,AND(J43="Ⅰ",P43="○",R43="○",T43="○"),単価!$J$21,AND(J43="Ⅰ",R43="○",T43="○"),単価!$J$20,AND(J43="Ⅰ",P43="○",T43="○"),単価!$J$19,AND(J43="Ⅰ",T43="○"),単価!$J$18,TRUE,0)</f>
        <v>0</v>
      </c>
      <c r="W43" s="150"/>
      <c r="X43" s="73" t="s">
        <v>30</v>
      </c>
      <c r="Y43" s="73"/>
    </row>
    <row r="44" spans="1:25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50"/>
      <c r="W44" s="150"/>
      <c r="X44" s="73"/>
      <c r="Y44" s="73"/>
    </row>
    <row r="45" spans="1:25">
      <c r="A45" s="140">
        <v>15</v>
      </c>
      <c r="B45" s="140"/>
      <c r="C45" s="140"/>
      <c r="D45" s="140"/>
      <c r="E45" s="140"/>
      <c r="F45" s="140"/>
      <c r="G45" s="140"/>
      <c r="H45" s="140"/>
      <c r="I45" s="140"/>
      <c r="J45" s="140" t="s">
        <v>30</v>
      </c>
      <c r="K45" s="140"/>
      <c r="L45" s="140" t="s">
        <v>30</v>
      </c>
      <c r="M45" s="140"/>
      <c r="N45" s="140" t="s">
        <v>30</v>
      </c>
      <c r="O45" s="140"/>
      <c r="P45" s="140" t="s">
        <v>30</v>
      </c>
      <c r="Q45" s="140"/>
      <c r="R45" s="140" t="s">
        <v>30</v>
      </c>
      <c r="S45" s="140"/>
      <c r="T45" s="140" t="s">
        <v>62</v>
      </c>
      <c r="U45" s="140"/>
      <c r="V45" s="150" cm="1">
        <f t="array" ref="V45">_xlfn.IFS(AND(J45="Ⅱ",L45="○",N45="○",P45="○",R45="○",T45="○"),単価!$J$41,AND(J45="Ⅱ",L45="○",N45="○",R45="○",T45="○"),単価!$J$40,AND(J45="Ⅱ",L45="○",N45="○",P45="○",T45="○"),単価!$J$39,AND(J45="Ⅱ",L45="○",N45="○",T45="○"),単価!$J$38,AND(J45="Ⅱ",N45="○",P45="○",R45="○",T45="○"),単価!$J$37,AND(J45="Ⅱ",N45="○",R45="○",T45="○"),単価!$J$36,AND(J45="Ⅱ",N45="○",P45="○",T45="○"),単価!$J$35,AND(J45="Ⅱ",N45="○",T45="○"),単価!$J$34,AND(J45="Ⅱ",L45="○",P45="○",R45="○",T45="○"),単価!$J$37,AND(J45="Ⅱ",L45="○",R45="○",T45="○"),単価!$J$36,AND(J45="Ⅱ",L45="○",P45="○",T45="○"),単価!$J$35,AND(J45="Ⅱ",L45="○",T45="○"),単価!$J$34,AND(J45="Ⅱ",P45="○",R45="○",T45="○"),単価!$J$33,AND(J45="Ⅱ",R45="○",T45="○"),単価!$J$32,AND(J45="Ⅱ",P45="○",T45="○"),単価!$J$31,AND(J45="Ⅱ",T45="○"),単価!$J$30,AND(J45="Ⅰ",L45="○",N45="○",P45="○",R45="○",T45="○"),単価!$J$29,AND(J45="Ⅰ",L45="○",N45="○",R45="○",T45="○"),単価!$J$28,AND(J45="Ⅰ",L45="○",N45="○",P45="○",T45="○"),単価!$J$27,AND(J45="Ⅰ",L45="○",N45="○",T45="○"),単価!$J$26,AND(J45="Ⅰ",N45="○",P45="○",R45="○",T45="○"),単価!$J$25,AND(J45="Ⅰ",N45="○",R45="○",T45="○"),単価!$J$24,AND(J45="Ⅰ",N45="○",P45="○",T45="○"),単価!$J$23,AND(J45="Ⅰ",N45="○",T45="○"),単価!$J$22,AND(J45="Ⅰ",L45="○",P45="○",R45="○",T45="○"),単価!$J$25,AND(J45="Ⅰ",L45="○",R45="○",T45="○"),単価!$J$24,AND(J45="Ⅰ",L45="○",P45="○",T45="○"),単価!$J$23,AND(J45="Ⅰ",L45="○",T45="○"),単価!$J$22,AND(J45="Ⅰ",P45="○",R45="○",T45="○"),単価!$J$21,AND(J45="Ⅰ",R45="○",T45="○"),単価!$J$20,AND(J45="Ⅰ",P45="○",T45="○"),単価!$J$19,AND(J45="Ⅰ",T45="○"),単価!$J$18,TRUE,0)</f>
        <v>0</v>
      </c>
      <c r="W45" s="150"/>
      <c r="X45" s="73" t="s">
        <v>30</v>
      </c>
      <c r="Y45" s="73"/>
    </row>
    <row r="46" spans="1:25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50"/>
      <c r="W46" s="150"/>
      <c r="X46" s="73"/>
      <c r="Y46" s="73"/>
    </row>
    <row r="47" spans="1:25">
      <c r="A47" s="188" t="s">
        <v>45</v>
      </c>
      <c r="B47" s="188"/>
      <c r="C47" s="188"/>
      <c r="D47" s="188"/>
      <c r="E47" s="188"/>
      <c r="F47" s="188"/>
      <c r="G47" s="188"/>
      <c r="H47" s="188"/>
      <c r="I47" s="188"/>
      <c r="J47" s="251">
        <f>COUNTIF(J17:K46,"Ⅰ")</f>
        <v>7</v>
      </c>
      <c r="K47" s="251"/>
      <c r="L47" s="153">
        <f>COUNTIF(L17:M46,"○")</f>
        <v>0</v>
      </c>
      <c r="M47" s="153"/>
      <c r="N47" s="153">
        <f>COUNTIF(N17:O46,"○")</f>
        <v>0</v>
      </c>
      <c r="O47" s="153"/>
      <c r="P47" s="252">
        <f>COUNTIF(P17:Q46,"○")</f>
        <v>2</v>
      </c>
      <c r="Q47" s="252"/>
      <c r="R47" s="252">
        <f>COUNTIF(R17:S46,"○")</f>
        <v>3</v>
      </c>
      <c r="S47" s="252"/>
      <c r="T47" s="152"/>
      <c r="U47" s="152"/>
      <c r="V47" s="248">
        <f>SUM(V17:W46)</f>
        <v>616</v>
      </c>
      <c r="W47" s="240"/>
      <c r="X47" s="253">
        <f>COUNTIF(X17:Y46,"○")</f>
        <v>0</v>
      </c>
      <c r="Y47" s="254"/>
    </row>
    <row r="48" spans="1:25">
      <c r="A48" s="188"/>
      <c r="B48" s="188"/>
      <c r="C48" s="188"/>
      <c r="D48" s="188"/>
      <c r="E48" s="188"/>
      <c r="F48" s="188"/>
      <c r="G48" s="188"/>
      <c r="H48" s="188"/>
      <c r="I48" s="188"/>
      <c r="J48" s="251"/>
      <c r="K48" s="251"/>
      <c r="L48" s="153"/>
      <c r="M48" s="153"/>
      <c r="N48" s="153"/>
      <c r="O48" s="153"/>
      <c r="P48" s="252"/>
      <c r="Q48" s="252"/>
      <c r="R48" s="252"/>
      <c r="S48" s="252"/>
      <c r="T48" s="152"/>
      <c r="U48" s="152"/>
      <c r="V48" s="240"/>
      <c r="W48" s="240"/>
      <c r="X48" s="255"/>
      <c r="Y48" s="256"/>
    </row>
    <row r="49" spans="1: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1"/>
      <c r="W49" s="41"/>
      <c r="X49" s="52"/>
      <c r="Y49" s="52"/>
    </row>
    <row r="50" spans="1:25" ht="14.25">
      <c r="A50" s="235" t="s">
        <v>127</v>
      </c>
      <c r="B50" s="236"/>
      <c r="C50" s="236"/>
      <c r="D50" s="236"/>
      <c r="E50" s="237"/>
      <c r="F50" s="43"/>
      <c r="G50" s="43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1"/>
      <c r="W50" s="41"/>
      <c r="X50" s="52"/>
      <c r="Y50" s="52"/>
    </row>
    <row r="51" spans="1:25">
      <c r="A51" s="140" t="s">
        <v>26</v>
      </c>
      <c r="B51" s="141" t="s">
        <v>27</v>
      </c>
      <c r="C51" s="141"/>
      <c r="D51" s="140" t="s">
        <v>28</v>
      </c>
      <c r="E51" s="140"/>
      <c r="F51" s="140"/>
      <c r="G51" s="140" t="s">
        <v>29</v>
      </c>
      <c r="H51" s="140"/>
      <c r="I51" s="140"/>
      <c r="J51" s="257" t="s">
        <v>128</v>
      </c>
      <c r="K51" s="257"/>
      <c r="L51" s="73" t="s">
        <v>98</v>
      </c>
      <c r="M51" s="73"/>
      <c r="N51" s="142" t="s">
        <v>99</v>
      </c>
      <c r="O51" s="73"/>
      <c r="P51" s="247" t="s">
        <v>32</v>
      </c>
      <c r="Q51" s="247"/>
      <c r="R51" s="238" t="s">
        <v>33</v>
      </c>
      <c r="S51" s="247"/>
      <c r="T51" s="238" t="s">
        <v>39</v>
      </c>
      <c r="U51" s="238"/>
      <c r="V51" s="239" t="s">
        <v>46</v>
      </c>
      <c r="W51" s="240"/>
      <c r="X51" s="241" t="s">
        <v>117</v>
      </c>
      <c r="Y51" s="242"/>
    </row>
    <row r="52" spans="1:25">
      <c r="A52" s="140"/>
      <c r="B52" s="141"/>
      <c r="C52" s="141"/>
      <c r="D52" s="140"/>
      <c r="E52" s="140"/>
      <c r="F52" s="140"/>
      <c r="G52" s="140"/>
      <c r="H52" s="140"/>
      <c r="I52" s="140"/>
      <c r="J52" s="257"/>
      <c r="K52" s="257"/>
      <c r="L52" s="73"/>
      <c r="M52" s="73"/>
      <c r="N52" s="73"/>
      <c r="O52" s="73"/>
      <c r="P52" s="247"/>
      <c r="Q52" s="247"/>
      <c r="R52" s="247"/>
      <c r="S52" s="247"/>
      <c r="T52" s="238"/>
      <c r="U52" s="238"/>
      <c r="V52" s="240"/>
      <c r="W52" s="240"/>
      <c r="X52" s="243"/>
      <c r="Y52" s="244"/>
    </row>
    <row r="53" spans="1:25">
      <c r="A53" s="140">
        <v>1</v>
      </c>
      <c r="B53" s="245" t="s">
        <v>65</v>
      </c>
      <c r="C53" s="245"/>
      <c r="D53" s="245">
        <v>8901234567</v>
      </c>
      <c r="E53" s="245"/>
      <c r="F53" s="245"/>
      <c r="G53" s="245" t="s">
        <v>100</v>
      </c>
      <c r="H53" s="245"/>
      <c r="I53" s="245"/>
      <c r="J53" s="188" t="s">
        <v>61</v>
      </c>
      <c r="K53" s="188"/>
      <c r="L53" s="140" t="s">
        <v>30</v>
      </c>
      <c r="M53" s="140"/>
      <c r="N53" s="140" t="s">
        <v>30</v>
      </c>
      <c r="O53" s="140"/>
      <c r="P53" s="247" t="s">
        <v>62</v>
      </c>
      <c r="Q53" s="247"/>
      <c r="R53" s="247" t="s">
        <v>30</v>
      </c>
      <c r="S53" s="247"/>
      <c r="T53" s="247" t="s">
        <v>62</v>
      </c>
      <c r="U53" s="247"/>
      <c r="V53" s="248" cm="1">
        <f t="array" ref="V53">_xlfn.IFS(AND(J53="Ⅱ",L53="○",N53="○",P53="○",R53="○",T53="○"),単価!$J$41,AND(J53="Ⅱ",L53="○",N53="○",R53="○",T53="○"),単価!$J$40,AND(J53="Ⅱ",L53="○",N53="○",P53="○",T53="○"),単価!$J$39,AND(J53="Ⅱ",L53="○",N53="○",T53="○"),単価!$J$38,AND(J53="Ⅱ",N53="○",P53="○",R53="○",T53="○"),単価!$J$37,AND(J53="Ⅱ",N53="○",R53="○",T53="○"),単価!$J$36,AND(J53="Ⅱ",N53="○",P53="○",T53="○"),単価!$J$35,AND(J53="Ⅱ",N53="○",T53="○"),単価!$J$34,AND(J53="Ⅱ",L53="○",P53="○",R53="○",T53="○"),単価!$J$37,AND(J53="Ⅱ",L53="○",R53="○",T53="○"),単価!$J$36,AND(J53="Ⅱ",L53="○",P53="○",T53="○"),単価!$J$35,AND(J53="Ⅱ",L53="○",T53="○"),単価!$J$34,AND(J53="Ⅱ",P53="○",R53="○",T53="○"),単価!$J$33,AND(J53="Ⅱ",R53="○",T53="○"),単価!$J$32,AND(J53="Ⅱ",P53="○",T53="○"),単価!$J$31,AND(J53="Ⅱ",T53="○"),単価!$J$30,AND(J53="Ⅰ",L53="○",N53="○",P53="○",R53="○",T53="○"),単価!$J$29,AND(J53="Ⅰ",L53="○",N53="○",R53="○",T53="○"),単価!$J$28,AND(J53="Ⅰ",L53="○",N53="○",P53="○",T53="○"),単価!$J$27,AND(J53="Ⅰ",L53="○",N53="○",T53="○"),単価!$J$26,AND(J53="Ⅰ",N53="○",P53="○",R53="○",T53="○"),単価!$J$25,AND(J53="Ⅰ",N53="○",R53="○",T53="○"),単価!$J$24,AND(J53="Ⅰ",N53="○",P53="○",T53="○"),単価!$J$23,AND(J53="Ⅰ",N53="○",T53="○"),単価!$J$22,AND(J53="Ⅰ",L53="○",P53="○",R53="○",T53="○"),単価!$J$25,AND(J53="Ⅰ",L53="○",R53="○",T53="○"),単価!$J$24,AND(J53="Ⅰ",L53="○",P53="○",T53="○"),単価!$J$23,AND(J53="Ⅰ",L53="○",T53="○"),単価!$J$22,AND(J53="Ⅰ",P53="○",R53="○",T53="○"),単価!$J$21,AND(J53="Ⅰ",R53="○",T53="○"),単価!$J$20,AND(J53="Ⅰ",P53="○",T53="○"),単価!$J$19,AND(J53="Ⅰ",T53="○"),単価!$J$18,TRUE,0)</f>
        <v>137</v>
      </c>
      <c r="W53" s="248"/>
      <c r="X53" s="246" t="s">
        <v>30</v>
      </c>
      <c r="Y53" s="246"/>
    </row>
    <row r="54" spans="1:25">
      <c r="A54" s="140"/>
      <c r="B54" s="245"/>
      <c r="C54" s="245"/>
      <c r="D54" s="245"/>
      <c r="E54" s="245"/>
      <c r="F54" s="245"/>
      <c r="G54" s="245"/>
      <c r="H54" s="245"/>
      <c r="I54" s="245"/>
      <c r="J54" s="188"/>
      <c r="K54" s="188"/>
      <c r="L54" s="140"/>
      <c r="M54" s="140"/>
      <c r="N54" s="140"/>
      <c r="O54" s="140"/>
      <c r="P54" s="247"/>
      <c r="Q54" s="247"/>
      <c r="R54" s="247"/>
      <c r="S54" s="247"/>
      <c r="T54" s="247"/>
      <c r="U54" s="247"/>
      <c r="V54" s="248"/>
      <c r="W54" s="248"/>
      <c r="X54" s="246"/>
      <c r="Y54" s="246"/>
    </row>
    <row r="55" spans="1:25">
      <c r="A55" s="140">
        <v>2</v>
      </c>
      <c r="B55" s="245" t="s">
        <v>65</v>
      </c>
      <c r="C55" s="245"/>
      <c r="D55" s="245">
        <v>9012345678</v>
      </c>
      <c r="E55" s="245"/>
      <c r="F55" s="245"/>
      <c r="G55" s="245" t="s">
        <v>101</v>
      </c>
      <c r="H55" s="245"/>
      <c r="I55" s="245"/>
      <c r="J55" s="188" t="s">
        <v>63</v>
      </c>
      <c r="K55" s="188"/>
      <c r="L55" s="140" t="s">
        <v>30</v>
      </c>
      <c r="M55" s="140"/>
      <c r="N55" s="140" t="s">
        <v>30</v>
      </c>
      <c r="O55" s="140"/>
      <c r="P55" s="247" t="s">
        <v>30</v>
      </c>
      <c r="Q55" s="247"/>
      <c r="R55" s="247" t="s">
        <v>62</v>
      </c>
      <c r="S55" s="247"/>
      <c r="T55" s="247" t="s">
        <v>62</v>
      </c>
      <c r="U55" s="247"/>
      <c r="V55" s="248" cm="1">
        <f t="array" ref="V55">_xlfn.IFS(AND(J55="Ⅱ",L55="○",N55="○",P55="○",R55="○",T55="○"),単価!$J$41,AND(J55="Ⅱ",L55="○",N55="○",R55="○",T55="○"),単価!$J$40,AND(J55="Ⅱ",L55="○",N55="○",P55="○",T55="○"),単価!$J$39,AND(J55="Ⅱ",L55="○",N55="○",T55="○"),単価!$J$38,AND(J55="Ⅱ",N55="○",P55="○",R55="○",T55="○"),単価!$J$37,AND(J55="Ⅱ",N55="○",R55="○",T55="○"),単価!$J$36,AND(J55="Ⅱ",N55="○",P55="○",T55="○"),単価!$J$35,AND(J55="Ⅱ",N55="○",T55="○"),単価!$J$34,AND(J55="Ⅱ",L55="○",P55="○",R55="○",T55="○"),単価!$J$37,AND(J55="Ⅱ",L55="○",R55="○",T55="○"),単価!$J$36,AND(J55="Ⅱ",L55="○",P55="○",T55="○"),単価!$J$35,AND(J55="Ⅱ",L55="○",T55="○"),単価!$J$34,AND(J55="Ⅱ",P55="○",R55="○",T55="○"),単価!$J$33,AND(J55="Ⅱ",R55="○",T55="○"),単価!$J$32,AND(J55="Ⅱ",P55="○",T55="○"),単価!$J$31,AND(J55="Ⅱ",T55="○"),単価!$J$30,AND(J55="Ⅰ",L55="○",N55="○",P55="○",R55="○",T55="○"),単価!$J$29,AND(J55="Ⅰ",L55="○",N55="○",R55="○",T55="○"),単価!$J$28,AND(J55="Ⅰ",L55="○",N55="○",P55="○",T55="○"),単価!$J$27,AND(J55="Ⅰ",L55="○",N55="○",T55="○"),単価!$J$26,AND(J55="Ⅰ",N55="○",P55="○",R55="○",T55="○"),単価!$J$25,AND(J55="Ⅰ",N55="○",R55="○",T55="○"),単価!$J$24,AND(J55="Ⅰ",N55="○",P55="○",T55="○"),単価!$J$23,AND(J55="Ⅰ",N55="○",T55="○"),単価!$J$22,AND(J55="Ⅰ",L55="○",P55="○",R55="○",T55="○"),単価!$J$25,AND(J55="Ⅰ",L55="○",R55="○",T55="○"),単価!$J$24,AND(J55="Ⅰ",L55="○",P55="○",T55="○"),単価!$J$23,AND(J55="Ⅰ",L55="○",T55="○"),単価!$J$22,AND(J55="Ⅰ",P55="○",R55="○",T55="○"),単価!$J$21,AND(J55="Ⅰ",R55="○",T55="○"),単価!$J$20,AND(J55="Ⅰ",P55="○",T55="○"),単価!$J$19,AND(J55="Ⅰ",T55="○"),単価!$J$18,TRUE,0)</f>
        <v>136</v>
      </c>
      <c r="W55" s="248"/>
      <c r="X55" s="246" t="s">
        <v>30</v>
      </c>
      <c r="Y55" s="246"/>
    </row>
    <row r="56" spans="1:25">
      <c r="A56" s="140"/>
      <c r="B56" s="245"/>
      <c r="C56" s="245"/>
      <c r="D56" s="245"/>
      <c r="E56" s="245"/>
      <c r="F56" s="245"/>
      <c r="G56" s="245"/>
      <c r="H56" s="245"/>
      <c r="I56" s="245"/>
      <c r="J56" s="188"/>
      <c r="K56" s="188"/>
      <c r="L56" s="140"/>
      <c r="M56" s="140"/>
      <c r="N56" s="140"/>
      <c r="O56" s="140"/>
      <c r="P56" s="247"/>
      <c r="Q56" s="247"/>
      <c r="R56" s="247"/>
      <c r="S56" s="247"/>
      <c r="T56" s="247"/>
      <c r="U56" s="247"/>
      <c r="V56" s="248"/>
      <c r="W56" s="248"/>
      <c r="X56" s="246"/>
      <c r="Y56" s="246"/>
    </row>
    <row r="57" spans="1:25">
      <c r="A57" s="140">
        <v>3</v>
      </c>
      <c r="B57" s="245" t="s">
        <v>65</v>
      </c>
      <c r="C57" s="245"/>
      <c r="D57" s="140">
        <v>2468013579</v>
      </c>
      <c r="E57" s="140"/>
      <c r="F57" s="140"/>
      <c r="G57" s="140" t="s">
        <v>146</v>
      </c>
      <c r="H57" s="140"/>
      <c r="I57" s="140"/>
      <c r="J57" s="188" t="s">
        <v>61</v>
      </c>
      <c r="K57" s="188"/>
      <c r="L57" s="140" t="s">
        <v>30</v>
      </c>
      <c r="M57" s="140"/>
      <c r="N57" s="140" t="s">
        <v>30</v>
      </c>
      <c r="O57" s="140"/>
      <c r="P57" s="247" t="s">
        <v>30</v>
      </c>
      <c r="Q57" s="247"/>
      <c r="R57" s="247" t="s">
        <v>30</v>
      </c>
      <c r="S57" s="247"/>
      <c r="T57" s="247" t="s">
        <v>62</v>
      </c>
      <c r="U57" s="247"/>
      <c r="V57" s="248" cm="1">
        <f t="array" ref="V57">_xlfn.IFS(AND(J57="Ⅱ",L57="○",N57="○",P57="○",R57="○",T57="○"),単価!$J$41,AND(J57="Ⅱ",L57="○",N57="○",R57="○",T57="○"),単価!$J$40,AND(J57="Ⅱ",L57="○",N57="○",P57="○",T57="○"),単価!$J$39,AND(J57="Ⅱ",L57="○",N57="○",T57="○"),単価!$J$38,AND(J57="Ⅱ",N57="○",P57="○",R57="○",T57="○"),単価!$J$37,AND(J57="Ⅱ",N57="○",R57="○",T57="○"),単価!$J$36,AND(J57="Ⅱ",N57="○",P57="○",T57="○"),単価!$J$35,AND(J57="Ⅱ",N57="○",T57="○"),単価!$J$34,AND(J57="Ⅱ",L57="○",P57="○",R57="○",T57="○"),単価!$J$37,AND(J57="Ⅱ",L57="○",R57="○",T57="○"),単価!$J$36,AND(J57="Ⅱ",L57="○",P57="○",T57="○"),単価!$J$35,AND(J57="Ⅱ",L57="○",T57="○"),単価!$J$34,AND(J57="Ⅱ",P57="○",R57="○",T57="○"),単価!$J$33,AND(J57="Ⅱ",R57="○",T57="○"),単価!$J$32,AND(J57="Ⅱ",P57="○",T57="○"),単価!$J$31,AND(J57="Ⅱ",T57="○"),単価!$J$30,AND(J57="Ⅰ",L57="○",N57="○",P57="○",R57="○",T57="○"),単価!$J$29,AND(J57="Ⅰ",L57="○",N57="○",R57="○",T57="○"),単価!$J$28,AND(J57="Ⅰ",L57="○",N57="○",P57="○",T57="○"),単価!$J$27,AND(J57="Ⅰ",L57="○",N57="○",T57="○"),単価!$J$26,AND(J57="Ⅰ",N57="○",P57="○",R57="○",T57="○"),単価!$J$25,AND(J57="Ⅰ",N57="○",R57="○",T57="○"),単価!$J$24,AND(J57="Ⅰ",N57="○",P57="○",T57="○"),単価!$J$23,AND(J57="Ⅰ",N57="○",T57="○"),単価!$J$22,AND(J57="Ⅰ",L57="○",P57="○",R57="○",T57="○"),単価!$J$25,AND(J57="Ⅰ",L57="○",R57="○",T57="○"),単価!$J$24,AND(J57="Ⅰ",L57="○",P57="○",T57="○"),単価!$J$23,AND(J57="Ⅰ",L57="○",T57="○"),単価!$J$22,AND(J57="Ⅰ",P57="○",R57="○",T57="○"),単価!$J$21,AND(J57="Ⅰ",R57="○",T57="○"),単価!$J$20,AND(J57="Ⅰ",P57="○",T57="○"),単価!$J$19,AND(J57="Ⅰ",T57="○"),単価!$J$18,TRUE,0)</f>
        <v>77</v>
      </c>
      <c r="W57" s="248"/>
      <c r="X57" s="246" t="s">
        <v>30</v>
      </c>
      <c r="Y57" s="246"/>
    </row>
    <row r="58" spans="1:25">
      <c r="A58" s="140"/>
      <c r="B58" s="245"/>
      <c r="C58" s="245"/>
      <c r="D58" s="140"/>
      <c r="E58" s="140"/>
      <c r="F58" s="140"/>
      <c r="G58" s="140"/>
      <c r="H58" s="140"/>
      <c r="I58" s="140"/>
      <c r="J58" s="188"/>
      <c r="K58" s="188"/>
      <c r="L58" s="140"/>
      <c r="M58" s="140"/>
      <c r="N58" s="140"/>
      <c r="O58" s="140"/>
      <c r="P58" s="247"/>
      <c r="Q58" s="247"/>
      <c r="R58" s="247"/>
      <c r="S58" s="247"/>
      <c r="T58" s="247"/>
      <c r="U58" s="247"/>
      <c r="V58" s="248"/>
      <c r="W58" s="248"/>
      <c r="X58" s="246"/>
      <c r="Y58" s="246"/>
    </row>
    <row r="59" spans="1:25">
      <c r="A59" s="140">
        <v>4</v>
      </c>
      <c r="B59" s="245" t="s">
        <v>65</v>
      </c>
      <c r="C59" s="245"/>
      <c r="D59" s="140">
        <v>1357924680</v>
      </c>
      <c r="E59" s="140"/>
      <c r="F59" s="140"/>
      <c r="G59" s="140" t="s">
        <v>147</v>
      </c>
      <c r="H59" s="140"/>
      <c r="I59" s="140"/>
      <c r="J59" s="188" t="s">
        <v>63</v>
      </c>
      <c r="K59" s="188"/>
      <c r="L59" s="140" t="s">
        <v>30</v>
      </c>
      <c r="M59" s="140"/>
      <c r="N59" s="140" t="s">
        <v>30</v>
      </c>
      <c r="O59" s="140"/>
      <c r="P59" s="247" t="s">
        <v>62</v>
      </c>
      <c r="Q59" s="247"/>
      <c r="R59" s="247" t="s">
        <v>30</v>
      </c>
      <c r="S59" s="247"/>
      <c r="T59" s="258" t="s">
        <v>62</v>
      </c>
      <c r="U59" s="259"/>
      <c r="V59" s="248" cm="1">
        <f t="array" ref="V59">_xlfn.IFS(AND(J59="Ⅱ",L59="○",N59="○",P59="○",R59="○",T59="○"),単価!$J$41,AND(J59="Ⅱ",L59="○",N59="○",R59="○",T59="○"),単価!$J$40,AND(J59="Ⅱ",L59="○",N59="○",P59="○",T59="○"),単価!$J$39,AND(J59="Ⅱ",L59="○",N59="○",T59="○"),単価!$J$38,AND(J59="Ⅱ",N59="○",P59="○",R59="○",T59="○"),単価!$J$37,AND(J59="Ⅱ",N59="○",R59="○",T59="○"),単価!$J$36,AND(J59="Ⅱ",N59="○",P59="○",T59="○"),単価!$J$35,AND(J59="Ⅱ",N59="○",T59="○"),単価!$J$34,AND(J59="Ⅱ",L59="○",P59="○",R59="○",T59="○"),単価!$J$37,AND(J59="Ⅱ",L59="○",R59="○",T59="○"),単価!$J$36,AND(J59="Ⅱ",L59="○",P59="○",T59="○"),単価!$J$35,AND(J59="Ⅱ",L59="○",T59="○"),単価!$J$34,AND(J59="Ⅱ",P59="○",R59="○",T59="○"),単価!$J$33,AND(J59="Ⅱ",R59="○",T59="○"),単価!$J$32,AND(J59="Ⅱ",P59="○",T59="○"),単価!$J$31,AND(J59="Ⅱ",T59="○"),単価!$J$30,AND(J59="Ⅰ",L59="○",N59="○",P59="○",R59="○",T59="○"),単価!$J$29,AND(J59="Ⅰ",L59="○",N59="○",R59="○",T59="○"),単価!$J$28,AND(J59="Ⅰ",L59="○",N59="○",P59="○",T59="○"),単価!$J$27,AND(J59="Ⅰ",L59="○",N59="○",T59="○"),単価!$J$26,AND(J59="Ⅰ",N59="○",P59="○",R59="○",T59="○"),単価!$J$25,AND(J59="Ⅰ",N59="○",R59="○",T59="○"),単価!$J$24,AND(J59="Ⅰ",N59="○",P59="○",T59="○"),単価!$J$23,AND(J59="Ⅰ",N59="○",T59="○"),単価!$J$22,AND(J59="Ⅰ",L59="○",P59="○",R59="○",T59="○"),単価!$J$25,AND(J59="Ⅰ",L59="○",R59="○",T59="○"),単価!$J$24,AND(J59="Ⅰ",L59="○",P59="○",T59="○"),単価!$J$23,AND(J59="Ⅰ",L59="○",T59="○"),単価!$J$22,AND(J59="Ⅰ",P59="○",R59="○",T59="○"),単価!$J$21,AND(J59="Ⅰ",R59="○",T59="○"),単価!$J$20,AND(J59="Ⅰ",P59="○",T59="○"),単価!$J$19,AND(J59="Ⅰ",T59="○"),単価!$J$18,TRUE,0)</f>
        <v>136</v>
      </c>
      <c r="W59" s="248"/>
      <c r="X59" s="262"/>
      <c r="Y59" s="263"/>
    </row>
    <row r="60" spans="1:25">
      <c r="A60" s="140"/>
      <c r="B60" s="245"/>
      <c r="C60" s="245"/>
      <c r="D60" s="140"/>
      <c r="E60" s="140"/>
      <c r="F60" s="140"/>
      <c r="G60" s="140"/>
      <c r="H60" s="140"/>
      <c r="I60" s="140"/>
      <c r="J60" s="188"/>
      <c r="K60" s="188"/>
      <c r="L60" s="140"/>
      <c r="M60" s="140"/>
      <c r="N60" s="140"/>
      <c r="O60" s="140"/>
      <c r="P60" s="247"/>
      <c r="Q60" s="247"/>
      <c r="R60" s="247"/>
      <c r="S60" s="247"/>
      <c r="T60" s="260"/>
      <c r="U60" s="261"/>
      <c r="V60" s="248"/>
      <c r="W60" s="248"/>
      <c r="X60" s="264"/>
      <c r="Y60" s="265"/>
    </row>
    <row r="61" spans="1:25">
      <c r="A61" s="140">
        <v>5</v>
      </c>
      <c r="B61" s="245" t="s">
        <v>65</v>
      </c>
      <c r="C61" s="245"/>
      <c r="D61" s="140">
        <v>9876543210</v>
      </c>
      <c r="E61" s="140"/>
      <c r="F61" s="140"/>
      <c r="G61" s="140" t="s">
        <v>148</v>
      </c>
      <c r="H61" s="140"/>
      <c r="I61" s="140"/>
      <c r="J61" s="188" t="s">
        <v>61</v>
      </c>
      <c r="K61" s="188"/>
      <c r="L61" s="140" t="s">
        <v>30</v>
      </c>
      <c r="M61" s="140"/>
      <c r="N61" s="140" t="s">
        <v>30</v>
      </c>
      <c r="O61" s="140"/>
      <c r="P61" s="247" t="s">
        <v>62</v>
      </c>
      <c r="Q61" s="247"/>
      <c r="R61" s="247" t="s">
        <v>62</v>
      </c>
      <c r="S61" s="247"/>
      <c r="T61" s="258" t="s">
        <v>62</v>
      </c>
      <c r="U61" s="259"/>
      <c r="V61" s="248" cm="1">
        <f t="array" ref="V61">_xlfn.IFS(AND(J61="Ⅱ",L61="○",N61="○",P61="○",R61="○",T61="○"),単価!$J$41,AND(J61="Ⅱ",L61="○",N61="○",R61="○",T61="○"),単価!$J$40,AND(J61="Ⅱ",L61="○",N61="○",P61="○",T61="○"),単価!$J$39,AND(J61="Ⅱ",L61="○",N61="○",T61="○"),単価!$J$38,AND(J61="Ⅱ",N61="○",P61="○",R61="○",T61="○"),単価!$J$37,AND(J61="Ⅱ",N61="○",R61="○",T61="○"),単価!$J$36,AND(J61="Ⅱ",N61="○",P61="○",T61="○"),単価!$J$35,AND(J61="Ⅱ",N61="○",T61="○"),単価!$J$34,AND(J61="Ⅱ",L61="○",P61="○",R61="○",T61="○"),単価!$J$37,AND(J61="Ⅱ",L61="○",R61="○",T61="○"),単価!$J$36,AND(J61="Ⅱ",L61="○",P61="○",T61="○"),単価!$J$35,AND(J61="Ⅱ",L61="○",T61="○"),単価!$J$34,AND(J61="Ⅱ",P61="○",R61="○",T61="○"),単価!$J$33,AND(J61="Ⅱ",R61="○",T61="○"),単価!$J$32,AND(J61="Ⅱ",P61="○",T61="○"),単価!$J$31,AND(J61="Ⅱ",T61="○"),単価!$J$30,AND(J61="Ⅰ",L61="○",N61="○",P61="○",R61="○",T61="○"),単価!$J$29,AND(J61="Ⅰ",L61="○",N61="○",R61="○",T61="○"),単価!$J$28,AND(J61="Ⅰ",L61="○",N61="○",P61="○",T61="○"),単価!$J$27,AND(J61="Ⅰ",L61="○",N61="○",T61="○"),単価!$J$26,AND(J61="Ⅰ",N61="○",P61="○",R61="○",T61="○"),単価!$J$25,AND(J61="Ⅰ",N61="○",R61="○",T61="○"),単価!$J$24,AND(J61="Ⅰ",N61="○",P61="○",T61="○"),単価!$J$23,AND(J61="Ⅰ",N61="○",T61="○"),単価!$J$22,AND(J61="Ⅰ",L61="○",P61="○",R61="○",T61="○"),単価!$J$25,AND(J61="Ⅰ",L61="○",R61="○",T61="○"),単価!$J$24,AND(J61="Ⅰ",L61="○",P61="○",T61="○"),単価!$J$23,AND(J61="Ⅰ",L61="○",T61="○"),単価!$J$22,AND(J61="Ⅰ",P61="○",R61="○",T61="○"),単価!$J$21,AND(J61="Ⅰ",R61="○",T61="○"),単価!$J$20,AND(J61="Ⅰ",P61="○",T61="○"),単価!$J$19,AND(J61="Ⅰ",T61="○"),単価!$J$18,TRUE,0)</f>
        <v>188</v>
      </c>
      <c r="W61" s="248"/>
      <c r="X61" s="262" t="s">
        <v>30</v>
      </c>
      <c r="Y61" s="263"/>
    </row>
    <row r="62" spans="1:25">
      <c r="A62" s="140"/>
      <c r="B62" s="245"/>
      <c r="C62" s="245"/>
      <c r="D62" s="140"/>
      <c r="E62" s="140"/>
      <c r="F62" s="140"/>
      <c r="G62" s="140"/>
      <c r="H62" s="140"/>
      <c r="I62" s="140"/>
      <c r="J62" s="188"/>
      <c r="K62" s="188"/>
      <c r="L62" s="140"/>
      <c r="M62" s="140"/>
      <c r="N62" s="140"/>
      <c r="O62" s="140"/>
      <c r="P62" s="247"/>
      <c r="Q62" s="247"/>
      <c r="R62" s="247"/>
      <c r="S62" s="247"/>
      <c r="T62" s="260"/>
      <c r="U62" s="261"/>
      <c r="V62" s="248"/>
      <c r="W62" s="248"/>
      <c r="X62" s="264"/>
      <c r="Y62" s="265"/>
    </row>
    <row r="63" spans="1:25">
      <c r="A63" s="140">
        <v>6</v>
      </c>
      <c r="B63" s="245" t="s">
        <v>65</v>
      </c>
      <c r="C63" s="245"/>
      <c r="D63" s="140">
        <v>3254769810</v>
      </c>
      <c r="E63" s="140"/>
      <c r="F63" s="140"/>
      <c r="G63" s="140" t="s">
        <v>149</v>
      </c>
      <c r="H63" s="140"/>
      <c r="I63" s="140"/>
      <c r="J63" s="188" t="s">
        <v>63</v>
      </c>
      <c r="K63" s="188"/>
      <c r="L63" s="140" t="s">
        <v>30</v>
      </c>
      <c r="M63" s="140"/>
      <c r="N63" s="140" t="s">
        <v>30</v>
      </c>
      <c r="O63" s="140"/>
      <c r="P63" s="247" t="s">
        <v>30</v>
      </c>
      <c r="Q63" s="247"/>
      <c r="R63" s="247" t="s">
        <v>30</v>
      </c>
      <c r="S63" s="247"/>
      <c r="T63" s="258" t="s">
        <v>62</v>
      </c>
      <c r="U63" s="259"/>
      <c r="V63" s="248" cm="1">
        <f t="array" ref="V63">_xlfn.IFS(AND(J63="Ⅱ",L63="○",N63="○",P63="○",R63="○",T63="○"),単価!$J$41,AND(J63="Ⅱ",L63="○",N63="○",R63="○",T63="○"),単価!$J$40,AND(J63="Ⅱ",L63="○",N63="○",P63="○",T63="○"),単価!$J$39,AND(J63="Ⅱ",L63="○",N63="○",T63="○"),単価!$J$38,AND(J63="Ⅱ",N63="○",P63="○",R63="○",T63="○"),単価!$J$37,AND(J63="Ⅱ",N63="○",R63="○",T63="○"),単価!$J$36,AND(J63="Ⅱ",N63="○",P63="○",T63="○"),単価!$J$35,AND(J63="Ⅱ",N63="○",T63="○"),単価!$J$34,AND(J63="Ⅱ",L63="○",P63="○",R63="○",T63="○"),単価!$J$37,AND(J63="Ⅱ",L63="○",R63="○",T63="○"),単価!$J$36,AND(J63="Ⅱ",L63="○",P63="○",T63="○"),単価!$J$35,AND(J63="Ⅱ",L63="○",T63="○"),単価!$J$34,AND(J63="Ⅱ",P63="○",R63="○",T63="○"),単価!$J$33,AND(J63="Ⅱ",R63="○",T63="○"),単価!$J$32,AND(J63="Ⅱ",P63="○",T63="○"),単価!$J$31,AND(J63="Ⅱ",T63="○"),単価!$J$30,AND(J63="Ⅰ",L63="○",N63="○",P63="○",R63="○",T63="○"),単価!$J$29,AND(J63="Ⅰ",L63="○",N63="○",R63="○",T63="○"),単価!$J$28,AND(J63="Ⅰ",L63="○",N63="○",P63="○",T63="○"),単価!$J$27,AND(J63="Ⅰ",L63="○",N63="○",T63="○"),単価!$J$26,AND(J63="Ⅰ",N63="○",P63="○",R63="○",T63="○"),単価!$J$25,AND(J63="Ⅰ",N63="○",R63="○",T63="○"),単価!$J$24,AND(J63="Ⅰ",N63="○",P63="○",T63="○"),単価!$J$23,AND(J63="Ⅰ",N63="○",T63="○"),単価!$J$22,AND(J63="Ⅰ",L63="○",P63="○",R63="○",T63="○"),単価!$J$25,AND(J63="Ⅰ",L63="○",R63="○",T63="○"),単価!$J$24,AND(J63="Ⅰ",L63="○",P63="○",T63="○"),単価!$J$23,AND(J63="Ⅰ",L63="○",T63="○"),単価!$J$22,AND(J63="Ⅰ",P63="○",R63="○",T63="○"),単価!$J$21,AND(J63="Ⅰ",R63="○",T63="○"),単価!$J$20,AND(J63="Ⅰ",P63="○",T63="○"),単価!$J$19,AND(J63="Ⅰ",T63="○"),単価!$J$18,TRUE,0)</f>
        <v>85</v>
      </c>
      <c r="W63" s="248"/>
      <c r="X63" s="262" t="s">
        <v>62</v>
      </c>
      <c r="Y63" s="263"/>
    </row>
    <row r="64" spans="1:25">
      <c r="A64" s="140"/>
      <c r="B64" s="245"/>
      <c r="C64" s="245"/>
      <c r="D64" s="140"/>
      <c r="E64" s="140"/>
      <c r="F64" s="140"/>
      <c r="G64" s="140"/>
      <c r="H64" s="140"/>
      <c r="I64" s="140"/>
      <c r="J64" s="188"/>
      <c r="K64" s="188"/>
      <c r="L64" s="140"/>
      <c r="M64" s="140"/>
      <c r="N64" s="140"/>
      <c r="O64" s="140"/>
      <c r="P64" s="247"/>
      <c r="Q64" s="247"/>
      <c r="R64" s="247"/>
      <c r="S64" s="247"/>
      <c r="T64" s="260"/>
      <c r="U64" s="261"/>
      <c r="V64" s="248"/>
      <c r="W64" s="248"/>
      <c r="X64" s="264"/>
      <c r="Y64" s="265"/>
    </row>
    <row r="65" spans="1:25">
      <c r="A65" s="140">
        <v>7</v>
      </c>
      <c r="B65" s="245" t="s">
        <v>65</v>
      </c>
      <c r="C65" s="245"/>
      <c r="D65" s="140">
        <v>1098765432</v>
      </c>
      <c r="E65" s="140"/>
      <c r="F65" s="140"/>
      <c r="G65" s="140" t="s">
        <v>150</v>
      </c>
      <c r="H65" s="140"/>
      <c r="I65" s="140"/>
      <c r="J65" s="249" t="s">
        <v>61</v>
      </c>
      <c r="K65" s="249"/>
      <c r="L65" s="249" t="s">
        <v>30</v>
      </c>
      <c r="M65" s="249"/>
      <c r="N65" s="249" t="s">
        <v>30</v>
      </c>
      <c r="O65" s="249"/>
      <c r="P65" s="249" t="s">
        <v>30</v>
      </c>
      <c r="Q65" s="249"/>
      <c r="R65" s="249" t="s">
        <v>30</v>
      </c>
      <c r="S65" s="249"/>
      <c r="T65" s="266" t="s">
        <v>30</v>
      </c>
      <c r="U65" s="267"/>
      <c r="V65" s="250" cm="1">
        <f t="array" ref="V65">_xlfn.IFS(AND(J65="Ⅱ",L65="○",N65="○",P65="○",R65="○",T65="○"),単価!$J$41,AND(J65="Ⅱ",L65="○",N65="○",R65="○",T65="○"),単価!$J$40,AND(J65="Ⅱ",L65="○",N65="○",P65="○",T65="○"),単価!$J$39,AND(J65="Ⅱ",L65="○",N65="○",T65="○"),単価!$J$38,AND(J65="Ⅱ",N65="○",P65="○",R65="○",T65="○"),単価!$J$37,AND(J65="Ⅱ",N65="○",R65="○",T65="○"),単価!$J$36,AND(J65="Ⅱ",N65="○",P65="○",T65="○"),単価!$J$35,AND(J65="Ⅱ",N65="○",T65="○"),単価!$J$34,AND(J65="Ⅱ",L65="○",P65="○",R65="○",T65="○"),単価!$J$37,AND(J65="Ⅱ",L65="○",R65="○",T65="○"),単価!$J$36,AND(J65="Ⅱ",L65="○",P65="○",T65="○"),単価!$J$35,AND(J65="Ⅱ",L65="○",T65="○"),単価!$J$34,AND(J65="Ⅱ",P65="○",R65="○",T65="○"),単価!$J$33,AND(J65="Ⅱ",R65="○",T65="○"),単価!$J$32,AND(J65="Ⅱ",P65="○",T65="○"),単価!$J$31,AND(J65="Ⅱ",T65="○"),単価!$J$30,AND(J65="Ⅰ",L65="○",N65="○",P65="○",R65="○",T65="○"),単価!$J$29,AND(J65="Ⅰ",L65="○",N65="○",R65="○",T65="○"),単価!$J$28,AND(J65="Ⅰ",L65="○",N65="○",P65="○",T65="○"),単価!$J$27,AND(J65="Ⅰ",L65="○",N65="○",T65="○"),単価!$J$26,AND(J65="Ⅰ",N65="○",P65="○",R65="○",T65="○"),単価!$J$25,AND(J65="Ⅰ",N65="○",R65="○",T65="○"),単価!$J$24,AND(J65="Ⅰ",N65="○",P65="○",T65="○"),単価!$J$23,AND(J65="Ⅰ",N65="○",T65="○"),単価!$J$22,AND(J65="Ⅰ",L65="○",P65="○",R65="○",T65="○"),単価!$J$25,AND(J65="Ⅰ",L65="○",R65="○",T65="○"),単価!$J$24,AND(J65="Ⅰ",L65="○",P65="○",T65="○"),単価!$J$23,AND(J65="Ⅰ",L65="○",T65="○"),単価!$J$22,AND(J65="Ⅰ",P65="○",R65="○",T65="○"),単価!$J$21,AND(J65="Ⅰ",R65="○",T65="○"),単価!$J$20,AND(J65="Ⅰ",P65="○",T65="○"),単価!$J$19,AND(J65="Ⅰ",T65="○"),単価!$J$18,TRUE,0)</f>
        <v>0</v>
      </c>
      <c r="W65" s="250"/>
      <c r="X65" s="262"/>
      <c r="Y65" s="263"/>
    </row>
    <row r="66" spans="1:25">
      <c r="A66" s="140"/>
      <c r="B66" s="245"/>
      <c r="C66" s="245"/>
      <c r="D66" s="140"/>
      <c r="E66" s="140"/>
      <c r="F66" s="140"/>
      <c r="G66" s="140"/>
      <c r="H66" s="140"/>
      <c r="I66" s="140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68"/>
      <c r="U66" s="269"/>
      <c r="V66" s="250"/>
      <c r="W66" s="250"/>
      <c r="X66" s="264"/>
      <c r="Y66" s="265"/>
    </row>
    <row r="67" spans="1:25">
      <c r="A67" s="140">
        <v>8</v>
      </c>
      <c r="B67" s="245" t="s">
        <v>65</v>
      </c>
      <c r="C67" s="245"/>
      <c r="D67" s="140">
        <v>6574839201</v>
      </c>
      <c r="E67" s="140"/>
      <c r="F67" s="140"/>
      <c r="G67" s="140" t="s">
        <v>151</v>
      </c>
      <c r="H67" s="140"/>
      <c r="I67" s="140"/>
      <c r="J67" s="249" t="s">
        <v>63</v>
      </c>
      <c r="K67" s="249"/>
      <c r="L67" s="249" t="s">
        <v>30</v>
      </c>
      <c r="M67" s="249"/>
      <c r="N67" s="249" t="s">
        <v>30</v>
      </c>
      <c r="O67" s="249"/>
      <c r="P67" s="249" t="s">
        <v>30</v>
      </c>
      <c r="Q67" s="249"/>
      <c r="R67" s="249" t="s">
        <v>30</v>
      </c>
      <c r="S67" s="249"/>
      <c r="T67" s="266" t="s">
        <v>30</v>
      </c>
      <c r="U67" s="267"/>
      <c r="V67" s="250" cm="1">
        <f t="array" ref="V67">_xlfn.IFS(AND(J67="Ⅱ",L67="○",N67="○",P67="○",R67="○",T67="○"),単価!$J$41,AND(J67="Ⅱ",L67="○",N67="○",R67="○",T67="○"),単価!$J$40,AND(J67="Ⅱ",L67="○",N67="○",P67="○",T67="○"),単価!$J$39,AND(J67="Ⅱ",L67="○",N67="○",T67="○"),単価!$J$38,AND(J67="Ⅱ",N67="○",P67="○",R67="○",T67="○"),単価!$J$37,AND(J67="Ⅱ",N67="○",R67="○",T67="○"),単価!$J$36,AND(J67="Ⅱ",N67="○",P67="○",T67="○"),単価!$J$35,AND(J67="Ⅱ",N67="○",T67="○"),単価!$J$34,AND(J67="Ⅱ",L67="○",P67="○",R67="○",T67="○"),単価!$J$37,AND(J67="Ⅱ",L67="○",R67="○",T67="○"),単価!$J$36,AND(J67="Ⅱ",L67="○",P67="○",T67="○"),単価!$J$35,AND(J67="Ⅱ",L67="○",T67="○"),単価!$J$34,AND(J67="Ⅱ",P67="○",R67="○",T67="○"),単価!$J$33,AND(J67="Ⅱ",R67="○",T67="○"),単価!$J$32,AND(J67="Ⅱ",P67="○",T67="○"),単価!$J$31,AND(J67="Ⅱ",T67="○"),単価!$J$30,AND(J67="Ⅰ",L67="○",N67="○",P67="○",R67="○",T67="○"),単価!$J$29,AND(J67="Ⅰ",L67="○",N67="○",R67="○",T67="○"),単価!$J$28,AND(J67="Ⅰ",L67="○",N67="○",P67="○",T67="○"),単価!$J$27,AND(J67="Ⅰ",L67="○",N67="○",T67="○"),単価!$J$26,AND(J67="Ⅰ",N67="○",P67="○",R67="○",T67="○"),単価!$J$25,AND(J67="Ⅰ",N67="○",R67="○",T67="○"),単価!$J$24,AND(J67="Ⅰ",N67="○",P67="○",T67="○"),単価!$J$23,AND(J67="Ⅰ",N67="○",T67="○"),単価!$J$22,AND(J67="Ⅰ",L67="○",P67="○",R67="○",T67="○"),単価!$J$25,AND(J67="Ⅰ",L67="○",R67="○",T67="○"),単価!$J$24,AND(J67="Ⅰ",L67="○",P67="○",T67="○"),単価!$J$23,AND(J67="Ⅰ",L67="○",T67="○"),単価!$J$22,AND(J67="Ⅰ",P67="○",R67="○",T67="○"),単価!$J$21,AND(J67="Ⅰ",R67="○",T67="○"),単価!$J$20,AND(J67="Ⅰ",P67="○",T67="○"),単価!$J$19,AND(J67="Ⅰ",T67="○"),単価!$J$18,TRUE,0)</f>
        <v>0</v>
      </c>
      <c r="W67" s="250"/>
      <c r="X67" s="262"/>
      <c r="Y67" s="263"/>
    </row>
    <row r="68" spans="1:25">
      <c r="A68" s="140"/>
      <c r="B68" s="245"/>
      <c r="C68" s="245"/>
      <c r="D68" s="140"/>
      <c r="E68" s="140"/>
      <c r="F68" s="140"/>
      <c r="G68" s="140"/>
      <c r="H68" s="140"/>
      <c r="I68" s="140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68"/>
      <c r="U68" s="269"/>
      <c r="V68" s="250"/>
      <c r="W68" s="250"/>
      <c r="X68" s="264"/>
      <c r="Y68" s="265"/>
    </row>
    <row r="69" spans="1:25">
      <c r="A69" s="140">
        <v>9</v>
      </c>
      <c r="B69" s="140"/>
      <c r="C69" s="140"/>
      <c r="D69" s="140"/>
      <c r="E69" s="140"/>
      <c r="F69" s="140"/>
      <c r="G69" s="140"/>
      <c r="H69" s="140"/>
      <c r="I69" s="140"/>
      <c r="J69" s="140" t="s">
        <v>30</v>
      </c>
      <c r="K69" s="140"/>
      <c r="L69" s="140" t="s">
        <v>30</v>
      </c>
      <c r="M69" s="140"/>
      <c r="N69" s="140" t="s">
        <v>30</v>
      </c>
      <c r="O69" s="140"/>
      <c r="P69" s="140" t="s">
        <v>30</v>
      </c>
      <c r="Q69" s="140"/>
      <c r="R69" s="140" t="s">
        <v>30</v>
      </c>
      <c r="S69" s="140"/>
      <c r="T69" s="274" t="s">
        <v>62</v>
      </c>
      <c r="U69" s="275"/>
      <c r="V69" s="150" cm="1">
        <f t="array" ref="V69">_xlfn.IFS(AND(J69="Ⅱ",L69="○",N69="○",P69="○",R69="○",T69="○"),単価!$J$41,AND(J69="Ⅱ",L69="○",N69="○",R69="○",T69="○"),単価!$J$40,AND(J69="Ⅱ",L69="○",N69="○",P69="○",T69="○"),単価!$J$39,AND(J69="Ⅱ",L69="○",N69="○",T69="○"),単価!$J$38,AND(J69="Ⅱ",N69="○",P69="○",R69="○",T69="○"),単価!$J$37,AND(J69="Ⅱ",N69="○",R69="○",T69="○"),単価!$J$36,AND(J69="Ⅱ",N69="○",P69="○",T69="○"),単価!$J$35,AND(J69="Ⅱ",N69="○",T69="○"),単価!$J$34,AND(J69="Ⅱ",L69="○",P69="○",R69="○",T69="○"),単価!$J$37,AND(J69="Ⅱ",L69="○",R69="○",T69="○"),単価!$J$36,AND(J69="Ⅱ",L69="○",P69="○",T69="○"),単価!$J$35,AND(J69="Ⅱ",L69="○",T69="○"),単価!$J$34,AND(J69="Ⅱ",P69="○",R69="○",T69="○"),単価!$J$33,AND(J69="Ⅱ",R69="○",T69="○"),単価!$J$32,AND(J69="Ⅱ",P69="○",T69="○"),単価!$J$31,AND(J69="Ⅱ",T69="○"),単価!$J$30,AND(J69="Ⅰ",L69="○",N69="○",P69="○",R69="○",T69="○"),単価!$J$29,AND(J69="Ⅰ",L69="○",N69="○",R69="○",T69="○"),単価!$J$28,AND(J69="Ⅰ",L69="○",N69="○",P69="○",T69="○"),単価!$J$27,AND(J69="Ⅰ",L69="○",N69="○",T69="○"),単価!$J$26,AND(J69="Ⅰ",N69="○",P69="○",R69="○",T69="○"),単価!$J$25,AND(J69="Ⅰ",N69="○",R69="○",T69="○"),単価!$J$24,AND(J69="Ⅰ",N69="○",P69="○",T69="○"),単価!$J$23,AND(J69="Ⅰ",N69="○",T69="○"),単価!$J$22,AND(J69="Ⅰ",L69="○",P69="○",R69="○",T69="○"),単価!$J$25,AND(J69="Ⅰ",L69="○",R69="○",T69="○"),単価!$J$24,AND(J69="Ⅰ",L69="○",P69="○",T69="○"),単価!$J$23,AND(J69="Ⅰ",L69="○",T69="○"),単価!$J$22,AND(J69="Ⅰ",P69="○",R69="○",T69="○"),単価!$J$21,AND(J69="Ⅰ",R69="○",T69="○"),単価!$J$20,AND(J69="Ⅰ",P69="○",T69="○"),単価!$J$19,AND(J69="Ⅰ",T69="○"),単価!$J$18,TRUE,0)</f>
        <v>0</v>
      </c>
      <c r="W69" s="150"/>
      <c r="X69" s="270"/>
      <c r="Y69" s="271"/>
    </row>
    <row r="70" spans="1:2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276"/>
      <c r="U70" s="277"/>
      <c r="V70" s="150"/>
      <c r="W70" s="150"/>
      <c r="X70" s="272"/>
      <c r="Y70" s="273"/>
    </row>
    <row r="71" spans="1:25">
      <c r="A71" s="140">
        <v>10</v>
      </c>
      <c r="B71" s="140"/>
      <c r="C71" s="140"/>
      <c r="D71" s="140"/>
      <c r="E71" s="140"/>
      <c r="F71" s="140"/>
      <c r="G71" s="140"/>
      <c r="H71" s="140"/>
      <c r="I71" s="140"/>
      <c r="J71" s="140" t="s">
        <v>30</v>
      </c>
      <c r="K71" s="140"/>
      <c r="L71" s="140" t="s">
        <v>30</v>
      </c>
      <c r="M71" s="140"/>
      <c r="N71" s="140" t="s">
        <v>30</v>
      </c>
      <c r="O71" s="140"/>
      <c r="P71" s="140" t="s">
        <v>30</v>
      </c>
      <c r="Q71" s="140"/>
      <c r="R71" s="140" t="s">
        <v>30</v>
      </c>
      <c r="S71" s="140"/>
      <c r="T71" s="274" t="s">
        <v>62</v>
      </c>
      <c r="U71" s="275"/>
      <c r="V71" s="150" cm="1">
        <f t="array" ref="V71">_xlfn.IFS(AND(J71="Ⅱ",L71="○",N71="○",P71="○",R71="○",T71="○"),単価!$J$41,AND(J71="Ⅱ",L71="○",N71="○",R71="○",T71="○"),単価!$J$40,AND(J71="Ⅱ",L71="○",N71="○",P71="○",T71="○"),単価!$J$39,AND(J71="Ⅱ",L71="○",N71="○",T71="○"),単価!$J$38,AND(J71="Ⅱ",N71="○",P71="○",R71="○",T71="○"),単価!$J$37,AND(J71="Ⅱ",N71="○",R71="○",T71="○"),単価!$J$36,AND(J71="Ⅱ",N71="○",P71="○",T71="○"),単価!$J$35,AND(J71="Ⅱ",N71="○",T71="○"),単価!$J$34,AND(J71="Ⅱ",L71="○",P71="○",R71="○",T71="○"),単価!$J$37,AND(J71="Ⅱ",L71="○",R71="○",T71="○"),単価!$J$36,AND(J71="Ⅱ",L71="○",P71="○",T71="○"),単価!$J$35,AND(J71="Ⅱ",L71="○",T71="○"),単価!$J$34,AND(J71="Ⅱ",P71="○",R71="○",T71="○"),単価!$J$33,AND(J71="Ⅱ",R71="○",T71="○"),単価!$J$32,AND(J71="Ⅱ",P71="○",T71="○"),単価!$J$31,AND(J71="Ⅱ",T71="○"),単価!$J$30,AND(J71="Ⅰ",L71="○",N71="○",P71="○",R71="○",T71="○"),単価!$J$29,AND(J71="Ⅰ",L71="○",N71="○",R71="○",T71="○"),単価!$J$28,AND(J71="Ⅰ",L71="○",N71="○",P71="○",T71="○"),単価!$J$27,AND(J71="Ⅰ",L71="○",N71="○",T71="○"),単価!$J$26,AND(J71="Ⅰ",N71="○",P71="○",R71="○",T71="○"),単価!$J$25,AND(J71="Ⅰ",N71="○",R71="○",T71="○"),単価!$J$24,AND(J71="Ⅰ",N71="○",P71="○",T71="○"),単価!$J$23,AND(J71="Ⅰ",N71="○",T71="○"),単価!$J$22,AND(J71="Ⅰ",L71="○",P71="○",R71="○",T71="○"),単価!$J$25,AND(J71="Ⅰ",L71="○",R71="○",T71="○"),単価!$J$24,AND(J71="Ⅰ",L71="○",P71="○",T71="○"),単価!$J$23,AND(J71="Ⅰ",L71="○",T71="○"),単価!$J$22,AND(J71="Ⅰ",P71="○",R71="○",T71="○"),単価!$J$21,AND(J71="Ⅰ",R71="○",T71="○"),単価!$J$20,AND(J71="Ⅰ",P71="○",T71="○"),単価!$J$19,AND(J71="Ⅰ",T71="○"),単価!$J$18,TRUE,0)</f>
        <v>0</v>
      </c>
      <c r="W71" s="150"/>
      <c r="X71" s="270"/>
      <c r="Y71" s="271"/>
    </row>
    <row r="72" spans="1:25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276"/>
      <c r="U72" s="277"/>
      <c r="V72" s="150"/>
      <c r="W72" s="150"/>
      <c r="X72" s="272"/>
      <c r="Y72" s="273"/>
    </row>
    <row r="73" spans="1:25">
      <c r="A73" s="140">
        <v>11</v>
      </c>
      <c r="B73" s="140"/>
      <c r="C73" s="140"/>
      <c r="D73" s="140"/>
      <c r="E73" s="140"/>
      <c r="F73" s="140"/>
      <c r="G73" s="140"/>
      <c r="H73" s="140"/>
      <c r="I73" s="140"/>
      <c r="J73" s="140" t="s">
        <v>30</v>
      </c>
      <c r="K73" s="140"/>
      <c r="L73" s="140" t="s">
        <v>30</v>
      </c>
      <c r="M73" s="140"/>
      <c r="N73" s="140" t="s">
        <v>30</v>
      </c>
      <c r="O73" s="140"/>
      <c r="P73" s="140" t="s">
        <v>30</v>
      </c>
      <c r="Q73" s="140"/>
      <c r="R73" s="140" t="s">
        <v>30</v>
      </c>
      <c r="S73" s="140"/>
      <c r="T73" s="274" t="s">
        <v>62</v>
      </c>
      <c r="U73" s="275"/>
      <c r="V73" s="150" cm="1">
        <f t="array" ref="V73">_xlfn.IFS(AND(J73="Ⅱ",L73="○",N73="○",P73="○",R73="○",T73="○"),単価!$J$41,AND(J73="Ⅱ",L73="○",N73="○",R73="○",T73="○"),単価!$J$40,AND(J73="Ⅱ",L73="○",N73="○",P73="○",T73="○"),単価!$J$39,AND(J73="Ⅱ",L73="○",N73="○",T73="○"),単価!$J$38,AND(J73="Ⅱ",N73="○",P73="○",R73="○",T73="○"),単価!$J$37,AND(J73="Ⅱ",N73="○",R73="○",T73="○"),単価!$J$36,AND(J73="Ⅱ",N73="○",P73="○",T73="○"),単価!$J$35,AND(J73="Ⅱ",N73="○",T73="○"),単価!$J$34,AND(J73="Ⅱ",L73="○",P73="○",R73="○",T73="○"),単価!$J$37,AND(J73="Ⅱ",L73="○",R73="○",T73="○"),単価!$J$36,AND(J73="Ⅱ",L73="○",P73="○",T73="○"),単価!$J$35,AND(J73="Ⅱ",L73="○",T73="○"),単価!$J$34,AND(J73="Ⅱ",P73="○",R73="○",T73="○"),単価!$J$33,AND(J73="Ⅱ",R73="○",T73="○"),単価!$J$32,AND(J73="Ⅱ",P73="○",T73="○"),単価!$J$31,AND(J73="Ⅱ",T73="○"),単価!$J$30,AND(J73="Ⅰ",L73="○",N73="○",P73="○",R73="○",T73="○"),単価!$J$29,AND(J73="Ⅰ",L73="○",N73="○",R73="○",T73="○"),単価!$J$28,AND(J73="Ⅰ",L73="○",N73="○",P73="○",T73="○"),単価!$J$27,AND(J73="Ⅰ",L73="○",N73="○",T73="○"),単価!$J$26,AND(J73="Ⅰ",N73="○",P73="○",R73="○",T73="○"),単価!$J$25,AND(J73="Ⅰ",N73="○",R73="○",T73="○"),単価!$J$24,AND(J73="Ⅰ",N73="○",P73="○",T73="○"),単価!$J$23,AND(J73="Ⅰ",N73="○",T73="○"),単価!$J$22,AND(J73="Ⅰ",L73="○",P73="○",R73="○",T73="○"),単価!$J$25,AND(J73="Ⅰ",L73="○",R73="○",T73="○"),単価!$J$24,AND(J73="Ⅰ",L73="○",P73="○",T73="○"),単価!$J$23,AND(J73="Ⅰ",L73="○",T73="○"),単価!$J$22,AND(J73="Ⅰ",P73="○",R73="○",T73="○"),単価!$J$21,AND(J73="Ⅰ",R73="○",T73="○"),単価!$J$20,AND(J73="Ⅰ",P73="○",T73="○"),単価!$J$19,AND(J73="Ⅰ",T73="○"),単価!$J$18,TRUE,0)</f>
        <v>0</v>
      </c>
      <c r="W73" s="150"/>
      <c r="X73" s="270"/>
      <c r="Y73" s="271"/>
    </row>
    <row r="74" spans="1:25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276"/>
      <c r="U74" s="277"/>
      <c r="V74" s="150"/>
      <c r="W74" s="150"/>
      <c r="X74" s="272"/>
      <c r="Y74" s="273"/>
    </row>
    <row r="75" spans="1:25">
      <c r="A75" s="140">
        <v>12</v>
      </c>
      <c r="B75" s="140"/>
      <c r="C75" s="140"/>
      <c r="D75" s="140"/>
      <c r="E75" s="140"/>
      <c r="F75" s="140"/>
      <c r="G75" s="140"/>
      <c r="H75" s="140"/>
      <c r="I75" s="140"/>
      <c r="J75" s="140" t="s">
        <v>30</v>
      </c>
      <c r="K75" s="140"/>
      <c r="L75" s="140" t="s">
        <v>30</v>
      </c>
      <c r="M75" s="140"/>
      <c r="N75" s="140" t="s">
        <v>30</v>
      </c>
      <c r="O75" s="140"/>
      <c r="P75" s="140" t="s">
        <v>30</v>
      </c>
      <c r="Q75" s="140"/>
      <c r="R75" s="140" t="s">
        <v>30</v>
      </c>
      <c r="S75" s="140"/>
      <c r="T75" s="274" t="s">
        <v>62</v>
      </c>
      <c r="U75" s="275"/>
      <c r="V75" s="150" cm="1">
        <f t="array" ref="V75">_xlfn.IFS(AND(J75="Ⅱ",L75="○",N75="○",P75="○",R75="○",T75="○"),単価!$J$41,AND(J75="Ⅱ",L75="○",N75="○",R75="○",T75="○"),単価!$J$40,AND(J75="Ⅱ",L75="○",N75="○",P75="○",T75="○"),単価!$J$39,AND(J75="Ⅱ",L75="○",N75="○",T75="○"),単価!$J$38,AND(J75="Ⅱ",N75="○",P75="○",R75="○",T75="○"),単価!$J$37,AND(J75="Ⅱ",N75="○",R75="○",T75="○"),単価!$J$36,AND(J75="Ⅱ",N75="○",P75="○",T75="○"),単価!$J$35,AND(J75="Ⅱ",N75="○",T75="○"),単価!$J$34,AND(J75="Ⅱ",L75="○",P75="○",R75="○",T75="○"),単価!$J$37,AND(J75="Ⅱ",L75="○",R75="○",T75="○"),単価!$J$36,AND(J75="Ⅱ",L75="○",P75="○",T75="○"),単価!$J$35,AND(J75="Ⅱ",L75="○",T75="○"),単価!$J$34,AND(J75="Ⅱ",P75="○",R75="○",T75="○"),単価!$J$33,AND(J75="Ⅱ",R75="○",T75="○"),単価!$J$32,AND(J75="Ⅱ",P75="○",T75="○"),単価!$J$31,AND(J75="Ⅱ",T75="○"),単価!$J$30,AND(J75="Ⅰ",L75="○",N75="○",P75="○",R75="○",T75="○"),単価!$J$29,AND(J75="Ⅰ",L75="○",N75="○",R75="○",T75="○"),単価!$J$28,AND(J75="Ⅰ",L75="○",N75="○",P75="○",T75="○"),単価!$J$27,AND(J75="Ⅰ",L75="○",N75="○",T75="○"),単価!$J$26,AND(J75="Ⅰ",N75="○",P75="○",R75="○",T75="○"),単価!$J$25,AND(J75="Ⅰ",N75="○",R75="○",T75="○"),単価!$J$24,AND(J75="Ⅰ",N75="○",P75="○",T75="○"),単価!$J$23,AND(J75="Ⅰ",N75="○",T75="○"),単価!$J$22,AND(J75="Ⅰ",L75="○",P75="○",R75="○",T75="○"),単価!$J$25,AND(J75="Ⅰ",L75="○",R75="○",T75="○"),単価!$J$24,AND(J75="Ⅰ",L75="○",P75="○",T75="○"),単価!$J$23,AND(J75="Ⅰ",L75="○",T75="○"),単価!$J$22,AND(J75="Ⅰ",P75="○",R75="○",T75="○"),単価!$J$21,AND(J75="Ⅰ",R75="○",T75="○"),単価!$J$20,AND(J75="Ⅰ",P75="○",T75="○"),単価!$J$19,AND(J75="Ⅰ",T75="○"),単価!$J$18,TRUE,0)</f>
        <v>0</v>
      </c>
      <c r="W75" s="150"/>
      <c r="X75" s="270"/>
      <c r="Y75" s="271"/>
    </row>
    <row r="76" spans="1:25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276"/>
      <c r="U76" s="277"/>
      <c r="V76" s="150"/>
      <c r="W76" s="150"/>
      <c r="X76" s="272"/>
      <c r="Y76" s="273"/>
    </row>
    <row r="77" spans="1:25">
      <c r="A77" s="140">
        <v>13</v>
      </c>
      <c r="B77" s="140"/>
      <c r="C77" s="140"/>
      <c r="D77" s="140"/>
      <c r="E77" s="140"/>
      <c r="F77" s="140"/>
      <c r="G77" s="140"/>
      <c r="H77" s="140"/>
      <c r="I77" s="140"/>
      <c r="J77" s="140" t="s">
        <v>30</v>
      </c>
      <c r="K77" s="140"/>
      <c r="L77" s="140" t="s">
        <v>30</v>
      </c>
      <c r="M77" s="140"/>
      <c r="N77" s="140" t="s">
        <v>30</v>
      </c>
      <c r="O77" s="140"/>
      <c r="P77" s="140" t="s">
        <v>30</v>
      </c>
      <c r="Q77" s="140"/>
      <c r="R77" s="140" t="s">
        <v>30</v>
      </c>
      <c r="S77" s="140"/>
      <c r="T77" s="274" t="s">
        <v>62</v>
      </c>
      <c r="U77" s="275"/>
      <c r="V77" s="150" cm="1">
        <f t="array" ref="V77">_xlfn.IFS(AND(J77="Ⅱ",L77="○",N77="○",P77="○",R77="○",T77="○"),単価!$J$41,AND(J77="Ⅱ",L77="○",N77="○",R77="○",T77="○"),単価!$J$40,AND(J77="Ⅱ",L77="○",N77="○",P77="○",T77="○"),単価!$J$39,AND(J77="Ⅱ",L77="○",N77="○",T77="○"),単価!$J$38,AND(J77="Ⅱ",N77="○",P77="○",R77="○",T77="○"),単価!$J$37,AND(J77="Ⅱ",N77="○",R77="○",T77="○"),単価!$J$36,AND(J77="Ⅱ",N77="○",P77="○",T77="○"),単価!$J$35,AND(J77="Ⅱ",N77="○",T77="○"),単価!$J$34,AND(J77="Ⅱ",L77="○",P77="○",R77="○",T77="○"),単価!$J$37,AND(J77="Ⅱ",L77="○",R77="○",T77="○"),単価!$J$36,AND(J77="Ⅱ",L77="○",P77="○",T77="○"),単価!$J$35,AND(J77="Ⅱ",L77="○",T77="○"),単価!$J$34,AND(J77="Ⅱ",P77="○",R77="○",T77="○"),単価!$J$33,AND(J77="Ⅱ",R77="○",T77="○"),単価!$J$32,AND(J77="Ⅱ",P77="○",T77="○"),単価!$J$31,AND(J77="Ⅱ",T77="○"),単価!$J$30,AND(J77="Ⅰ",L77="○",N77="○",P77="○",R77="○",T77="○"),単価!$J$29,AND(J77="Ⅰ",L77="○",N77="○",R77="○",T77="○"),単価!$J$28,AND(J77="Ⅰ",L77="○",N77="○",P77="○",T77="○"),単価!$J$27,AND(J77="Ⅰ",L77="○",N77="○",T77="○"),単価!$J$26,AND(J77="Ⅰ",N77="○",P77="○",R77="○",T77="○"),単価!$J$25,AND(J77="Ⅰ",N77="○",R77="○",T77="○"),単価!$J$24,AND(J77="Ⅰ",N77="○",P77="○",T77="○"),単価!$J$23,AND(J77="Ⅰ",N77="○",T77="○"),単価!$J$22,AND(J77="Ⅰ",L77="○",P77="○",R77="○",T77="○"),単価!$J$25,AND(J77="Ⅰ",L77="○",R77="○",T77="○"),単価!$J$24,AND(J77="Ⅰ",L77="○",P77="○",T77="○"),単価!$J$23,AND(J77="Ⅰ",L77="○",T77="○"),単価!$J$22,AND(J77="Ⅰ",P77="○",R77="○",T77="○"),単価!$J$21,AND(J77="Ⅰ",R77="○",T77="○"),単価!$J$20,AND(J77="Ⅰ",P77="○",T77="○"),単価!$J$19,AND(J77="Ⅰ",T77="○"),単価!$J$18,TRUE,0)</f>
        <v>0</v>
      </c>
      <c r="W77" s="150"/>
      <c r="X77" s="270"/>
      <c r="Y77" s="271"/>
    </row>
    <row r="78" spans="1:25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276"/>
      <c r="U78" s="277"/>
      <c r="V78" s="150"/>
      <c r="W78" s="150"/>
      <c r="X78" s="272"/>
      <c r="Y78" s="273"/>
    </row>
    <row r="79" spans="1:25">
      <c r="A79" s="140">
        <v>14</v>
      </c>
      <c r="B79" s="140"/>
      <c r="C79" s="140"/>
      <c r="D79" s="140"/>
      <c r="E79" s="140"/>
      <c r="F79" s="140"/>
      <c r="G79" s="140"/>
      <c r="H79" s="140"/>
      <c r="I79" s="140"/>
      <c r="J79" s="140" t="s">
        <v>30</v>
      </c>
      <c r="K79" s="140"/>
      <c r="L79" s="140" t="s">
        <v>30</v>
      </c>
      <c r="M79" s="140"/>
      <c r="N79" s="140" t="s">
        <v>30</v>
      </c>
      <c r="O79" s="140"/>
      <c r="P79" s="140" t="s">
        <v>30</v>
      </c>
      <c r="Q79" s="140"/>
      <c r="R79" s="140" t="s">
        <v>30</v>
      </c>
      <c r="S79" s="140"/>
      <c r="T79" s="274" t="s">
        <v>62</v>
      </c>
      <c r="U79" s="275"/>
      <c r="V79" s="150" cm="1">
        <f t="array" ref="V79">_xlfn.IFS(AND(J79="Ⅱ",L79="○",N79="○",P79="○",R79="○",T79="○"),単価!$J$41,AND(J79="Ⅱ",L79="○",N79="○",R79="○",T79="○"),単価!$J$40,AND(J79="Ⅱ",L79="○",N79="○",P79="○",T79="○"),単価!$J$39,AND(J79="Ⅱ",L79="○",N79="○",T79="○"),単価!$J$38,AND(J79="Ⅱ",N79="○",P79="○",R79="○",T79="○"),単価!$J$37,AND(J79="Ⅱ",N79="○",R79="○",T79="○"),単価!$J$36,AND(J79="Ⅱ",N79="○",P79="○",T79="○"),単価!$J$35,AND(J79="Ⅱ",N79="○",T79="○"),単価!$J$34,AND(J79="Ⅱ",L79="○",P79="○",R79="○",T79="○"),単価!$J$37,AND(J79="Ⅱ",L79="○",R79="○",T79="○"),単価!$J$36,AND(J79="Ⅱ",L79="○",P79="○",T79="○"),単価!$J$35,AND(J79="Ⅱ",L79="○",T79="○"),単価!$J$34,AND(J79="Ⅱ",P79="○",R79="○",T79="○"),単価!$J$33,AND(J79="Ⅱ",R79="○",T79="○"),単価!$J$32,AND(J79="Ⅱ",P79="○",T79="○"),単価!$J$31,AND(J79="Ⅱ",T79="○"),単価!$J$30,AND(J79="Ⅰ",L79="○",N79="○",P79="○",R79="○",T79="○"),単価!$J$29,AND(J79="Ⅰ",L79="○",N79="○",R79="○",T79="○"),単価!$J$28,AND(J79="Ⅰ",L79="○",N79="○",P79="○",T79="○"),単価!$J$27,AND(J79="Ⅰ",L79="○",N79="○",T79="○"),単価!$J$26,AND(J79="Ⅰ",N79="○",P79="○",R79="○",T79="○"),単価!$J$25,AND(J79="Ⅰ",N79="○",R79="○",T79="○"),単価!$J$24,AND(J79="Ⅰ",N79="○",P79="○",T79="○"),単価!$J$23,AND(J79="Ⅰ",N79="○",T79="○"),単価!$J$22,AND(J79="Ⅰ",L79="○",P79="○",R79="○",T79="○"),単価!$J$25,AND(J79="Ⅰ",L79="○",R79="○",T79="○"),単価!$J$24,AND(J79="Ⅰ",L79="○",P79="○",T79="○"),単価!$J$23,AND(J79="Ⅰ",L79="○",T79="○"),単価!$J$22,AND(J79="Ⅰ",P79="○",R79="○",T79="○"),単価!$J$21,AND(J79="Ⅰ",R79="○",T79="○"),単価!$J$20,AND(J79="Ⅰ",P79="○",T79="○"),単価!$J$19,AND(J79="Ⅰ",T79="○"),単価!$J$18,TRUE,0)</f>
        <v>0</v>
      </c>
      <c r="W79" s="150"/>
      <c r="X79" s="270"/>
      <c r="Y79" s="271"/>
    </row>
    <row r="80" spans="1:25">
      <c r="A80" s="140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276"/>
      <c r="U80" s="277"/>
      <c r="V80" s="150"/>
      <c r="W80" s="150"/>
      <c r="X80" s="272"/>
      <c r="Y80" s="273"/>
    </row>
    <row r="81" spans="1:25">
      <c r="A81" s="140">
        <v>15</v>
      </c>
      <c r="B81" s="140"/>
      <c r="C81" s="140"/>
      <c r="D81" s="140"/>
      <c r="E81" s="140"/>
      <c r="F81" s="140"/>
      <c r="G81" s="140"/>
      <c r="H81" s="140"/>
      <c r="I81" s="140"/>
      <c r="J81" s="140" t="s">
        <v>30</v>
      </c>
      <c r="K81" s="140"/>
      <c r="L81" s="140" t="s">
        <v>30</v>
      </c>
      <c r="M81" s="140"/>
      <c r="N81" s="140" t="s">
        <v>30</v>
      </c>
      <c r="O81" s="140"/>
      <c r="P81" s="140" t="s">
        <v>30</v>
      </c>
      <c r="Q81" s="140"/>
      <c r="R81" s="140" t="s">
        <v>30</v>
      </c>
      <c r="S81" s="140"/>
      <c r="T81" s="140" t="s">
        <v>62</v>
      </c>
      <c r="U81" s="140"/>
      <c r="V81" s="150" cm="1">
        <f t="array" ref="V81">_xlfn.IFS(AND(J81="Ⅱ",L81="○",N81="○",P81="○",R81="○",T81="○"),単価!$J$41,AND(J81="Ⅱ",L81="○",N81="○",R81="○",T81="○"),単価!$J$40,AND(J81="Ⅱ",L81="○",N81="○",P81="○",T81="○"),単価!$J$39,AND(J81="Ⅱ",L81="○",N81="○",T81="○"),単価!$J$38,AND(J81="Ⅱ",N81="○",P81="○",R81="○",T81="○"),単価!$J$37,AND(J81="Ⅱ",N81="○",R81="○",T81="○"),単価!$J$36,AND(J81="Ⅱ",N81="○",P81="○",T81="○"),単価!$J$35,AND(J81="Ⅱ",N81="○",T81="○"),単価!$J$34,AND(J81="Ⅱ",L81="○",P81="○",R81="○",T81="○"),単価!$J$37,AND(J81="Ⅱ",L81="○",R81="○",T81="○"),単価!$J$36,AND(J81="Ⅱ",L81="○",P81="○",T81="○"),単価!$J$35,AND(J81="Ⅱ",L81="○",T81="○"),単価!$J$34,AND(J81="Ⅱ",P81="○",R81="○",T81="○"),単価!$J$33,AND(J81="Ⅱ",R81="○",T81="○"),単価!$J$32,AND(J81="Ⅱ",P81="○",T81="○"),単価!$J$31,AND(J81="Ⅱ",T81="○"),単価!$J$30,AND(J81="Ⅰ",L81="○",N81="○",P81="○",R81="○",T81="○"),単価!$J$29,AND(J81="Ⅰ",L81="○",N81="○",R81="○",T81="○"),単価!$J$28,AND(J81="Ⅰ",L81="○",N81="○",P81="○",T81="○"),単価!$J$27,AND(J81="Ⅰ",L81="○",N81="○",T81="○"),単価!$J$26,AND(J81="Ⅰ",N81="○",P81="○",R81="○",T81="○"),単価!$J$25,AND(J81="Ⅰ",N81="○",R81="○",T81="○"),単価!$J$24,AND(J81="Ⅰ",N81="○",P81="○",T81="○"),単価!$J$23,AND(J81="Ⅰ",N81="○",T81="○"),単価!$J$22,AND(J81="Ⅰ",L81="○",P81="○",R81="○",T81="○"),単価!$J$25,AND(J81="Ⅰ",L81="○",R81="○",T81="○"),単価!$J$24,AND(J81="Ⅰ",L81="○",P81="○",T81="○"),単価!$J$23,AND(J81="Ⅰ",L81="○",T81="○"),単価!$J$22,AND(J81="Ⅰ",P81="○",R81="○",T81="○"),単価!$J$21,AND(J81="Ⅰ",R81="○",T81="○"),単価!$J$20,AND(J81="Ⅰ",P81="○",T81="○"),単価!$J$19,AND(J81="Ⅰ",T81="○"),単価!$J$18,TRUE,0)</f>
        <v>0</v>
      </c>
      <c r="W81" s="150"/>
      <c r="X81" s="73" t="s">
        <v>30</v>
      </c>
      <c r="Y81" s="73"/>
    </row>
    <row r="82" spans="1:25">
      <c r="A82" s="140"/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140"/>
      <c r="U82" s="140"/>
      <c r="V82" s="150"/>
      <c r="W82" s="150"/>
      <c r="X82" s="73"/>
      <c r="Y82" s="73"/>
    </row>
    <row r="83" spans="1:25" ht="13.5" customHeight="1">
      <c r="A83" s="188" t="s">
        <v>45</v>
      </c>
      <c r="B83" s="188"/>
      <c r="C83" s="188"/>
      <c r="D83" s="188"/>
      <c r="E83" s="188"/>
      <c r="F83" s="188"/>
      <c r="G83" s="188"/>
      <c r="H83" s="188"/>
      <c r="I83" s="188"/>
      <c r="J83" s="251">
        <f>COUNTIF(J53:K82,"Ⅰ")+COUNTIF(J53:K82,"Ⅱ")</f>
        <v>8</v>
      </c>
      <c r="K83" s="251"/>
      <c r="L83" s="153">
        <f>COUNTIF(L53:M82,"○")</f>
        <v>0</v>
      </c>
      <c r="M83" s="153"/>
      <c r="N83" s="153">
        <f>COUNTIF(N53:O82,"○")</f>
        <v>0</v>
      </c>
      <c r="O83" s="153"/>
      <c r="P83" s="252">
        <f>COUNTIF(P53:Q82,"○")</f>
        <v>3</v>
      </c>
      <c r="Q83" s="252"/>
      <c r="R83" s="252">
        <f>COUNTIF(R53:S82,"○")</f>
        <v>2</v>
      </c>
      <c r="S83" s="252"/>
      <c r="T83" s="152"/>
      <c r="U83" s="152"/>
      <c r="V83" s="248">
        <f>SUM(V53:W82)</f>
        <v>759</v>
      </c>
      <c r="W83" s="240"/>
      <c r="X83" s="253">
        <f>COUNTIF(X53:Y82,"○")</f>
        <v>1</v>
      </c>
      <c r="Y83" s="254"/>
    </row>
    <row r="84" spans="1:25" ht="13.5" customHeight="1">
      <c r="A84" s="188"/>
      <c r="B84" s="188"/>
      <c r="C84" s="188"/>
      <c r="D84" s="188"/>
      <c r="E84" s="188"/>
      <c r="F84" s="188"/>
      <c r="G84" s="188"/>
      <c r="H84" s="188"/>
      <c r="I84" s="188"/>
      <c r="J84" s="251"/>
      <c r="K84" s="251"/>
      <c r="L84" s="153"/>
      <c r="M84" s="153"/>
      <c r="N84" s="153"/>
      <c r="O84" s="153"/>
      <c r="P84" s="252"/>
      <c r="Q84" s="252"/>
      <c r="R84" s="252"/>
      <c r="S84" s="252"/>
      <c r="T84" s="152"/>
      <c r="U84" s="152"/>
      <c r="V84" s="240"/>
      <c r="W84" s="240"/>
      <c r="X84" s="255"/>
      <c r="Y84" s="256"/>
    </row>
    <row r="85" spans="1:25">
      <c r="A85" s="23"/>
      <c r="B85" s="23"/>
      <c r="C85" s="23"/>
      <c r="D85" s="23"/>
      <c r="E85" s="23"/>
      <c r="F85" s="279" t="s">
        <v>129</v>
      </c>
      <c r="G85" s="280"/>
      <c r="H85" s="280"/>
      <c r="I85" s="281"/>
      <c r="J85" s="282">
        <f>COUNTIF(J53:K82,"Ⅰ")</f>
        <v>4</v>
      </c>
      <c r="K85" s="282"/>
      <c r="L85" s="153">
        <f>COUNTIFS(J53:K82,"Ⅰ",L53:M82,"○")</f>
        <v>0</v>
      </c>
      <c r="M85" s="153"/>
      <c r="N85" s="153">
        <f>COUNTIFS(J53:K82,"Ⅰ",N53:O82,"○")</f>
        <v>0</v>
      </c>
      <c r="O85" s="153"/>
      <c r="P85" s="23"/>
      <c r="Q85" s="24"/>
      <c r="R85" s="154"/>
      <c r="S85" s="154"/>
      <c r="T85" s="23"/>
      <c r="U85" s="23"/>
      <c r="V85" s="23"/>
      <c r="W85" s="23"/>
    </row>
    <row r="86" spans="1:25">
      <c r="A86" s="23"/>
      <c r="B86" s="23"/>
      <c r="C86" s="23"/>
      <c r="D86" s="23"/>
      <c r="E86" s="23"/>
      <c r="F86" s="279" t="s">
        <v>130</v>
      </c>
      <c r="G86" s="280"/>
      <c r="H86" s="280"/>
      <c r="I86" s="281"/>
      <c r="J86" s="282">
        <f>COUNTIF(J53:K82,"Ⅱ")</f>
        <v>4</v>
      </c>
      <c r="K86" s="282"/>
      <c r="L86" s="153">
        <f>COUNTIFS(J53:K82,"Ⅱ",L53:M82,"○")</f>
        <v>0</v>
      </c>
      <c r="M86" s="153"/>
      <c r="N86" s="153">
        <f>COUNTIFS(J53:K82,"Ⅱ",N53:O82,"○")</f>
        <v>0</v>
      </c>
      <c r="O86" s="153"/>
      <c r="P86" s="23"/>
      <c r="Q86" s="23"/>
      <c r="R86" s="23"/>
      <c r="S86" s="23"/>
      <c r="T86" s="23"/>
      <c r="U86" s="23"/>
      <c r="V86" s="23"/>
      <c r="W86" s="23"/>
    </row>
    <row r="87" spans="1:25">
      <c r="B87" s="155"/>
      <c r="C87" s="155"/>
      <c r="D87" s="155"/>
      <c r="F87" s="18"/>
      <c r="G87" s="18"/>
      <c r="H87" s="155"/>
      <c r="I87" s="155"/>
      <c r="J87" s="155"/>
      <c r="M87" s="11"/>
      <c r="N87" s="155"/>
      <c r="O87" s="155"/>
      <c r="Q87" s="11"/>
      <c r="R87" s="155"/>
      <c r="S87" s="155"/>
    </row>
  </sheetData>
  <sheetProtection algorithmName="SHA-512" hashValue="/f2rrEJY7EFhLD1E/soRVB8sQP4o3yxzVqqBjJGmUU0oQBKHvga74h8ZiC2gMwyFb2+uwdve2re1vTcWbq5EJw==" saltValue="EyPe+qDxgflKj3Msno+RSg==" spinCount="100000" sheet="1" objects="1" scenarios="1"/>
  <mergeCells count="425">
    <mergeCell ref="B87:D87"/>
    <mergeCell ref="H87:J87"/>
    <mergeCell ref="N87:O87"/>
    <mergeCell ref="R87:S87"/>
    <mergeCell ref="F85:I85"/>
    <mergeCell ref="J85:K85"/>
    <mergeCell ref="L85:M85"/>
    <mergeCell ref="N85:O85"/>
    <mergeCell ref="R85:S85"/>
    <mergeCell ref="F86:I86"/>
    <mergeCell ref="J86:K86"/>
    <mergeCell ref="L86:M86"/>
    <mergeCell ref="N86:O86"/>
    <mergeCell ref="A81:A82"/>
    <mergeCell ref="B81:C82"/>
    <mergeCell ref="D81:F82"/>
    <mergeCell ref="G81:I82"/>
    <mergeCell ref="J81:K82"/>
    <mergeCell ref="X81:Y82"/>
    <mergeCell ref="A83:I84"/>
    <mergeCell ref="J83:K84"/>
    <mergeCell ref="L83:M84"/>
    <mergeCell ref="N83:O84"/>
    <mergeCell ref="P83:Q84"/>
    <mergeCell ref="R83:S84"/>
    <mergeCell ref="T83:U84"/>
    <mergeCell ref="V83:W84"/>
    <mergeCell ref="X83:Y84"/>
    <mergeCell ref="L81:M82"/>
    <mergeCell ref="N81:O82"/>
    <mergeCell ref="P81:Q82"/>
    <mergeCell ref="R81:S82"/>
    <mergeCell ref="T81:U82"/>
    <mergeCell ref="V81:W82"/>
    <mergeCell ref="T77:U78"/>
    <mergeCell ref="V77:W78"/>
    <mergeCell ref="X77:Y78"/>
    <mergeCell ref="A79:A80"/>
    <mergeCell ref="B79:C80"/>
    <mergeCell ref="D79:F80"/>
    <mergeCell ref="G79:I80"/>
    <mergeCell ref="J79:K80"/>
    <mergeCell ref="L79:M80"/>
    <mergeCell ref="N79:O80"/>
    <mergeCell ref="P79:Q80"/>
    <mergeCell ref="R79:S80"/>
    <mergeCell ref="T79:U80"/>
    <mergeCell ref="V79:W80"/>
    <mergeCell ref="X79:Y80"/>
    <mergeCell ref="A77:A78"/>
    <mergeCell ref="B77:C78"/>
    <mergeCell ref="D77:F78"/>
    <mergeCell ref="G77:I78"/>
    <mergeCell ref="J77:K78"/>
    <mergeCell ref="L77:M78"/>
    <mergeCell ref="N77:O78"/>
    <mergeCell ref="P77:Q78"/>
    <mergeCell ref="R77:S78"/>
    <mergeCell ref="T73:U74"/>
    <mergeCell ref="V73:W74"/>
    <mergeCell ref="X73:Y74"/>
    <mergeCell ref="A75:A76"/>
    <mergeCell ref="B75:C76"/>
    <mergeCell ref="D75:F76"/>
    <mergeCell ref="G75:I76"/>
    <mergeCell ref="J75:K76"/>
    <mergeCell ref="X75:Y76"/>
    <mergeCell ref="L75:M76"/>
    <mergeCell ref="N75:O76"/>
    <mergeCell ref="P75:Q76"/>
    <mergeCell ref="R75:S76"/>
    <mergeCell ref="T75:U76"/>
    <mergeCell ref="V75:W76"/>
    <mergeCell ref="A73:A74"/>
    <mergeCell ref="B73:C74"/>
    <mergeCell ref="D73:F74"/>
    <mergeCell ref="G73:I74"/>
    <mergeCell ref="J73:K74"/>
    <mergeCell ref="L73:M74"/>
    <mergeCell ref="N73:O74"/>
    <mergeCell ref="P73:Q74"/>
    <mergeCell ref="R73:S74"/>
    <mergeCell ref="A69:A70"/>
    <mergeCell ref="B69:C70"/>
    <mergeCell ref="D69:F70"/>
    <mergeCell ref="G69:I70"/>
    <mergeCell ref="J69:K70"/>
    <mergeCell ref="X69:Y70"/>
    <mergeCell ref="A71:A72"/>
    <mergeCell ref="B71:C72"/>
    <mergeCell ref="D71:F72"/>
    <mergeCell ref="G71:I72"/>
    <mergeCell ref="J71:K72"/>
    <mergeCell ref="L71:M72"/>
    <mergeCell ref="N71:O72"/>
    <mergeCell ref="P71:Q72"/>
    <mergeCell ref="R71:S72"/>
    <mergeCell ref="L69:M70"/>
    <mergeCell ref="N69:O70"/>
    <mergeCell ref="P69:Q70"/>
    <mergeCell ref="R69:S70"/>
    <mergeCell ref="T69:U70"/>
    <mergeCell ref="V69:W70"/>
    <mergeCell ref="T71:U72"/>
    <mergeCell ref="V71:W72"/>
    <mergeCell ref="X71:Y72"/>
    <mergeCell ref="T65:U66"/>
    <mergeCell ref="V65:W66"/>
    <mergeCell ref="X65:Y66"/>
    <mergeCell ref="A67:A68"/>
    <mergeCell ref="B67:C68"/>
    <mergeCell ref="D67:F68"/>
    <mergeCell ref="G67:I68"/>
    <mergeCell ref="J67:K68"/>
    <mergeCell ref="L67:M68"/>
    <mergeCell ref="N67:O68"/>
    <mergeCell ref="P67:Q68"/>
    <mergeCell ref="R67:S68"/>
    <mergeCell ref="T67:U68"/>
    <mergeCell ref="V67:W68"/>
    <mergeCell ref="X67:Y68"/>
    <mergeCell ref="A65:A66"/>
    <mergeCell ref="B65:C66"/>
    <mergeCell ref="D65:F66"/>
    <mergeCell ref="G65:I66"/>
    <mergeCell ref="J65:K66"/>
    <mergeCell ref="L65:M66"/>
    <mergeCell ref="N65:O66"/>
    <mergeCell ref="P65:Q66"/>
    <mergeCell ref="R65:S66"/>
    <mergeCell ref="T61:U62"/>
    <mergeCell ref="V61:W62"/>
    <mergeCell ref="X61:Y62"/>
    <mergeCell ref="A63:A64"/>
    <mergeCell ref="B63:C64"/>
    <mergeCell ref="D63:F64"/>
    <mergeCell ref="G63:I64"/>
    <mergeCell ref="J63:K64"/>
    <mergeCell ref="X63:Y64"/>
    <mergeCell ref="L63:M64"/>
    <mergeCell ref="N63:O64"/>
    <mergeCell ref="P63:Q64"/>
    <mergeCell ref="R63:S64"/>
    <mergeCell ref="T63:U64"/>
    <mergeCell ref="V63:W64"/>
    <mergeCell ref="A61:A62"/>
    <mergeCell ref="B61:C62"/>
    <mergeCell ref="D61:F62"/>
    <mergeCell ref="G61:I62"/>
    <mergeCell ref="J61:K62"/>
    <mergeCell ref="L61:M62"/>
    <mergeCell ref="N61:O62"/>
    <mergeCell ref="P61:Q62"/>
    <mergeCell ref="R61:S62"/>
    <mergeCell ref="A57:A58"/>
    <mergeCell ref="B57:C58"/>
    <mergeCell ref="D57:F58"/>
    <mergeCell ref="G57:I58"/>
    <mergeCell ref="J57:K58"/>
    <mergeCell ref="X57:Y58"/>
    <mergeCell ref="A59:A60"/>
    <mergeCell ref="B59:C60"/>
    <mergeCell ref="D59:F60"/>
    <mergeCell ref="G59:I60"/>
    <mergeCell ref="J59:K60"/>
    <mergeCell ref="L59:M60"/>
    <mergeCell ref="N59:O60"/>
    <mergeCell ref="P59:Q60"/>
    <mergeCell ref="R59:S60"/>
    <mergeCell ref="L57:M58"/>
    <mergeCell ref="N57:O58"/>
    <mergeCell ref="P57:Q58"/>
    <mergeCell ref="R57:S58"/>
    <mergeCell ref="T57:U58"/>
    <mergeCell ref="V57:W58"/>
    <mergeCell ref="T59:U60"/>
    <mergeCell ref="V59:W60"/>
    <mergeCell ref="X59:Y60"/>
    <mergeCell ref="X53:Y54"/>
    <mergeCell ref="A55:A56"/>
    <mergeCell ref="B55:C56"/>
    <mergeCell ref="D55:F56"/>
    <mergeCell ref="G55:I56"/>
    <mergeCell ref="J55:K56"/>
    <mergeCell ref="L55:M56"/>
    <mergeCell ref="N55:O56"/>
    <mergeCell ref="P55:Q56"/>
    <mergeCell ref="R55:S56"/>
    <mergeCell ref="T55:U56"/>
    <mergeCell ref="V55:W56"/>
    <mergeCell ref="X55:Y56"/>
    <mergeCell ref="A50:E50"/>
    <mergeCell ref="A51:A52"/>
    <mergeCell ref="B51:C52"/>
    <mergeCell ref="D51:F52"/>
    <mergeCell ref="G51:I52"/>
    <mergeCell ref="J51:K52"/>
    <mergeCell ref="X51:Y52"/>
    <mergeCell ref="A53:A54"/>
    <mergeCell ref="B53:C54"/>
    <mergeCell ref="D53:F54"/>
    <mergeCell ref="G53:I54"/>
    <mergeCell ref="J53:K54"/>
    <mergeCell ref="L53:M54"/>
    <mergeCell ref="N53:O54"/>
    <mergeCell ref="P53:Q54"/>
    <mergeCell ref="R53:S54"/>
    <mergeCell ref="L51:M52"/>
    <mergeCell ref="N51:O52"/>
    <mergeCell ref="P51:Q52"/>
    <mergeCell ref="R51:S52"/>
    <mergeCell ref="T51:U52"/>
    <mergeCell ref="V51:W52"/>
    <mergeCell ref="T53:U54"/>
    <mergeCell ref="V53:W54"/>
    <mergeCell ref="A47:I48"/>
    <mergeCell ref="J47:K48"/>
    <mergeCell ref="L47:M48"/>
    <mergeCell ref="N47:O48"/>
    <mergeCell ref="P47:Q48"/>
    <mergeCell ref="R47:S48"/>
    <mergeCell ref="T47:U48"/>
    <mergeCell ref="V47:W48"/>
    <mergeCell ref="X47:Y48"/>
    <mergeCell ref="T43:U44"/>
    <mergeCell ref="V43:W44"/>
    <mergeCell ref="X43:Y44"/>
    <mergeCell ref="A45:A46"/>
    <mergeCell ref="B45:C46"/>
    <mergeCell ref="D45:F46"/>
    <mergeCell ref="G45:I46"/>
    <mergeCell ref="J45:K46"/>
    <mergeCell ref="L45:M46"/>
    <mergeCell ref="N45:O46"/>
    <mergeCell ref="P45:Q46"/>
    <mergeCell ref="R45:S46"/>
    <mergeCell ref="T45:U46"/>
    <mergeCell ref="V45:W46"/>
    <mergeCell ref="X45:Y46"/>
    <mergeCell ref="A43:A44"/>
    <mergeCell ref="B43:C44"/>
    <mergeCell ref="D43:F44"/>
    <mergeCell ref="G43:I44"/>
    <mergeCell ref="J43:K44"/>
    <mergeCell ref="L43:M44"/>
    <mergeCell ref="N43:O44"/>
    <mergeCell ref="P43:Q44"/>
    <mergeCell ref="R43:S44"/>
    <mergeCell ref="T39:U40"/>
    <mergeCell ref="V39:W40"/>
    <mergeCell ref="X39:Y40"/>
    <mergeCell ref="A41:A42"/>
    <mergeCell ref="B41:C42"/>
    <mergeCell ref="D41:F42"/>
    <mergeCell ref="G41:I42"/>
    <mergeCell ref="J41:K42"/>
    <mergeCell ref="X41:Y42"/>
    <mergeCell ref="L41:M42"/>
    <mergeCell ref="N41:O42"/>
    <mergeCell ref="P41:Q42"/>
    <mergeCell ref="R41:S42"/>
    <mergeCell ref="T41:U42"/>
    <mergeCell ref="V41:W42"/>
    <mergeCell ref="A39:A40"/>
    <mergeCell ref="B39:C40"/>
    <mergeCell ref="D39:F40"/>
    <mergeCell ref="G39:I40"/>
    <mergeCell ref="J39:K40"/>
    <mergeCell ref="L39:M40"/>
    <mergeCell ref="N39:O40"/>
    <mergeCell ref="P39:Q40"/>
    <mergeCell ref="R39:S40"/>
    <mergeCell ref="A35:A36"/>
    <mergeCell ref="B35:C36"/>
    <mergeCell ref="D35:F36"/>
    <mergeCell ref="G35:I36"/>
    <mergeCell ref="J35:K36"/>
    <mergeCell ref="X35:Y36"/>
    <mergeCell ref="A37:A38"/>
    <mergeCell ref="B37:C38"/>
    <mergeCell ref="D37:F38"/>
    <mergeCell ref="G37:I38"/>
    <mergeCell ref="J37:K38"/>
    <mergeCell ref="L37:M38"/>
    <mergeCell ref="N37:O38"/>
    <mergeCell ref="P37:Q38"/>
    <mergeCell ref="R37:S38"/>
    <mergeCell ref="L35:M36"/>
    <mergeCell ref="N35:O36"/>
    <mergeCell ref="P35:Q36"/>
    <mergeCell ref="R35:S36"/>
    <mergeCell ref="T35:U36"/>
    <mergeCell ref="V35:W36"/>
    <mergeCell ref="T37:U38"/>
    <mergeCell ref="V37:W38"/>
    <mergeCell ref="X37:Y38"/>
    <mergeCell ref="T31:U32"/>
    <mergeCell ref="V31:W32"/>
    <mergeCell ref="X31:Y32"/>
    <mergeCell ref="A33:A34"/>
    <mergeCell ref="B33:C34"/>
    <mergeCell ref="D33:F34"/>
    <mergeCell ref="G33:I34"/>
    <mergeCell ref="J33:K34"/>
    <mergeCell ref="L33:M34"/>
    <mergeCell ref="N33:O34"/>
    <mergeCell ref="P33:Q34"/>
    <mergeCell ref="R33:S34"/>
    <mergeCell ref="T33:U34"/>
    <mergeCell ref="V33:W34"/>
    <mergeCell ref="X33:Y34"/>
    <mergeCell ref="A31:A32"/>
    <mergeCell ref="B31:C32"/>
    <mergeCell ref="D31:F32"/>
    <mergeCell ref="G31:I32"/>
    <mergeCell ref="J31:K32"/>
    <mergeCell ref="L31:M32"/>
    <mergeCell ref="N31:O32"/>
    <mergeCell ref="P31:Q32"/>
    <mergeCell ref="R31:S32"/>
    <mergeCell ref="T27:U28"/>
    <mergeCell ref="V27:W28"/>
    <mergeCell ref="X27:Y28"/>
    <mergeCell ref="A29:A30"/>
    <mergeCell ref="B29:C30"/>
    <mergeCell ref="D29:F30"/>
    <mergeCell ref="G29:I30"/>
    <mergeCell ref="J29:K30"/>
    <mergeCell ref="X29:Y30"/>
    <mergeCell ref="L29:M30"/>
    <mergeCell ref="N29:O30"/>
    <mergeCell ref="P29:Q30"/>
    <mergeCell ref="R29:S30"/>
    <mergeCell ref="T29:U30"/>
    <mergeCell ref="V29:W30"/>
    <mergeCell ref="A27:A28"/>
    <mergeCell ref="B27:C28"/>
    <mergeCell ref="D27:F28"/>
    <mergeCell ref="G27:I28"/>
    <mergeCell ref="J27:K28"/>
    <mergeCell ref="L27:M28"/>
    <mergeCell ref="N27:O28"/>
    <mergeCell ref="P27:Q28"/>
    <mergeCell ref="R27:S28"/>
    <mergeCell ref="A23:A24"/>
    <mergeCell ref="B23:C24"/>
    <mergeCell ref="D23:F24"/>
    <mergeCell ref="G23:I24"/>
    <mergeCell ref="J23:K24"/>
    <mergeCell ref="X23:Y24"/>
    <mergeCell ref="A25:A26"/>
    <mergeCell ref="B25:C26"/>
    <mergeCell ref="D25:F26"/>
    <mergeCell ref="G25:I26"/>
    <mergeCell ref="J25:K26"/>
    <mergeCell ref="L25:M26"/>
    <mergeCell ref="N25:O26"/>
    <mergeCell ref="P25:Q26"/>
    <mergeCell ref="R25:S26"/>
    <mergeCell ref="L23:M24"/>
    <mergeCell ref="N23:O24"/>
    <mergeCell ref="P23:Q24"/>
    <mergeCell ref="R23:S24"/>
    <mergeCell ref="T23:U24"/>
    <mergeCell ref="V23:W24"/>
    <mergeCell ref="T25:U26"/>
    <mergeCell ref="V25:W26"/>
    <mergeCell ref="X25:Y26"/>
    <mergeCell ref="T19:U20"/>
    <mergeCell ref="V19:W20"/>
    <mergeCell ref="X19:Y20"/>
    <mergeCell ref="A21:A22"/>
    <mergeCell ref="B21:C22"/>
    <mergeCell ref="D21:F22"/>
    <mergeCell ref="G21:I22"/>
    <mergeCell ref="J21:K22"/>
    <mergeCell ref="L21:M22"/>
    <mergeCell ref="N21:O22"/>
    <mergeCell ref="P21:Q22"/>
    <mergeCell ref="R21:S22"/>
    <mergeCell ref="T21:U22"/>
    <mergeCell ref="V21:W22"/>
    <mergeCell ref="X21:Y22"/>
    <mergeCell ref="A19:A20"/>
    <mergeCell ref="B19:C20"/>
    <mergeCell ref="D19:F20"/>
    <mergeCell ref="G19:I20"/>
    <mergeCell ref="J19:K20"/>
    <mergeCell ref="L19:M20"/>
    <mergeCell ref="N19:O20"/>
    <mergeCell ref="P19:Q20"/>
    <mergeCell ref="R19:S20"/>
    <mergeCell ref="T15:U16"/>
    <mergeCell ref="V15:W16"/>
    <mergeCell ref="X15:Y16"/>
    <mergeCell ref="A17:A18"/>
    <mergeCell ref="B17:C18"/>
    <mergeCell ref="D17:F18"/>
    <mergeCell ref="G17:I18"/>
    <mergeCell ref="J17:K18"/>
    <mergeCell ref="X17:Y18"/>
    <mergeCell ref="L17:M18"/>
    <mergeCell ref="N17:O18"/>
    <mergeCell ref="P17:Q18"/>
    <mergeCell ref="R17:S18"/>
    <mergeCell ref="T17:U18"/>
    <mergeCell ref="V17:W18"/>
    <mergeCell ref="A15:A16"/>
    <mergeCell ref="B15:C16"/>
    <mergeCell ref="D15:F16"/>
    <mergeCell ref="G15:I16"/>
    <mergeCell ref="J15:K16"/>
    <mergeCell ref="L15:M16"/>
    <mergeCell ref="N15:O16"/>
    <mergeCell ref="P15:Q16"/>
    <mergeCell ref="R15:S16"/>
    <mergeCell ref="W2:Y2"/>
    <mergeCell ref="C4:W5"/>
    <mergeCell ref="F6:T6"/>
    <mergeCell ref="T7:Y7"/>
    <mergeCell ref="A9:H9"/>
    <mergeCell ref="A10:H10"/>
    <mergeCell ref="P12:Q12"/>
    <mergeCell ref="R12:Y12"/>
    <mergeCell ref="A14:D14"/>
  </mergeCells>
  <phoneticPr fontId="1"/>
  <dataValidations count="3">
    <dataValidation type="list" showInputMessage="1" showErrorMessage="1" sqref="J17:K46" xr:uid="{8955ABFB-4577-4C2F-8A31-30935B8135F3}">
      <formula1>"　,Ⅰ"</formula1>
    </dataValidation>
    <dataValidation type="list" showInputMessage="1" showErrorMessage="1" sqref="J53:K82" xr:uid="{3741A3D9-B7DF-45A9-A99C-97292970F81C}">
      <formula1>"　,Ⅰ,Ⅱ"</formula1>
    </dataValidation>
    <dataValidation type="list" showInputMessage="1" showErrorMessage="1" sqref="X67 X81:Y82 X61 X63 X65 T81:U82 T61 T63 T65 T67 T53:T59 U53:U58 Y53:Y58 X79 T69 T71 T73 T75 T77 T79 X69 X71 X73 X75 X77 L53:S82 X53:X59 X17:Y46 L17:U46" xr:uid="{68735FBD-432A-483A-9918-11A827A84516}">
      <formula1>"　,○"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C6F7-DE10-4EBB-9447-6AF19BB77ACD}">
  <sheetPr>
    <tabColor theme="7" tint="0.59999389629810485"/>
    <pageSetUpPr fitToPage="1"/>
  </sheetPr>
  <dimension ref="A1:Q66"/>
  <sheetViews>
    <sheetView view="pageBreakPreview" zoomScaleNormal="100" zoomScaleSheetLayoutView="100" workbookViewId="0">
      <selection activeCell="G6" sqref="G6:J6"/>
    </sheetView>
  </sheetViews>
  <sheetFormatPr defaultRowHeight="13.5"/>
  <cols>
    <col min="1" max="25" width="5.375" style="4" customWidth="1"/>
    <col min="26" max="43" width="9" style="4"/>
    <col min="44" max="44" width="9" style="4" customWidth="1"/>
    <col min="45" max="16384" width="9" style="4"/>
  </cols>
  <sheetData>
    <row r="1" spans="1:16" ht="15.75" customHeight="1"/>
    <row r="2" spans="1:16" ht="15.75" customHeight="1">
      <c r="N2" s="176" t="s">
        <v>152</v>
      </c>
      <c r="O2" s="177"/>
      <c r="P2" s="178"/>
    </row>
    <row r="3" spans="1:16" ht="15.75" customHeight="1"/>
    <row r="4" spans="1:16" ht="15.75" customHeight="1">
      <c r="B4" s="179" t="s">
        <v>0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</row>
    <row r="5" spans="1:16" ht="15.75" customHeight="1"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6" ht="15.75" customHeight="1">
      <c r="F6" s="10"/>
      <c r="G6" s="180" t="s">
        <v>59</v>
      </c>
      <c r="H6" s="180"/>
      <c r="I6" s="180"/>
      <c r="J6" s="180"/>
    </row>
    <row r="7" spans="1:16" ht="15.75" customHeight="1"/>
    <row r="8" spans="1:16" ht="15.75" customHeight="1">
      <c r="H8" s="11"/>
      <c r="J8" s="11"/>
      <c r="K8" s="11"/>
      <c r="L8" s="181" t="s">
        <v>60</v>
      </c>
      <c r="M8" s="181"/>
      <c r="N8" s="181"/>
      <c r="O8" s="181"/>
      <c r="P8" s="181"/>
    </row>
    <row r="9" spans="1:16" ht="15.75" customHeight="1">
      <c r="G9" s="48"/>
      <c r="H9" s="48"/>
      <c r="I9" s="48"/>
    </row>
    <row r="10" spans="1:16" ht="15.75" customHeight="1">
      <c r="A10" s="4" t="s">
        <v>1</v>
      </c>
    </row>
    <row r="11" spans="1:16" ht="15.75" customHeight="1">
      <c r="A11" s="182" t="s">
        <v>142</v>
      </c>
      <c r="B11" s="182"/>
      <c r="C11" s="182"/>
      <c r="D11" s="182"/>
      <c r="E11" s="182"/>
      <c r="F11" s="182"/>
      <c r="G11" s="12"/>
    </row>
    <row r="12" spans="1:16" ht="15.75" customHeight="1">
      <c r="A12" s="183" t="s">
        <v>2</v>
      </c>
      <c r="B12" s="183"/>
      <c r="C12" s="183"/>
      <c r="D12" s="183"/>
      <c r="E12" s="183"/>
      <c r="F12" s="183"/>
      <c r="G12" s="12"/>
    </row>
    <row r="13" spans="1:16" ht="15.75" customHeight="1">
      <c r="H13" s="4" t="s">
        <v>3</v>
      </c>
    </row>
    <row r="14" spans="1:16" ht="15.75" customHeight="1">
      <c r="H14" s="13"/>
      <c r="I14" s="48" t="s">
        <v>4</v>
      </c>
      <c r="J14" s="184" t="s">
        <v>143</v>
      </c>
      <c r="K14" s="184"/>
      <c r="L14" s="184"/>
      <c r="M14" s="184"/>
      <c r="N14" s="184"/>
      <c r="O14" s="184"/>
      <c r="P14" s="184"/>
    </row>
    <row r="15" spans="1:16" ht="15.75" customHeight="1">
      <c r="H15" s="13"/>
      <c r="J15" s="184"/>
      <c r="K15" s="184"/>
      <c r="L15" s="184"/>
      <c r="M15" s="184"/>
      <c r="N15" s="184"/>
      <c r="O15" s="184"/>
      <c r="P15" s="184"/>
    </row>
    <row r="16" spans="1:16" ht="15.75" customHeight="1">
      <c r="H16" s="13"/>
      <c r="J16" s="184"/>
      <c r="K16" s="184"/>
      <c r="L16" s="184"/>
      <c r="M16" s="184"/>
      <c r="N16" s="184"/>
      <c r="O16" s="184"/>
      <c r="P16" s="184"/>
    </row>
    <row r="17" spans="2:16" ht="15.75" customHeight="1">
      <c r="H17" s="13"/>
      <c r="I17" s="48" t="s">
        <v>5</v>
      </c>
      <c r="J17" s="185" t="s">
        <v>76</v>
      </c>
      <c r="K17" s="185"/>
      <c r="L17" s="185"/>
      <c r="M17" s="185"/>
      <c r="N17" s="185"/>
      <c r="O17" s="185"/>
      <c r="P17" s="185"/>
    </row>
    <row r="18" spans="2:16" ht="15.75" customHeight="1">
      <c r="H18" s="11"/>
      <c r="I18" s="48" t="s">
        <v>13</v>
      </c>
      <c r="J18" s="186" t="s">
        <v>67</v>
      </c>
      <c r="K18" s="186"/>
      <c r="L18" s="186"/>
      <c r="M18" s="186"/>
      <c r="N18" s="186"/>
      <c r="O18" s="186"/>
      <c r="P18" s="186"/>
    </row>
    <row r="19" spans="2:16" ht="15.75" customHeight="1">
      <c r="H19" s="11"/>
      <c r="I19" s="27" t="s">
        <v>114</v>
      </c>
      <c r="J19" s="187" t="s">
        <v>123</v>
      </c>
      <c r="K19" s="187"/>
      <c r="L19" s="187"/>
      <c r="M19" s="187"/>
      <c r="N19" s="187"/>
      <c r="O19" s="187"/>
      <c r="P19" s="187"/>
    </row>
    <row r="20" spans="2:16" ht="15.75" customHeight="1">
      <c r="H20" s="11"/>
      <c r="I20" s="48" t="s">
        <v>6</v>
      </c>
      <c r="J20" s="186" t="s">
        <v>68</v>
      </c>
      <c r="K20" s="186"/>
      <c r="L20" s="186"/>
      <c r="M20" s="186"/>
      <c r="N20" s="186"/>
      <c r="O20" s="186"/>
      <c r="P20" s="186"/>
    </row>
    <row r="21" spans="2:16" ht="15.75" customHeight="1"/>
    <row r="22" spans="2:16" ht="15.75" customHeight="1" thickBot="1"/>
    <row r="23" spans="2:16" ht="33.75" customHeight="1">
      <c r="D23" s="172" t="s">
        <v>7</v>
      </c>
      <c r="E23" s="173"/>
      <c r="F23" s="14" t="s">
        <v>8</v>
      </c>
      <c r="G23" s="15" t="s">
        <v>9</v>
      </c>
      <c r="H23" s="15" t="s">
        <v>10</v>
      </c>
      <c r="I23" s="15" t="s">
        <v>11</v>
      </c>
      <c r="J23" s="15" t="s">
        <v>8</v>
      </c>
      <c r="K23" s="15" t="s">
        <v>9</v>
      </c>
      <c r="L23" s="15" t="s">
        <v>10</v>
      </c>
      <c r="M23" s="16" t="s">
        <v>12</v>
      </c>
    </row>
    <row r="24" spans="2:16" ht="33.75" customHeight="1" thickBot="1">
      <c r="D24" s="174"/>
      <c r="E24" s="175"/>
      <c r="F24" s="1" t="str">
        <f t="shared" ref="F24:M24" si="0">LEFT(RIGHT(TEXT($L$45," \0;;"),9-COLUMN(A1)))</f>
        <v xml:space="preserve"> </v>
      </c>
      <c r="G24" s="2" t="str">
        <f t="shared" si="0"/>
        <v>¥</v>
      </c>
      <c r="H24" s="2" t="str">
        <f t="shared" si="0"/>
        <v>1</v>
      </c>
      <c r="I24" s="2" t="str">
        <f t="shared" si="0"/>
        <v>3</v>
      </c>
      <c r="J24" s="2" t="str">
        <f t="shared" si="0"/>
        <v>9</v>
      </c>
      <c r="K24" s="2" t="str">
        <f t="shared" si="0"/>
        <v>7</v>
      </c>
      <c r="L24" s="2" t="str">
        <f t="shared" si="0"/>
        <v>1</v>
      </c>
      <c r="M24" s="3" t="str">
        <f t="shared" si="0"/>
        <v>9</v>
      </c>
    </row>
    <row r="25" spans="2:16" ht="15.75" customHeight="1"/>
    <row r="26" spans="2:16" ht="15.75" customHeight="1">
      <c r="B26" s="4" t="s">
        <v>14</v>
      </c>
    </row>
    <row r="27" spans="2:16" ht="15.75" customHeight="1">
      <c r="B27" s="188" t="s">
        <v>15</v>
      </c>
      <c r="C27" s="188"/>
      <c r="D27" s="188"/>
      <c r="E27" s="188"/>
      <c r="F27" s="188" t="s">
        <v>104</v>
      </c>
      <c r="G27" s="188"/>
      <c r="H27" s="188"/>
      <c r="I27" s="188" t="s">
        <v>16</v>
      </c>
      <c r="J27" s="188"/>
      <c r="K27" s="188"/>
      <c r="L27" s="188" t="s">
        <v>23</v>
      </c>
      <c r="M27" s="188"/>
      <c r="N27" s="188"/>
      <c r="O27" s="188"/>
    </row>
    <row r="28" spans="2:16" ht="15.75" customHeight="1">
      <c r="B28" s="189" t="s">
        <v>126</v>
      </c>
      <c r="C28" s="192" t="s">
        <v>44</v>
      </c>
      <c r="D28" s="192"/>
      <c r="E28" s="193"/>
      <c r="F28" s="194">
        <f>単価!$E$6</f>
        <v>3783</v>
      </c>
      <c r="G28" s="194"/>
      <c r="H28" s="194"/>
      <c r="I28" s="188">
        <f>'【記載例】報告書（減算あり）'!J47</f>
        <v>7</v>
      </c>
      <c r="J28" s="188"/>
      <c r="K28" s="188"/>
      <c r="L28" s="195">
        <f>F28*I28</f>
        <v>26481</v>
      </c>
      <c r="M28" s="195"/>
      <c r="N28" s="195"/>
      <c r="O28" s="195"/>
    </row>
    <row r="29" spans="2:16" ht="15.75" customHeight="1">
      <c r="B29" s="190"/>
      <c r="C29" s="196" t="s">
        <v>102</v>
      </c>
      <c r="D29" s="196"/>
      <c r="E29" s="197"/>
      <c r="F29" s="198">
        <f>単価!$E$7</f>
        <v>-34</v>
      </c>
      <c r="G29" s="198"/>
      <c r="H29" s="198"/>
      <c r="I29" s="188">
        <f>'【記載例】報告書（減算あり）'!L47</f>
        <v>0</v>
      </c>
      <c r="J29" s="188"/>
      <c r="K29" s="188"/>
      <c r="L29" s="195">
        <f t="shared" ref="L29:L30" si="1">F29*I29</f>
        <v>0</v>
      </c>
      <c r="M29" s="195"/>
      <c r="N29" s="195"/>
      <c r="O29" s="195"/>
    </row>
    <row r="30" spans="2:16" ht="15.75" customHeight="1">
      <c r="B30" s="190"/>
      <c r="C30" s="196" t="s">
        <v>103</v>
      </c>
      <c r="D30" s="196"/>
      <c r="E30" s="197"/>
      <c r="F30" s="198">
        <f>単価!$E$8</f>
        <v>-34</v>
      </c>
      <c r="G30" s="198"/>
      <c r="H30" s="198"/>
      <c r="I30" s="188">
        <f>'【記載例】報告書（減算あり）'!N47</f>
        <v>7</v>
      </c>
      <c r="J30" s="188"/>
      <c r="K30" s="188"/>
      <c r="L30" s="195">
        <f t="shared" si="1"/>
        <v>-238</v>
      </c>
      <c r="M30" s="195"/>
      <c r="N30" s="195"/>
      <c r="O30" s="195"/>
    </row>
    <row r="31" spans="2:16" ht="15.75" customHeight="1">
      <c r="B31" s="190"/>
      <c r="C31" s="199" t="s">
        <v>131</v>
      </c>
      <c r="D31" s="199"/>
      <c r="E31" s="200"/>
      <c r="F31" s="201">
        <f>単価!$E$12</f>
        <v>2568</v>
      </c>
      <c r="G31" s="202"/>
      <c r="H31" s="203"/>
      <c r="I31" s="204">
        <f>'【記載例】報告書（減算あり）'!P47</f>
        <v>2</v>
      </c>
      <c r="J31" s="192"/>
      <c r="K31" s="193"/>
      <c r="L31" s="205">
        <f>F31*I31</f>
        <v>5136</v>
      </c>
      <c r="M31" s="206"/>
      <c r="N31" s="206"/>
      <c r="O31" s="207"/>
    </row>
    <row r="32" spans="2:16" ht="15.75" customHeight="1">
      <c r="B32" s="190"/>
      <c r="C32" s="199" t="s">
        <v>132</v>
      </c>
      <c r="D32" s="199"/>
      <c r="E32" s="200"/>
      <c r="F32" s="201">
        <f>単価!$E$13</f>
        <v>2568</v>
      </c>
      <c r="G32" s="202"/>
      <c r="H32" s="203"/>
      <c r="I32" s="204">
        <f>'【記載例】報告書（減算あり）'!R47</f>
        <v>3</v>
      </c>
      <c r="J32" s="192"/>
      <c r="K32" s="193"/>
      <c r="L32" s="205">
        <f>F32*I32</f>
        <v>7704</v>
      </c>
      <c r="M32" s="206"/>
      <c r="N32" s="206"/>
      <c r="O32" s="207"/>
    </row>
    <row r="33" spans="1:17" ht="15.75" customHeight="1">
      <c r="B33" s="191"/>
      <c r="C33" s="199" t="s">
        <v>133</v>
      </c>
      <c r="D33" s="199"/>
      <c r="E33" s="200"/>
      <c r="F33" s="208"/>
      <c r="G33" s="209"/>
      <c r="H33" s="210"/>
      <c r="I33" s="211"/>
      <c r="J33" s="212"/>
      <c r="K33" s="213"/>
      <c r="L33" s="205">
        <f>SUM(L28:O32)</f>
        <v>39083</v>
      </c>
      <c r="M33" s="206"/>
      <c r="N33" s="206"/>
      <c r="O33" s="207"/>
    </row>
    <row r="34" spans="1:17" ht="15.75" customHeight="1">
      <c r="B34" s="214" t="s">
        <v>127</v>
      </c>
      <c r="C34" s="217" t="s">
        <v>135</v>
      </c>
      <c r="D34" s="217"/>
      <c r="E34" s="218"/>
      <c r="F34" s="201">
        <f>単価!$E$6</f>
        <v>3783</v>
      </c>
      <c r="G34" s="202"/>
      <c r="H34" s="203"/>
      <c r="I34" s="204">
        <f>'【記載例】報告書（減算あり）'!J85</f>
        <v>4</v>
      </c>
      <c r="J34" s="192"/>
      <c r="K34" s="193"/>
      <c r="L34" s="205">
        <f>F34*I34</f>
        <v>15132</v>
      </c>
      <c r="M34" s="206"/>
      <c r="N34" s="206"/>
      <c r="O34" s="207"/>
    </row>
    <row r="35" spans="1:17" ht="15.75" customHeight="1">
      <c r="B35" s="215"/>
      <c r="C35" s="217" t="s">
        <v>134</v>
      </c>
      <c r="D35" s="217"/>
      <c r="E35" s="218"/>
      <c r="F35" s="219">
        <f>単価!$E$9</f>
        <v>4040</v>
      </c>
      <c r="G35" s="220"/>
      <c r="H35" s="221"/>
      <c r="I35" s="204">
        <f>'【記載例】報告書（減算あり）'!J86</f>
        <v>4</v>
      </c>
      <c r="J35" s="192"/>
      <c r="K35" s="193"/>
      <c r="L35" s="205">
        <f>F35*I35</f>
        <v>16160</v>
      </c>
      <c r="M35" s="206"/>
      <c r="N35" s="206"/>
      <c r="O35" s="207"/>
    </row>
    <row r="36" spans="1:17" ht="15.75" customHeight="1">
      <c r="B36" s="215"/>
      <c r="C36" s="196" t="s">
        <v>102</v>
      </c>
      <c r="D36" s="196"/>
      <c r="E36" s="197"/>
      <c r="F36" s="198">
        <f>単価!$E$10</f>
        <v>-43</v>
      </c>
      <c r="G36" s="198"/>
      <c r="H36" s="198"/>
      <c r="I36" s="188">
        <f>'【記載例】報告書（減算あり）'!L83</f>
        <v>0</v>
      </c>
      <c r="J36" s="188"/>
      <c r="K36" s="188"/>
      <c r="L36" s="195">
        <f t="shared" ref="L36:L37" si="2">F36*I36</f>
        <v>0</v>
      </c>
      <c r="M36" s="195"/>
      <c r="N36" s="195"/>
      <c r="O36" s="195"/>
    </row>
    <row r="37" spans="1:17" ht="15.75" customHeight="1">
      <c r="B37" s="215"/>
      <c r="C37" s="196" t="s">
        <v>103</v>
      </c>
      <c r="D37" s="196"/>
      <c r="E37" s="197"/>
      <c r="F37" s="198">
        <f>単価!$E$11</f>
        <v>-43</v>
      </c>
      <c r="G37" s="198"/>
      <c r="H37" s="198"/>
      <c r="I37" s="188">
        <f>'【記載例】報告書（減算あり）'!N83</f>
        <v>8</v>
      </c>
      <c r="J37" s="188"/>
      <c r="K37" s="188"/>
      <c r="L37" s="195">
        <f t="shared" si="2"/>
        <v>-344</v>
      </c>
      <c r="M37" s="195"/>
      <c r="N37" s="195"/>
      <c r="O37" s="195"/>
    </row>
    <row r="38" spans="1:17" ht="15.75" customHeight="1">
      <c r="B38" s="215"/>
      <c r="C38" s="192" t="s">
        <v>37</v>
      </c>
      <c r="D38" s="192"/>
      <c r="E38" s="193"/>
      <c r="F38" s="194">
        <f>単価!$E$12</f>
        <v>2568</v>
      </c>
      <c r="G38" s="194"/>
      <c r="H38" s="194"/>
      <c r="I38" s="188">
        <f>'【記載例】報告書（減算あり）'!P83</f>
        <v>3</v>
      </c>
      <c r="J38" s="188"/>
      <c r="K38" s="188"/>
      <c r="L38" s="195">
        <f>F38*I38</f>
        <v>7704</v>
      </c>
      <c r="M38" s="195"/>
      <c r="N38" s="195"/>
      <c r="O38" s="195"/>
    </row>
    <row r="39" spans="1:17" ht="15.75" customHeight="1">
      <c r="B39" s="215"/>
      <c r="C39" s="192" t="s">
        <v>105</v>
      </c>
      <c r="D39" s="192"/>
      <c r="E39" s="193"/>
      <c r="F39" s="194">
        <f>単価!$E$13</f>
        <v>2568</v>
      </c>
      <c r="G39" s="194"/>
      <c r="H39" s="194"/>
      <c r="I39" s="188">
        <f>'【記載例】報告書（減算あり）'!R83</f>
        <v>2</v>
      </c>
      <c r="J39" s="188"/>
      <c r="K39" s="188"/>
      <c r="L39" s="195">
        <f t="shared" ref="L39" si="3">F39*I39</f>
        <v>5136</v>
      </c>
      <c r="M39" s="195"/>
      <c r="N39" s="195"/>
      <c r="O39" s="195"/>
    </row>
    <row r="40" spans="1:17" ht="15.75" customHeight="1">
      <c r="B40" s="216"/>
      <c r="C40" s="204" t="s">
        <v>133</v>
      </c>
      <c r="D40" s="192"/>
      <c r="E40" s="192"/>
      <c r="F40" s="222"/>
      <c r="G40" s="223"/>
      <c r="H40" s="224"/>
      <c r="I40" s="211"/>
      <c r="J40" s="212"/>
      <c r="K40" s="213"/>
      <c r="L40" s="205">
        <f>SUM(L34:O39)</f>
        <v>43788</v>
      </c>
      <c r="M40" s="206"/>
      <c r="N40" s="206"/>
      <c r="O40" s="207"/>
    </row>
    <row r="41" spans="1:17" ht="15.75" customHeight="1">
      <c r="B41" s="204" t="s">
        <v>38</v>
      </c>
      <c r="C41" s="192"/>
      <c r="D41" s="192"/>
      <c r="E41" s="192"/>
      <c r="F41" s="192"/>
      <c r="G41" s="192"/>
      <c r="H41" s="192"/>
      <c r="I41" s="192"/>
      <c r="J41" s="192"/>
      <c r="K41" s="193"/>
      <c r="L41" s="195">
        <f>'【記載例】報告書（減算あり）'!V47+'【記載例】報告書（減算あり）'!V83</f>
        <v>1347</v>
      </c>
      <c r="M41" s="195"/>
      <c r="N41" s="195"/>
      <c r="O41" s="195"/>
    </row>
    <row r="42" spans="1:17" ht="15.75" customHeight="1">
      <c r="B42" s="204" t="s">
        <v>116</v>
      </c>
      <c r="C42" s="192"/>
      <c r="D42" s="192"/>
      <c r="E42" s="192"/>
      <c r="F42" s="192"/>
      <c r="G42" s="192"/>
      <c r="H42" s="192"/>
      <c r="I42" s="192"/>
      <c r="J42" s="192"/>
      <c r="K42" s="193"/>
      <c r="L42" s="205">
        <f>単価!M46*('【記載例】報告書（減算あり）'!X47+'【記載例】報告書（減算あり）'!X83)</f>
        <v>42800</v>
      </c>
      <c r="M42" s="206"/>
      <c r="N42" s="206"/>
      <c r="O42" s="207"/>
    </row>
    <row r="43" spans="1:17" ht="15.75" customHeight="1">
      <c r="B43" s="204" t="s">
        <v>112</v>
      </c>
      <c r="C43" s="283"/>
      <c r="D43" s="283"/>
      <c r="E43" s="283"/>
      <c r="F43" s="283"/>
      <c r="G43" s="283"/>
      <c r="H43" s="283"/>
      <c r="I43" s="283"/>
      <c r="J43" s="283"/>
      <c r="K43" s="284"/>
      <c r="L43" s="205">
        <f>L33+L40+L41+L42</f>
        <v>127018</v>
      </c>
      <c r="M43" s="283"/>
      <c r="N43" s="283"/>
      <c r="O43" s="284"/>
      <c r="Q43" s="4" t="s">
        <v>113</v>
      </c>
    </row>
    <row r="44" spans="1:17" ht="15.75" customHeight="1">
      <c r="B44" s="204" t="s">
        <v>82</v>
      </c>
      <c r="C44" s="192"/>
      <c r="D44" s="192"/>
      <c r="E44" s="192"/>
      <c r="F44" s="192"/>
      <c r="G44" s="192"/>
      <c r="H44" s="192"/>
      <c r="I44" s="192"/>
      <c r="J44" s="192"/>
      <c r="K44" s="193"/>
      <c r="L44" s="205">
        <f>ROUNDDOWN(L43*0.1,0)</f>
        <v>12701</v>
      </c>
      <c r="M44" s="206"/>
      <c r="N44" s="206"/>
      <c r="O44" s="207"/>
    </row>
    <row r="45" spans="1:17" ht="15.75" customHeight="1">
      <c r="B45" s="204" t="s">
        <v>57</v>
      </c>
      <c r="C45" s="192"/>
      <c r="D45" s="192"/>
      <c r="E45" s="192"/>
      <c r="F45" s="192"/>
      <c r="G45" s="192"/>
      <c r="H45" s="192"/>
      <c r="I45" s="192"/>
      <c r="J45" s="192"/>
      <c r="K45" s="193"/>
      <c r="L45" s="195">
        <f>ROUNDDOWN(L43*1.1,0)</f>
        <v>139719</v>
      </c>
      <c r="M45" s="195"/>
      <c r="N45" s="195"/>
      <c r="O45" s="195"/>
    </row>
    <row r="46" spans="1:17" ht="15.75" customHeight="1"/>
    <row r="47" spans="1:17" ht="15.75" customHeight="1">
      <c r="A47" s="4" t="s">
        <v>18</v>
      </c>
    </row>
    <row r="48" spans="1:17" ht="15.75" customHeight="1">
      <c r="A48" s="226" t="s">
        <v>141</v>
      </c>
      <c r="B48" s="226"/>
      <c r="C48" s="226"/>
      <c r="D48" s="227" t="s">
        <v>124</v>
      </c>
      <c r="E48" s="140"/>
      <c r="F48" s="140"/>
      <c r="G48" s="140" t="s">
        <v>19</v>
      </c>
      <c r="H48" s="140"/>
      <c r="I48" s="140"/>
      <c r="J48" s="140" t="s">
        <v>20</v>
      </c>
      <c r="K48" s="140"/>
      <c r="L48" s="140"/>
      <c r="M48" s="140"/>
      <c r="N48" s="140"/>
      <c r="O48" s="140"/>
      <c r="P48" s="140"/>
    </row>
    <row r="49" spans="1:16" ht="56.25" customHeight="1">
      <c r="A49" s="141" t="s">
        <v>144</v>
      </c>
      <c r="B49" s="140"/>
      <c r="C49" s="140"/>
      <c r="D49" s="141" t="s">
        <v>122</v>
      </c>
      <c r="E49" s="140"/>
      <c r="F49" s="140"/>
      <c r="G49" s="228" t="s">
        <v>21</v>
      </c>
      <c r="H49" s="229"/>
      <c r="I49" s="230"/>
      <c r="J49" s="17">
        <v>1</v>
      </c>
      <c r="K49" s="17">
        <v>2</v>
      </c>
      <c r="L49" s="17">
        <v>3</v>
      </c>
      <c r="M49" s="17">
        <v>4</v>
      </c>
      <c r="N49" s="17">
        <v>5</v>
      </c>
      <c r="O49" s="17">
        <v>6</v>
      </c>
      <c r="P49" s="17">
        <v>7</v>
      </c>
    </row>
    <row r="50" spans="1:16" ht="15.75" customHeight="1">
      <c r="A50" s="141" t="s">
        <v>17</v>
      </c>
      <c r="B50" s="140"/>
      <c r="C50" s="140"/>
      <c r="D50" s="225" t="s">
        <v>81</v>
      </c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</row>
    <row r="51" spans="1:16" ht="15.75" customHeight="1">
      <c r="A51" s="140"/>
      <c r="B51" s="140"/>
      <c r="C51" s="140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</row>
    <row r="52" spans="1:16" ht="15.75" customHeight="1">
      <c r="A52" s="141" t="s">
        <v>22</v>
      </c>
      <c r="B52" s="140"/>
      <c r="C52" s="140"/>
      <c r="D52" s="225" t="s">
        <v>81</v>
      </c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</row>
    <row r="53" spans="1:16" ht="15.75" customHeight="1">
      <c r="A53" s="140"/>
      <c r="B53" s="140"/>
      <c r="C53" s="140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</row>
    <row r="54" spans="1:16" ht="15.75" customHeight="1"/>
    <row r="55" spans="1:16" ht="15.75" customHeight="1"/>
    <row r="56" spans="1:16" ht="15.75" customHeight="1"/>
    <row r="57" spans="1:16" ht="15.75" customHeight="1"/>
    <row r="58" spans="1:16" ht="15.75" customHeight="1"/>
    <row r="59" spans="1:16" ht="15.75" customHeight="1"/>
    <row r="60" spans="1:16" ht="15.75" customHeight="1"/>
    <row r="61" spans="1:16" ht="15.75" customHeight="1"/>
    <row r="62" spans="1:16" ht="15.75" customHeight="1"/>
    <row r="63" spans="1:16" ht="15.75" customHeight="1"/>
    <row r="64" spans="1:16" ht="15.75" customHeight="1"/>
    <row r="65" s="4" customFormat="1" ht="15.75" customHeight="1"/>
    <row r="66" s="4" customFormat="1" ht="15.75" customHeight="1"/>
  </sheetData>
  <sheetProtection algorithmName="SHA-512" hashValue="Q5u5C2RkuJc59rIXD/cwfljFa5WiHg7Lyb7OQFw4RwOSnafJJF69RMIOCrvcXQCPJFFuH7PL57j0cy1u+//RrQ==" saltValue="EakLHkt+SpjdG6lLcXD8vA==" spinCount="100000" sheet="1" objects="1" scenarios="1"/>
  <mergeCells count="91">
    <mergeCell ref="A52:C53"/>
    <mergeCell ref="D52:P53"/>
    <mergeCell ref="B44:K44"/>
    <mergeCell ref="L44:O44"/>
    <mergeCell ref="B45:K45"/>
    <mergeCell ref="L45:O45"/>
    <mergeCell ref="A48:C48"/>
    <mergeCell ref="D48:F48"/>
    <mergeCell ref="G48:I48"/>
    <mergeCell ref="J48:P48"/>
    <mergeCell ref="A49:C49"/>
    <mergeCell ref="D49:F49"/>
    <mergeCell ref="G49:I49"/>
    <mergeCell ref="A50:C51"/>
    <mergeCell ref="D50:P51"/>
    <mergeCell ref="B41:K41"/>
    <mergeCell ref="L41:O41"/>
    <mergeCell ref="B42:K42"/>
    <mergeCell ref="L42:O42"/>
    <mergeCell ref="B43:K43"/>
    <mergeCell ref="L43:O43"/>
    <mergeCell ref="C39:E39"/>
    <mergeCell ref="F39:H39"/>
    <mergeCell ref="I39:K39"/>
    <mergeCell ref="L39:O39"/>
    <mergeCell ref="C40:E40"/>
    <mergeCell ref="F40:H40"/>
    <mergeCell ref="I40:K40"/>
    <mergeCell ref="L40:O40"/>
    <mergeCell ref="L37:O37"/>
    <mergeCell ref="C38:E38"/>
    <mergeCell ref="F38:H38"/>
    <mergeCell ref="I38:K38"/>
    <mergeCell ref="L38:O38"/>
    <mergeCell ref="B34:B40"/>
    <mergeCell ref="C34:E34"/>
    <mergeCell ref="F34:H34"/>
    <mergeCell ref="I34:K34"/>
    <mergeCell ref="L34:O34"/>
    <mergeCell ref="C35:E35"/>
    <mergeCell ref="F35:H35"/>
    <mergeCell ref="I35:K35"/>
    <mergeCell ref="L35:O35"/>
    <mergeCell ref="C36:E36"/>
    <mergeCell ref="F36:H36"/>
    <mergeCell ref="I36:K36"/>
    <mergeCell ref="L36:O36"/>
    <mergeCell ref="C37:E37"/>
    <mergeCell ref="F37:H37"/>
    <mergeCell ref="I37:K37"/>
    <mergeCell ref="C32:E32"/>
    <mergeCell ref="F32:H32"/>
    <mergeCell ref="I32:K32"/>
    <mergeCell ref="L32:O32"/>
    <mergeCell ref="C33:E33"/>
    <mergeCell ref="F33:H33"/>
    <mergeCell ref="I33:K33"/>
    <mergeCell ref="L33:O33"/>
    <mergeCell ref="L30:O30"/>
    <mergeCell ref="C31:E31"/>
    <mergeCell ref="F31:H31"/>
    <mergeCell ref="I31:K31"/>
    <mergeCell ref="L31:O31"/>
    <mergeCell ref="B27:E27"/>
    <mergeCell ref="F27:H27"/>
    <mergeCell ref="I27:K27"/>
    <mergeCell ref="L27:O27"/>
    <mergeCell ref="B28:B33"/>
    <mergeCell ref="C28:E28"/>
    <mergeCell ref="F28:H28"/>
    <mergeCell ref="I28:K28"/>
    <mergeCell ref="L28:O28"/>
    <mergeCell ref="C29:E29"/>
    <mergeCell ref="F29:H29"/>
    <mergeCell ref="I29:K29"/>
    <mergeCell ref="L29:O29"/>
    <mergeCell ref="C30:E30"/>
    <mergeCell ref="F30:H30"/>
    <mergeCell ref="I30:K30"/>
    <mergeCell ref="D23:E24"/>
    <mergeCell ref="N2:P2"/>
    <mergeCell ref="B4:O5"/>
    <mergeCell ref="G6:J6"/>
    <mergeCell ref="L8:P8"/>
    <mergeCell ref="A11:F11"/>
    <mergeCell ref="A12:F12"/>
    <mergeCell ref="J14:P16"/>
    <mergeCell ref="J17:P17"/>
    <mergeCell ref="J18:P18"/>
    <mergeCell ref="J19:P19"/>
    <mergeCell ref="J20:P2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9525</xdr:rowOff>
                  </from>
                  <to>
                    <xdr:col>6</xdr:col>
                    <xdr:colOff>209550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180975</xdr:rowOff>
                  </from>
                  <to>
                    <xdr:col>6</xdr:col>
                    <xdr:colOff>209550</xdr:colOff>
                    <xdr:row>48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6" name="Check Box 3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342900</xdr:rowOff>
                  </from>
                  <to>
                    <xdr:col>6</xdr:col>
                    <xdr:colOff>209550</xdr:colOff>
                    <xdr:row>48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8" r:id="rId7" name="Check Box 4">
              <controlPr defaultSize="0" autoFill="0" autoLine="0" autoPict="0">
                <anchor moveWithCells="1">
                  <from>
                    <xdr:col>6</xdr:col>
                    <xdr:colOff>9525</xdr:colOff>
                    <xdr:row>48</xdr:row>
                    <xdr:rowOff>523875</xdr:rowOff>
                  </from>
                  <to>
                    <xdr:col>6</xdr:col>
                    <xdr:colOff>209550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E1C3-2E6D-4E2D-B3CD-1691C66021B9}">
  <sheetPr>
    <tabColor theme="7" tint="0.59999389629810485"/>
    <pageSetUpPr fitToPage="1"/>
  </sheetPr>
  <dimension ref="A2:Y87"/>
  <sheetViews>
    <sheetView view="pageBreakPreview" zoomScaleNormal="100" zoomScaleSheetLayoutView="100" workbookViewId="0">
      <selection activeCell="F6" sqref="F6:T6"/>
    </sheetView>
  </sheetViews>
  <sheetFormatPr defaultRowHeight="13.5"/>
  <cols>
    <col min="1" max="30" width="4.625" style="4" customWidth="1"/>
    <col min="31" max="56" width="5.125" style="4" customWidth="1"/>
    <col min="57" max="16384" width="9" style="4"/>
  </cols>
  <sheetData>
    <row r="2" spans="1:25">
      <c r="W2" s="176" t="s">
        <v>152</v>
      </c>
      <c r="X2" s="177"/>
      <c r="Y2" s="178"/>
    </row>
    <row r="4" spans="1:25" ht="13.5" customHeight="1">
      <c r="C4" s="231" t="s">
        <v>75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</row>
    <row r="5" spans="1:25" ht="13.5" customHeight="1"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</row>
    <row r="6" spans="1:25" ht="17.25">
      <c r="F6" s="232" t="s">
        <v>64</v>
      </c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</row>
    <row r="7" spans="1:25">
      <c r="T7" s="233" t="s">
        <v>66</v>
      </c>
      <c r="U7" s="233"/>
      <c r="V7" s="233"/>
      <c r="W7" s="233"/>
      <c r="X7" s="233"/>
      <c r="Y7" s="233"/>
    </row>
    <row r="8" spans="1:25">
      <c r="A8" s="4" t="s">
        <v>24</v>
      </c>
    </row>
    <row r="9" spans="1:25">
      <c r="A9" s="182" t="str">
        <f>'【記載例】請求書 '!A11</f>
        <v>○○○○法人　□□□□</v>
      </c>
      <c r="B9" s="182"/>
      <c r="C9" s="182"/>
      <c r="D9" s="182"/>
      <c r="E9" s="182"/>
      <c r="F9" s="182"/>
      <c r="G9" s="182"/>
      <c r="H9" s="182"/>
    </row>
    <row r="10" spans="1:25">
      <c r="A10" s="183" t="str">
        <f>'【記載例】請求書 '!A12</f>
        <v>（京都市○○地域包括支援センター）</v>
      </c>
      <c r="B10" s="183"/>
      <c r="C10" s="183"/>
      <c r="D10" s="183"/>
      <c r="E10" s="183"/>
      <c r="F10" s="183"/>
      <c r="G10" s="183"/>
      <c r="H10" s="183"/>
    </row>
    <row r="11" spans="1:25">
      <c r="A11" s="45"/>
      <c r="B11" s="45"/>
      <c r="C11" s="45"/>
      <c r="D11" s="45"/>
      <c r="E11" s="45"/>
      <c r="F11" s="45"/>
      <c r="G11" s="45"/>
      <c r="H11" s="45"/>
    </row>
    <row r="12" spans="1:25">
      <c r="L12" s="48"/>
      <c r="M12" s="48"/>
      <c r="P12" s="181" t="s">
        <v>25</v>
      </c>
      <c r="Q12" s="181"/>
      <c r="R12" s="234" t="str">
        <f>'【記載例】請求書 '!J18</f>
        <v>居宅介護支援事業所　●●</v>
      </c>
      <c r="S12" s="234"/>
      <c r="T12" s="234"/>
      <c r="U12" s="234"/>
      <c r="V12" s="234"/>
      <c r="W12" s="234"/>
      <c r="X12" s="234"/>
      <c r="Y12" s="234"/>
    </row>
    <row r="13" spans="1:25">
      <c r="L13" s="48"/>
      <c r="M13" s="48"/>
      <c r="P13" s="48"/>
      <c r="Q13" s="48"/>
      <c r="R13" s="42"/>
      <c r="S13" s="42"/>
      <c r="T13" s="42"/>
      <c r="U13" s="42"/>
      <c r="V13" s="42"/>
      <c r="W13" s="42"/>
      <c r="X13" s="42"/>
      <c r="Y13" s="42"/>
    </row>
    <row r="14" spans="1:25" ht="14.25">
      <c r="A14" s="235" t="s">
        <v>126</v>
      </c>
      <c r="B14" s="236"/>
      <c r="C14" s="236"/>
      <c r="D14" s="237"/>
      <c r="E14" s="43"/>
      <c r="F14" s="43"/>
      <c r="G14" s="43"/>
      <c r="J14" s="48"/>
      <c r="K14" s="48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5">
      <c r="A15" s="140" t="s">
        <v>26</v>
      </c>
      <c r="B15" s="141" t="s">
        <v>27</v>
      </c>
      <c r="C15" s="141"/>
      <c r="D15" s="140" t="s">
        <v>28</v>
      </c>
      <c r="E15" s="140"/>
      <c r="F15" s="140"/>
      <c r="G15" s="140" t="s">
        <v>29</v>
      </c>
      <c r="H15" s="140"/>
      <c r="I15" s="140"/>
      <c r="J15" s="188" t="s">
        <v>36</v>
      </c>
      <c r="K15" s="188"/>
      <c r="L15" s="285" t="s">
        <v>98</v>
      </c>
      <c r="M15" s="285"/>
      <c r="N15" s="286" t="s">
        <v>99</v>
      </c>
      <c r="O15" s="285"/>
      <c r="P15" s="247" t="s">
        <v>32</v>
      </c>
      <c r="Q15" s="247"/>
      <c r="R15" s="238" t="s">
        <v>33</v>
      </c>
      <c r="S15" s="247"/>
      <c r="T15" s="238" t="s">
        <v>39</v>
      </c>
      <c r="U15" s="238"/>
      <c r="V15" s="239" t="s">
        <v>46</v>
      </c>
      <c r="W15" s="240"/>
      <c r="X15" s="241" t="s">
        <v>117</v>
      </c>
      <c r="Y15" s="242"/>
    </row>
    <row r="16" spans="1:25">
      <c r="A16" s="140"/>
      <c r="B16" s="141"/>
      <c r="C16" s="141"/>
      <c r="D16" s="140"/>
      <c r="E16" s="140"/>
      <c r="F16" s="140"/>
      <c r="G16" s="140"/>
      <c r="H16" s="140"/>
      <c r="I16" s="140"/>
      <c r="J16" s="188"/>
      <c r="K16" s="188"/>
      <c r="L16" s="285"/>
      <c r="M16" s="285"/>
      <c r="N16" s="285"/>
      <c r="O16" s="285"/>
      <c r="P16" s="247"/>
      <c r="Q16" s="247"/>
      <c r="R16" s="247"/>
      <c r="S16" s="247"/>
      <c r="T16" s="238"/>
      <c r="U16" s="238"/>
      <c r="V16" s="240"/>
      <c r="W16" s="240"/>
      <c r="X16" s="243"/>
      <c r="Y16" s="244"/>
    </row>
    <row r="17" spans="1:25">
      <c r="A17" s="140">
        <v>1</v>
      </c>
      <c r="B17" s="140" t="s">
        <v>145</v>
      </c>
      <c r="C17" s="140"/>
      <c r="D17" s="245">
        <v>1234567890</v>
      </c>
      <c r="E17" s="245"/>
      <c r="F17" s="245"/>
      <c r="G17" s="245" t="s">
        <v>68</v>
      </c>
      <c r="H17" s="245"/>
      <c r="I17" s="245"/>
      <c r="J17" s="188" t="s">
        <v>61</v>
      </c>
      <c r="K17" s="188"/>
      <c r="L17" s="285" t="s">
        <v>30</v>
      </c>
      <c r="M17" s="285"/>
      <c r="N17" s="285" t="s">
        <v>62</v>
      </c>
      <c r="O17" s="285"/>
      <c r="P17" s="247" t="s">
        <v>30</v>
      </c>
      <c r="Q17" s="247"/>
      <c r="R17" s="247" t="s">
        <v>30</v>
      </c>
      <c r="S17" s="247"/>
      <c r="T17" s="247" t="s">
        <v>62</v>
      </c>
      <c r="U17" s="247"/>
      <c r="V17" s="248" cm="1">
        <f t="array" ref="V17">_xlfn.IFS(AND(J17="Ⅱ",L17="○",N17="○",P17="○",R17="○",T17="○"),単価!$J$41,AND(J17="Ⅱ",L17="○",N17="○",R17="○",T17="○"),単価!$J$40,AND(J17="Ⅱ",L17="○",N17="○",P17="○",T17="○"),単価!$J$39,AND(J17="Ⅱ",L17="○",N17="○",T17="○"),単価!$J$38,AND(J17="Ⅱ",N17="○",P17="○",R17="○",T17="○"),単価!$J$37,AND(J17="Ⅱ",N17="○",R17="○",T17="○"),単価!$J$36,AND(J17="Ⅱ",N17="○",P17="○",T17="○"),単価!$J$35,AND(J17="Ⅱ",N17="○",T17="○"),単価!$J$34,AND(J17="Ⅱ",L17="○",P17="○",R17="○",T17="○"),単価!$J$37,AND(J17="Ⅱ",L17="○",R17="○",T17="○"),単価!$J$36,AND(J17="Ⅱ",L17="○",P17="○",T17="○"),単価!$J$35,AND(J17="Ⅱ",L17="○",T17="○"),単価!$J$34,AND(J17="Ⅱ",P17="○",R17="○",T17="○"),単価!$J$33,AND(J17="Ⅱ",R17="○",T17="○"),単価!$J$32,AND(J17="Ⅱ",P17="○",T17="○"),単価!$J$31,AND(J17="Ⅱ",T17="○"),単価!$J$30,AND(J17="Ⅰ",L17="○",N17="○",P17="○",R17="○",T17="○"),単価!$J$29,AND(J17="Ⅰ",L17="○",N17="○",R17="○",T17="○"),単価!$J$28,AND(J17="Ⅰ",L17="○",N17="○",P17="○",T17="○"),単価!$J$27,AND(J17="Ⅰ",L17="○",N17="○",T17="○"),単価!$J$26,AND(J17="Ⅰ",N17="○",P17="○",R17="○",T17="○"),単価!$J$25,AND(J17="Ⅰ",N17="○",R17="○",T17="○"),単価!$J$24,AND(J17="Ⅰ",N17="○",P17="○",T17="○"),単価!$J$23,AND(J17="Ⅰ",N17="○",T17="○"),単価!$J$22,AND(J17="Ⅰ",L17="○",P17="○",R17="○",T17="○"),単価!$J$25,AND(J17="Ⅰ",L17="○",R17="○",T17="○"),単価!$J$24,AND(J17="Ⅰ",L17="○",P17="○",T17="○"),単価!$J$23,AND(J17="Ⅰ",L17="○",T17="○"),単価!$J$22,AND(J17="Ⅰ",P17="○",R17="○",T17="○"),単価!$J$21,AND(J17="Ⅰ",R17="○",T17="○"),単価!$J$20,AND(J17="Ⅰ",P17="○",T17="○"),単価!$J$19,AND(J17="Ⅰ",T17="○"),単価!$J$18,TRUE,0)</f>
        <v>76</v>
      </c>
      <c r="W17" s="248"/>
      <c r="X17" s="73" t="s">
        <v>30</v>
      </c>
      <c r="Y17" s="73"/>
    </row>
    <row r="18" spans="1:25">
      <c r="A18" s="140"/>
      <c r="B18" s="140"/>
      <c r="C18" s="140"/>
      <c r="D18" s="245"/>
      <c r="E18" s="245"/>
      <c r="F18" s="245"/>
      <c r="G18" s="245"/>
      <c r="H18" s="245"/>
      <c r="I18" s="245"/>
      <c r="J18" s="188"/>
      <c r="K18" s="188"/>
      <c r="L18" s="285"/>
      <c r="M18" s="285"/>
      <c r="N18" s="285"/>
      <c r="O18" s="285"/>
      <c r="P18" s="247"/>
      <c r="Q18" s="247"/>
      <c r="R18" s="247"/>
      <c r="S18" s="247"/>
      <c r="T18" s="247"/>
      <c r="U18" s="247"/>
      <c r="V18" s="248"/>
      <c r="W18" s="248"/>
      <c r="X18" s="73"/>
      <c r="Y18" s="73"/>
    </row>
    <row r="19" spans="1:25">
      <c r="A19" s="140">
        <v>2</v>
      </c>
      <c r="B19" s="140" t="s">
        <v>145</v>
      </c>
      <c r="C19" s="140"/>
      <c r="D19" s="245">
        <v>2345678901</v>
      </c>
      <c r="E19" s="245"/>
      <c r="F19" s="245"/>
      <c r="G19" s="245" t="s">
        <v>69</v>
      </c>
      <c r="H19" s="245"/>
      <c r="I19" s="245"/>
      <c r="J19" s="188" t="s">
        <v>61</v>
      </c>
      <c r="K19" s="188"/>
      <c r="L19" s="285"/>
      <c r="M19" s="285"/>
      <c r="N19" s="285" t="s">
        <v>62</v>
      </c>
      <c r="O19" s="285"/>
      <c r="P19" s="247" t="s">
        <v>62</v>
      </c>
      <c r="Q19" s="247"/>
      <c r="R19" s="247" t="s">
        <v>30</v>
      </c>
      <c r="S19" s="247"/>
      <c r="T19" s="247" t="s">
        <v>62</v>
      </c>
      <c r="U19" s="247"/>
      <c r="V19" s="248" cm="1">
        <f t="array" ref="V19">_xlfn.IFS(AND(J19="Ⅱ",L19="○",N19="○",P19="○",R19="○",T19="○"),単価!$J$41,AND(J19="Ⅱ",L19="○",N19="○",R19="○",T19="○"),単価!$J$40,AND(J19="Ⅱ",L19="○",N19="○",P19="○",T19="○"),単価!$J$39,AND(J19="Ⅱ",L19="○",N19="○",T19="○"),単価!$J$38,AND(J19="Ⅱ",N19="○",P19="○",R19="○",T19="○"),単価!$J$37,AND(J19="Ⅱ",N19="○",R19="○",T19="○"),単価!$J$36,AND(J19="Ⅱ",N19="○",P19="○",T19="○"),単価!$J$35,AND(J19="Ⅱ",N19="○",T19="○"),単価!$J$34,AND(J19="Ⅱ",L19="○",P19="○",R19="○",T19="○"),単価!$J$37,AND(J19="Ⅱ",L19="○",R19="○",T19="○"),単価!$J$36,AND(J19="Ⅱ",L19="○",P19="○",T19="○"),単価!$J$35,AND(J19="Ⅱ",L19="○",T19="○"),単価!$J$34,AND(J19="Ⅱ",P19="○",R19="○",T19="○"),単価!$J$33,AND(J19="Ⅱ",R19="○",T19="○"),単価!$J$32,AND(J19="Ⅱ",P19="○",T19="○"),単価!$J$31,AND(J19="Ⅱ",T19="○"),単価!$J$30,AND(J19="Ⅰ",L19="○",N19="○",P19="○",R19="○",T19="○"),単価!$J$29,AND(J19="Ⅰ",L19="○",N19="○",R19="○",T19="○"),単価!$J$28,AND(J19="Ⅰ",L19="○",N19="○",P19="○",T19="○"),単価!$J$27,AND(J19="Ⅰ",L19="○",N19="○",T19="○"),単価!$J$26,AND(J19="Ⅰ",N19="○",P19="○",R19="○",T19="○"),単価!$J$25,AND(J19="Ⅰ",N19="○",R19="○",T19="○"),単価!$J$24,AND(J19="Ⅰ",N19="○",P19="○",T19="○"),単価!$J$23,AND(J19="Ⅰ",N19="○",T19="○"),単価!$J$22,AND(J19="Ⅰ",L19="○",P19="○",R19="○",T19="○"),単価!$J$25,AND(J19="Ⅰ",L19="○",R19="○",T19="○"),単価!$J$24,AND(J19="Ⅰ",L19="○",P19="○",T19="○"),単価!$J$23,AND(J19="Ⅰ",L19="○",T19="○"),単価!$J$22,AND(J19="Ⅰ",P19="○",R19="○",T19="○"),単価!$J$21,AND(J19="Ⅰ",R19="○",T19="○"),単価!$J$20,AND(J19="Ⅰ",P19="○",T19="○"),単価!$J$19,AND(J19="Ⅰ",T19="○"),単価!$J$18,TRUE,0)</f>
        <v>128</v>
      </c>
      <c r="W19" s="248"/>
      <c r="X19" s="73" t="s">
        <v>30</v>
      </c>
      <c r="Y19" s="73"/>
    </row>
    <row r="20" spans="1:25">
      <c r="A20" s="140"/>
      <c r="B20" s="140"/>
      <c r="C20" s="140"/>
      <c r="D20" s="245"/>
      <c r="E20" s="245"/>
      <c r="F20" s="245"/>
      <c r="G20" s="245"/>
      <c r="H20" s="245"/>
      <c r="I20" s="245"/>
      <c r="J20" s="188"/>
      <c r="K20" s="188"/>
      <c r="L20" s="285"/>
      <c r="M20" s="285"/>
      <c r="N20" s="285"/>
      <c r="O20" s="285"/>
      <c r="P20" s="247"/>
      <c r="Q20" s="247"/>
      <c r="R20" s="247"/>
      <c r="S20" s="247"/>
      <c r="T20" s="247"/>
      <c r="U20" s="247"/>
      <c r="V20" s="248"/>
      <c r="W20" s="248"/>
      <c r="X20" s="73"/>
      <c r="Y20" s="73"/>
    </row>
    <row r="21" spans="1:25">
      <c r="A21" s="140">
        <v>3</v>
      </c>
      <c r="B21" s="140" t="s">
        <v>145</v>
      </c>
      <c r="C21" s="140"/>
      <c r="D21" s="245">
        <v>3456789012</v>
      </c>
      <c r="E21" s="245"/>
      <c r="F21" s="245"/>
      <c r="G21" s="245" t="s">
        <v>70</v>
      </c>
      <c r="H21" s="245"/>
      <c r="I21" s="245"/>
      <c r="J21" s="188" t="s">
        <v>61</v>
      </c>
      <c r="K21" s="188"/>
      <c r="L21" s="285"/>
      <c r="M21" s="285"/>
      <c r="N21" s="285" t="s">
        <v>62</v>
      </c>
      <c r="O21" s="285"/>
      <c r="P21" s="247" t="s">
        <v>30</v>
      </c>
      <c r="Q21" s="247"/>
      <c r="R21" s="247" t="s">
        <v>62</v>
      </c>
      <c r="S21" s="247"/>
      <c r="T21" s="247" t="s">
        <v>62</v>
      </c>
      <c r="U21" s="247"/>
      <c r="V21" s="248" cm="1">
        <f t="array" ref="V21">_xlfn.IFS(AND(J21="Ⅱ",L21="○",N21="○",P21="○",R21="○",T21="○"),単価!$J$41,AND(J21="Ⅱ",L21="○",N21="○",R21="○",T21="○"),単価!$J$40,AND(J21="Ⅱ",L21="○",N21="○",P21="○",T21="○"),単価!$J$39,AND(J21="Ⅱ",L21="○",N21="○",T21="○"),単価!$J$38,AND(J21="Ⅱ",N21="○",P21="○",R21="○",T21="○"),単価!$J$37,AND(J21="Ⅱ",N21="○",R21="○",T21="○"),単価!$J$36,AND(J21="Ⅱ",N21="○",P21="○",T21="○"),単価!$J$35,AND(J21="Ⅱ",N21="○",T21="○"),単価!$J$34,AND(J21="Ⅱ",L21="○",P21="○",R21="○",T21="○"),単価!$J$37,AND(J21="Ⅱ",L21="○",R21="○",T21="○"),単価!$J$36,AND(J21="Ⅱ",L21="○",P21="○",T21="○"),単価!$J$35,AND(J21="Ⅱ",L21="○",T21="○"),単価!$J$34,AND(J21="Ⅱ",P21="○",R21="○",T21="○"),単価!$J$33,AND(J21="Ⅱ",R21="○",T21="○"),単価!$J$32,AND(J21="Ⅱ",P21="○",T21="○"),単価!$J$31,AND(J21="Ⅱ",T21="○"),単価!$J$30,AND(J21="Ⅰ",L21="○",N21="○",P21="○",R21="○",T21="○"),単価!$J$29,AND(J21="Ⅰ",L21="○",N21="○",R21="○",T21="○"),単価!$J$28,AND(J21="Ⅰ",L21="○",N21="○",P21="○",T21="○"),単価!$J$27,AND(J21="Ⅰ",L21="○",N21="○",T21="○"),単価!$J$26,AND(J21="Ⅰ",N21="○",P21="○",R21="○",T21="○"),単価!$J$25,AND(J21="Ⅰ",N21="○",R21="○",T21="○"),単価!$J$24,AND(J21="Ⅰ",N21="○",P21="○",T21="○"),単価!$J$23,AND(J21="Ⅰ",N21="○",T21="○"),単価!$J$22,AND(J21="Ⅰ",L21="○",P21="○",R21="○",T21="○"),単価!$J$25,AND(J21="Ⅰ",L21="○",R21="○",T21="○"),単価!$J$24,AND(J21="Ⅰ",L21="○",P21="○",T21="○"),単価!$J$23,AND(J21="Ⅰ",L21="○",T21="○"),単価!$J$22,AND(J21="Ⅰ",P21="○",R21="○",T21="○"),単価!$J$21,AND(J21="Ⅰ",R21="○",T21="○"),単価!$J$20,AND(J21="Ⅰ",P21="○",T21="○"),単価!$J$19,AND(J21="Ⅰ",T21="○"),単価!$J$18,TRUE,0)</f>
        <v>128</v>
      </c>
      <c r="W21" s="248"/>
      <c r="X21" s="73" t="s">
        <v>30</v>
      </c>
      <c r="Y21" s="73"/>
    </row>
    <row r="22" spans="1:25">
      <c r="A22" s="140"/>
      <c r="B22" s="140"/>
      <c r="C22" s="140"/>
      <c r="D22" s="245"/>
      <c r="E22" s="245"/>
      <c r="F22" s="245"/>
      <c r="G22" s="245"/>
      <c r="H22" s="245"/>
      <c r="I22" s="245"/>
      <c r="J22" s="188"/>
      <c r="K22" s="188"/>
      <c r="L22" s="285"/>
      <c r="M22" s="285"/>
      <c r="N22" s="285"/>
      <c r="O22" s="285"/>
      <c r="P22" s="247"/>
      <c r="Q22" s="247"/>
      <c r="R22" s="247"/>
      <c r="S22" s="247"/>
      <c r="T22" s="247"/>
      <c r="U22" s="247"/>
      <c r="V22" s="248"/>
      <c r="W22" s="248"/>
      <c r="X22" s="73"/>
      <c r="Y22" s="73"/>
    </row>
    <row r="23" spans="1:25">
      <c r="A23" s="140">
        <v>4</v>
      </c>
      <c r="B23" s="140" t="s">
        <v>145</v>
      </c>
      <c r="C23" s="140"/>
      <c r="D23" s="245">
        <v>4567890123</v>
      </c>
      <c r="E23" s="245"/>
      <c r="F23" s="245"/>
      <c r="G23" s="245" t="s">
        <v>71</v>
      </c>
      <c r="H23" s="245"/>
      <c r="I23" s="245"/>
      <c r="J23" s="188" t="s">
        <v>61</v>
      </c>
      <c r="K23" s="188"/>
      <c r="L23" s="285"/>
      <c r="M23" s="285"/>
      <c r="N23" s="285" t="s">
        <v>62</v>
      </c>
      <c r="O23" s="285"/>
      <c r="P23" s="247" t="s">
        <v>62</v>
      </c>
      <c r="Q23" s="247"/>
      <c r="R23" s="247" t="s">
        <v>62</v>
      </c>
      <c r="S23" s="247"/>
      <c r="T23" s="247" t="s">
        <v>62</v>
      </c>
      <c r="U23" s="247"/>
      <c r="V23" s="248" cm="1">
        <f t="array" ref="V23">_xlfn.IFS(AND(J23="Ⅱ",L23="○",N23="○",P23="○",R23="○",T23="○"),単価!$J$41,AND(J23="Ⅱ",L23="○",N23="○",R23="○",T23="○"),単価!$J$40,AND(J23="Ⅱ",L23="○",N23="○",P23="○",T23="○"),単価!$J$39,AND(J23="Ⅱ",L23="○",N23="○",T23="○"),単価!$J$38,AND(J23="Ⅱ",N23="○",P23="○",R23="○",T23="○"),単価!$J$37,AND(J23="Ⅱ",N23="○",R23="○",T23="○"),単価!$J$36,AND(J23="Ⅱ",N23="○",P23="○",T23="○"),単価!$J$35,AND(J23="Ⅱ",N23="○",T23="○"),単価!$J$34,AND(J23="Ⅱ",L23="○",P23="○",R23="○",T23="○"),単価!$J$37,AND(J23="Ⅱ",L23="○",R23="○",T23="○"),単価!$J$36,AND(J23="Ⅱ",L23="○",P23="○",T23="○"),単価!$J$35,AND(J23="Ⅱ",L23="○",T23="○"),単価!$J$34,AND(J23="Ⅱ",P23="○",R23="○",T23="○"),単価!$J$33,AND(J23="Ⅱ",R23="○",T23="○"),単価!$J$32,AND(J23="Ⅱ",P23="○",T23="○"),単価!$J$31,AND(J23="Ⅱ",T23="○"),単価!$J$30,AND(J23="Ⅰ",L23="○",N23="○",P23="○",R23="○",T23="○"),単価!$J$29,AND(J23="Ⅰ",L23="○",N23="○",R23="○",T23="○"),単価!$J$28,AND(J23="Ⅰ",L23="○",N23="○",P23="○",T23="○"),単価!$J$27,AND(J23="Ⅰ",L23="○",N23="○",T23="○"),単価!$J$26,AND(J23="Ⅰ",N23="○",P23="○",R23="○",T23="○"),単価!$J$25,AND(J23="Ⅰ",N23="○",R23="○",T23="○"),単価!$J$24,AND(J23="Ⅰ",N23="○",P23="○",T23="○"),単価!$J$23,AND(J23="Ⅰ",N23="○",T23="○"),単価!$J$22,AND(J23="Ⅰ",L23="○",P23="○",R23="○",T23="○"),単価!$J$25,AND(J23="Ⅰ",L23="○",R23="○",T23="○"),単価!$J$24,AND(J23="Ⅰ",L23="○",P23="○",T23="○"),単価!$J$23,AND(J23="Ⅰ",L23="○",T23="○"),単価!$J$22,AND(J23="Ⅰ",P23="○",R23="○",T23="○"),単価!$J$21,AND(J23="Ⅰ",R23="○",T23="○"),単価!$J$20,AND(J23="Ⅰ",P23="○",T23="○"),単価!$J$19,AND(J23="Ⅰ",T23="○"),単価!$J$18,TRUE,0)</f>
        <v>188</v>
      </c>
      <c r="W23" s="248"/>
      <c r="X23" s="73" t="s">
        <v>30</v>
      </c>
      <c r="Y23" s="73"/>
    </row>
    <row r="24" spans="1:25">
      <c r="A24" s="140"/>
      <c r="B24" s="140"/>
      <c r="C24" s="140"/>
      <c r="D24" s="245"/>
      <c r="E24" s="245"/>
      <c r="F24" s="245"/>
      <c r="G24" s="245"/>
      <c r="H24" s="245"/>
      <c r="I24" s="245"/>
      <c r="J24" s="188"/>
      <c r="K24" s="188"/>
      <c r="L24" s="285"/>
      <c r="M24" s="285"/>
      <c r="N24" s="285"/>
      <c r="O24" s="285"/>
      <c r="P24" s="247"/>
      <c r="Q24" s="247"/>
      <c r="R24" s="247"/>
      <c r="S24" s="247"/>
      <c r="T24" s="247"/>
      <c r="U24" s="247"/>
      <c r="V24" s="248"/>
      <c r="W24" s="248"/>
      <c r="X24" s="73"/>
      <c r="Y24" s="73"/>
    </row>
    <row r="25" spans="1:25">
      <c r="A25" s="140">
        <v>5</v>
      </c>
      <c r="B25" s="140" t="s">
        <v>145</v>
      </c>
      <c r="C25" s="140"/>
      <c r="D25" s="245">
        <v>5678901234</v>
      </c>
      <c r="E25" s="245"/>
      <c r="F25" s="245"/>
      <c r="G25" s="245" t="s">
        <v>72</v>
      </c>
      <c r="H25" s="245"/>
      <c r="I25" s="245"/>
      <c r="J25" s="188" t="s">
        <v>61</v>
      </c>
      <c r="K25" s="188"/>
      <c r="L25" s="285"/>
      <c r="M25" s="285"/>
      <c r="N25" s="285" t="s">
        <v>62</v>
      </c>
      <c r="O25" s="285"/>
      <c r="P25" s="247" t="s">
        <v>30</v>
      </c>
      <c r="Q25" s="247"/>
      <c r="R25" s="247" t="s">
        <v>30</v>
      </c>
      <c r="S25" s="247"/>
      <c r="T25" s="247" t="s">
        <v>62</v>
      </c>
      <c r="U25" s="247"/>
      <c r="V25" s="248" cm="1">
        <f t="array" ref="V25">_xlfn.IFS(AND(J25="Ⅱ",L25="○",N25="○",P25="○",R25="○",T25="○"),単価!$J$41,AND(J25="Ⅱ",L25="○",N25="○",R25="○",T25="○"),単価!$J$40,AND(J25="Ⅱ",L25="○",N25="○",P25="○",T25="○"),単価!$J$39,AND(J25="Ⅱ",L25="○",N25="○",T25="○"),単価!$J$38,AND(J25="Ⅱ",N25="○",P25="○",R25="○",T25="○"),単価!$J$37,AND(J25="Ⅱ",N25="○",R25="○",T25="○"),単価!$J$36,AND(J25="Ⅱ",N25="○",P25="○",T25="○"),単価!$J$35,AND(J25="Ⅱ",N25="○",T25="○"),単価!$J$34,AND(J25="Ⅱ",L25="○",P25="○",R25="○",T25="○"),単価!$J$37,AND(J25="Ⅱ",L25="○",R25="○",T25="○"),単価!$J$36,AND(J25="Ⅱ",L25="○",P25="○",T25="○"),単価!$J$35,AND(J25="Ⅱ",L25="○",T25="○"),単価!$J$34,AND(J25="Ⅱ",P25="○",R25="○",T25="○"),単価!$J$33,AND(J25="Ⅱ",R25="○",T25="○"),単価!$J$32,AND(J25="Ⅱ",P25="○",T25="○"),単価!$J$31,AND(J25="Ⅱ",T25="○"),単価!$J$30,AND(J25="Ⅰ",L25="○",N25="○",P25="○",R25="○",T25="○"),単価!$J$29,AND(J25="Ⅰ",L25="○",N25="○",R25="○",T25="○"),単価!$J$28,AND(J25="Ⅰ",L25="○",N25="○",P25="○",T25="○"),単価!$J$27,AND(J25="Ⅰ",L25="○",N25="○",T25="○"),単価!$J$26,AND(J25="Ⅰ",N25="○",P25="○",R25="○",T25="○"),単価!$J$25,AND(J25="Ⅰ",N25="○",R25="○",T25="○"),単価!$J$24,AND(J25="Ⅰ",N25="○",P25="○",T25="○"),単価!$J$23,AND(J25="Ⅰ",N25="○",T25="○"),単価!$J$22,AND(J25="Ⅰ",L25="○",P25="○",R25="○",T25="○"),単価!$J$25,AND(J25="Ⅰ",L25="○",R25="○",T25="○"),単価!$J$24,AND(J25="Ⅰ",L25="○",P25="○",T25="○"),単価!$J$23,AND(J25="Ⅰ",L25="○",T25="○"),単価!$J$22,AND(J25="Ⅰ",P25="○",R25="○",T25="○"),単価!$J$21,AND(J25="Ⅰ",R25="○",T25="○"),単価!$J$20,AND(J25="Ⅰ",P25="○",T25="○"),単価!$J$19,AND(J25="Ⅰ",T25="○"),単価!$J$18,TRUE,0)</f>
        <v>76</v>
      </c>
      <c r="W25" s="248"/>
      <c r="X25" s="73" t="s">
        <v>30</v>
      </c>
      <c r="Y25" s="73"/>
    </row>
    <row r="26" spans="1:25">
      <c r="A26" s="140"/>
      <c r="B26" s="140"/>
      <c r="C26" s="140"/>
      <c r="D26" s="245"/>
      <c r="E26" s="245"/>
      <c r="F26" s="245"/>
      <c r="G26" s="245"/>
      <c r="H26" s="245"/>
      <c r="I26" s="245"/>
      <c r="J26" s="188"/>
      <c r="K26" s="188"/>
      <c r="L26" s="285"/>
      <c r="M26" s="285"/>
      <c r="N26" s="285"/>
      <c r="O26" s="285"/>
      <c r="P26" s="247"/>
      <c r="Q26" s="247"/>
      <c r="R26" s="247"/>
      <c r="S26" s="247"/>
      <c r="T26" s="247"/>
      <c r="U26" s="247"/>
      <c r="V26" s="248"/>
      <c r="W26" s="248"/>
      <c r="X26" s="73"/>
      <c r="Y26" s="73"/>
    </row>
    <row r="27" spans="1:25">
      <c r="A27" s="140">
        <v>6</v>
      </c>
      <c r="B27" s="140" t="s">
        <v>145</v>
      </c>
      <c r="C27" s="140"/>
      <c r="D27" s="245">
        <v>6789012345</v>
      </c>
      <c r="E27" s="245"/>
      <c r="F27" s="245"/>
      <c r="G27" s="245" t="s">
        <v>73</v>
      </c>
      <c r="H27" s="245"/>
      <c r="I27" s="245"/>
      <c r="J27" s="249" t="s">
        <v>61</v>
      </c>
      <c r="K27" s="249"/>
      <c r="L27" s="249" t="s">
        <v>30</v>
      </c>
      <c r="M27" s="249"/>
      <c r="N27" s="249" t="s">
        <v>62</v>
      </c>
      <c r="O27" s="249"/>
      <c r="P27" s="249" t="s">
        <v>30</v>
      </c>
      <c r="Q27" s="249"/>
      <c r="R27" s="249" t="s">
        <v>30</v>
      </c>
      <c r="S27" s="249"/>
      <c r="T27" s="249" t="s">
        <v>30</v>
      </c>
      <c r="U27" s="249"/>
      <c r="V27" s="250" cm="1">
        <f t="array" ref="V27">_xlfn.IFS(AND(J27="Ⅱ",L27="○",N27="○",P27="○",R27="○",T27="○"),単価!$J$41,AND(J27="Ⅱ",L27="○",N27="○",R27="○",T27="○"),単価!$J$40,AND(J27="Ⅱ",L27="○",N27="○",P27="○",T27="○"),単価!$J$39,AND(J27="Ⅱ",L27="○",N27="○",T27="○"),単価!$J$38,AND(J27="Ⅱ",N27="○",P27="○",R27="○",T27="○"),単価!$J$37,AND(J27="Ⅱ",N27="○",R27="○",T27="○"),単価!$J$36,AND(J27="Ⅱ",N27="○",P27="○",T27="○"),単価!$J$35,AND(J27="Ⅱ",N27="○",T27="○"),単価!$J$34,AND(J27="Ⅱ",L27="○",P27="○",R27="○",T27="○"),単価!$J$37,AND(J27="Ⅱ",L27="○",R27="○",T27="○"),単価!$J$36,AND(J27="Ⅱ",L27="○",P27="○",T27="○"),単価!$J$35,AND(J27="Ⅱ",L27="○",T27="○"),単価!$J$34,AND(J27="Ⅱ",P27="○",R27="○",T27="○"),単価!$J$33,AND(J27="Ⅱ",R27="○",T27="○"),単価!$J$32,AND(J27="Ⅱ",P27="○",T27="○"),単価!$J$31,AND(J27="Ⅱ",T27="○"),単価!$J$30,AND(J27="Ⅰ",L27="○",N27="○",P27="○",R27="○",T27="○"),単価!$J$29,AND(J27="Ⅰ",L27="○",N27="○",R27="○",T27="○"),単価!$J$28,AND(J27="Ⅰ",L27="○",N27="○",P27="○",T27="○"),単価!$J$27,AND(J27="Ⅰ",L27="○",N27="○",T27="○"),単価!$J$26,AND(J27="Ⅰ",N27="○",P27="○",R27="○",T27="○"),単価!$J$25,AND(J27="Ⅰ",N27="○",R27="○",T27="○"),単価!$J$24,AND(J27="Ⅰ",N27="○",P27="○",T27="○"),単価!$J$23,AND(J27="Ⅰ",N27="○",T27="○"),単価!$J$22,AND(J27="Ⅰ",L27="○",P27="○",R27="○",T27="○"),単価!$J$25,AND(J27="Ⅰ",L27="○",R27="○",T27="○"),単価!$J$24,AND(J27="Ⅰ",L27="○",P27="○",T27="○"),単価!$J$23,AND(J27="Ⅰ",L27="○",T27="○"),単価!$J$22,AND(J27="Ⅰ",P27="○",R27="○",T27="○"),単価!$J$21,AND(J27="Ⅰ",R27="○",T27="○"),単価!$J$20,AND(J27="Ⅰ",P27="○",T27="○"),単価!$J$19,AND(J27="Ⅰ",T27="○"),単価!$J$18,TRUE,0)</f>
        <v>0</v>
      </c>
      <c r="W27" s="250"/>
      <c r="X27" s="73" t="s">
        <v>30</v>
      </c>
      <c r="Y27" s="73"/>
    </row>
    <row r="28" spans="1:25">
      <c r="A28" s="140"/>
      <c r="B28" s="140"/>
      <c r="C28" s="140"/>
      <c r="D28" s="245"/>
      <c r="E28" s="245"/>
      <c r="F28" s="245"/>
      <c r="G28" s="245"/>
      <c r="H28" s="245"/>
      <c r="I28" s="245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50"/>
      <c r="W28" s="250"/>
      <c r="X28" s="73"/>
      <c r="Y28" s="73"/>
    </row>
    <row r="29" spans="1:25">
      <c r="A29" s="140">
        <v>7</v>
      </c>
      <c r="B29" s="140" t="s">
        <v>145</v>
      </c>
      <c r="C29" s="140"/>
      <c r="D29" s="245">
        <v>7890123456</v>
      </c>
      <c r="E29" s="245"/>
      <c r="F29" s="245"/>
      <c r="G29" s="245" t="s">
        <v>74</v>
      </c>
      <c r="H29" s="245"/>
      <c r="I29" s="245"/>
      <c r="J29" s="249" t="s">
        <v>61</v>
      </c>
      <c r="K29" s="249"/>
      <c r="L29" s="249" t="s">
        <v>30</v>
      </c>
      <c r="M29" s="249"/>
      <c r="N29" s="249" t="s">
        <v>62</v>
      </c>
      <c r="O29" s="249"/>
      <c r="P29" s="249" t="s">
        <v>30</v>
      </c>
      <c r="Q29" s="249"/>
      <c r="R29" s="249" t="s">
        <v>62</v>
      </c>
      <c r="S29" s="249"/>
      <c r="T29" s="249" t="s">
        <v>30</v>
      </c>
      <c r="U29" s="249"/>
      <c r="V29" s="250" cm="1">
        <f t="array" ref="V29">_xlfn.IFS(AND(J29="Ⅱ",L29="○",N29="○",P29="○",R29="○",T29="○"),単価!$J$41,AND(J29="Ⅱ",L29="○",N29="○",R29="○",T29="○"),単価!$J$40,AND(J29="Ⅱ",L29="○",N29="○",P29="○",T29="○"),単価!$J$39,AND(J29="Ⅱ",L29="○",N29="○",T29="○"),単価!$J$38,AND(J29="Ⅱ",N29="○",P29="○",R29="○",T29="○"),単価!$J$37,AND(J29="Ⅱ",N29="○",R29="○",T29="○"),単価!$J$36,AND(J29="Ⅱ",N29="○",P29="○",T29="○"),単価!$J$35,AND(J29="Ⅱ",N29="○",T29="○"),単価!$J$34,AND(J29="Ⅱ",L29="○",P29="○",R29="○",T29="○"),単価!$J$37,AND(J29="Ⅱ",L29="○",R29="○",T29="○"),単価!$J$36,AND(J29="Ⅱ",L29="○",P29="○",T29="○"),単価!$J$35,AND(J29="Ⅱ",L29="○",T29="○"),単価!$J$34,AND(J29="Ⅱ",P29="○",R29="○",T29="○"),単価!$J$33,AND(J29="Ⅱ",R29="○",T29="○"),単価!$J$32,AND(J29="Ⅱ",P29="○",T29="○"),単価!$J$31,AND(J29="Ⅱ",T29="○"),単価!$J$30,AND(J29="Ⅰ",L29="○",N29="○",P29="○",R29="○",T29="○"),単価!$J$29,AND(J29="Ⅰ",L29="○",N29="○",R29="○",T29="○"),単価!$J$28,AND(J29="Ⅰ",L29="○",N29="○",P29="○",T29="○"),単価!$J$27,AND(J29="Ⅰ",L29="○",N29="○",T29="○"),単価!$J$26,AND(J29="Ⅰ",N29="○",P29="○",R29="○",T29="○"),単価!$J$25,AND(J29="Ⅰ",N29="○",R29="○",T29="○"),単価!$J$24,AND(J29="Ⅰ",N29="○",P29="○",T29="○"),単価!$J$23,AND(J29="Ⅰ",N29="○",T29="○"),単価!$J$22,AND(J29="Ⅰ",L29="○",P29="○",R29="○",T29="○"),単価!$J$25,AND(J29="Ⅰ",L29="○",R29="○",T29="○"),単価!$J$24,AND(J29="Ⅰ",L29="○",P29="○",T29="○"),単価!$J$23,AND(J29="Ⅰ",L29="○",T29="○"),単価!$J$22,AND(J29="Ⅰ",P29="○",R29="○",T29="○"),単価!$J$21,AND(J29="Ⅰ",R29="○",T29="○"),単価!$J$20,AND(J29="Ⅰ",P29="○",T29="○"),単価!$J$19,AND(J29="Ⅰ",T29="○"),単価!$J$18,TRUE,0)</f>
        <v>0</v>
      </c>
      <c r="W29" s="250"/>
      <c r="X29" s="73" t="s">
        <v>30</v>
      </c>
      <c r="Y29" s="73"/>
    </row>
    <row r="30" spans="1:25">
      <c r="A30" s="140"/>
      <c r="B30" s="140"/>
      <c r="C30" s="140"/>
      <c r="D30" s="245"/>
      <c r="E30" s="245"/>
      <c r="F30" s="245"/>
      <c r="G30" s="245"/>
      <c r="H30" s="245"/>
      <c r="I30" s="245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50"/>
      <c r="W30" s="250"/>
      <c r="X30" s="73"/>
      <c r="Y30" s="73"/>
    </row>
    <row r="31" spans="1:25">
      <c r="A31" s="140">
        <v>8</v>
      </c>
      <c r="B31" s="140"/>
      <c r="C31" s="140"/>
      <c r="D31" s="140"/>
      <c r="E31" s="140"/>
      <c r="F31" s="140"/>
      <c r="G31" s="140"/>
      <c r="H31" s="140"/>
      <c r="I31" s="140"/>
      <c r="J31" s="73" t="s">
        <v>30</v>
      </c>
      <c r="K31" s="73"/>
      <c r="L31" s="73" t="s">
        <v>30</v>
      </c>
      <c r="M31" s="73"/>
      <c r="N31" s="73" t="s">
        <v>30</v>
      </c>
      <c r="O31" s="73"/>
      <c r="P31" s="73" t="s">
        <v>30</v>
      </c>
      <c r="Q31" s="73"/>
      <c r="R31" s="73" t="s">
        <v>30</v>
      </c>
      <c r="S31" s="73"/>
      <c r="T31" s="73" t="s">
        <v>62</v>
      </c>
      <c r="U31" s="73"/>
      <c r="V31" s="90" cm="1">
        <f t="array" ref="V31">_xlfn.IFS(AND(J31="Ⅱ",L31="○",N31="○",P31="○",R31="○",T31="○"),単価!$J$41,AND(J31="Ⅱ",L31="○",N31="○",R31="○",T31="○"),単価!$J$40,AND(J31="Ⅱ",L31="○",N31="○",P31="○",T31="○"),単価!$J$39,AND(J31="Ⅱ",L31="○",N31="○",T31="○"),単価!$J$38,AND(J31="Ⅱ",N31="○",P31="○",R31="○",T31="○"),単価!$J$37,AND(J31="Ⅱ",N31="○",R31="○",T31="○"),単価!$J$36,AND(J31="Ⅱ",N31="○",P31="○",T31="○"),単価!$J$35,AND(J31="Ⅱ",N31="○",T31="○"),単価!$J$34,AND(J31="Ⅱ",L31="○",P31="○",R31="○",T31="○"),単価!$J$37,AND(J31="Ⅱ",L31="○",R31="○",T31="○"),単価!$J$36,AND(J31="Ⅱ",L31="○",P31="○",T31="○"),単価!$J$35,AND(J31="Ⅱ",L31="○",T31="○"),単価!$J$34,AND(J31="Ⅱ",P31="○",R31="○",T31="○"),単価!$J$33,AND(J31="Ⅱ",R31="○",T31="○"),単価!$J$32,AND(J31="Ⅱ",P31="○",T31="○"),単価!$J$31,AND(J31="Ⅱ",T31="○"),単価!$J$30,AND(J31="Ⅰ",L31="○",N31="○",P31="○",R31="○",T31="○"),単価!$J$29,AND(J31="Ⅰ",L31="○",N31="○",R31="○",T31="○"),単価!$J$28,AND(J31="Ⅰ",L31="○",N31="○",P31="○",T31="○"),単価!$J$27,AND(J31="Ⅰ",L31="○",N31="○",T31="○"),単価!$J$26,AND(J31="Ⅰ",N31="○",P31="○",R31="○",T31="○"),単価!$J$25,AND(J31="Ⅰ",N31="○",R31="○",T31="○"),単価!$J$24,AND(J31="Ⅰ",N31="○",P31="○",T31="○"),単価!$J$23,AND(J31="Ⅰ",N31="○",T31="○"),単価!$J$22,AND(J31="Ⅰ",L31="○",P31="○",R31="○",T31="○"),単価!$J$25,AND(J31="Ⅰ",L31="○",R31="○",T31="○"),単価!$J$24,AND(J31="Ⅰ",L31="○",P31="○",T31="○"),単価!$J$23,AND(J31="Ⅰ",L31="○",T31="○"),単価!$J$22,AND(J31="Ⅰ",P31="○",R31="○",T31="○"),単価!$J$21,AND(J31="Ⅰ",R31="○",T31="○"),単価!$J$20,AND(J31="Ⅰ",P31="○",T31="○"),単価!$J$19,AND(J31="Ⅰ",T31="○"),単価!$J$18,TRUE,0)</f>
        <v>0</v>
      </c>
      <c r="W31" s="90"/>
      <c r="X31" s="73" t="s">
        <v>30</v>
      </c>
      <c r="Y31" s="73"/>
    </row>
    <row r="32" spans="1:25">
      <c r="A32" s="140"/>
      <c r="B32" s="140"/>
      <c r="C32" s="140"/>
      <c r="D32" s="140"/>
      <c r="E32" s="140"/>
      <c r="F32" s="140"/>
      <c r="G32" s="140"/>
      <c r="H32" s="140"/>
      <c r="I32" s="140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90"/>
      <c r="W32" s="90"/>
      <c r="X32" s="73"/>
      <c r="Y32" s="73"/>
    </row>
    <row r="33" spans="1:25">
      <c r="A33" s="140">
        <v>9</v>
      </c>
      <c r="B33" s="140"/>
      <c r="C33" s="140"/>
      <c r="D33" s="140"/>
      <c r="E33" s="140"/>
      <c r="F33" s="140"/>
      <c r="G33" s="140"/>
      <c r="H33" s="140"/>
      <c r="I33" s="140"/>
      <c r="J33" s="73" t="s">
        <v>30</v>
      </c>
      <c r="K33" s="73"/>
      <c r="L33" s="73" t="s">
        <v>30</v>
      </c>
      <c r="M33" s="73"/>
      <c r="N33" s="73" t="s">
        <v>30</v>
      </c>
      <c r="O33" s="73"/>
      <c r="P33" s="73" t="s">
        <v>30</v>
      </c>
      <c r="Q33" s="73"/>
      <c r="R33" s="73" t="s">
        <v>30</v>
      </c>
      <c r="S33" s="73"/>
      <c r="T33" s="73" t="s">
        <v>62</v>
      </c>
      <c r="U33" s="73"/>
      <c r="V33" s="90" cm="1">
        <f t="array" ref="V33">_xlfn.IFS(AND(J33="Ⅱ",L33="○",N33="○",P33="○",R33="○",T33="○"),単価!$J$41,AND(J33="Ⅱ",L33="○",N33="○",R33="○",T33="○"),単価!$J$40,AND(J33="Ⅱ",L33="○",N33="○",P33="○",T33="○"),単価!$J$39,AND(J33="Ⅱ",L33="○",N33="○",T33="○"),単価!$J$38,AND(J33="Ⅱ",N33="○",P33="○",R33="○",T33="○"),単価!$J$37,AND(J33="Ⅱ",N33="○",R33="○",T33="○"),単価!$J$36,AND(J33="Ⅱ",N33="○",P33="○",T33="○"),単価!$J$35,AND(J33="Ⅱ",N33="○",T33="○"),単価!$J$34,AND(J33="Ⅱ",L33="○",P33="○",R33="○",T33="○"),単価!$J$37,AND(J33="Ⅱ",L33="○",R33="○",T33="○"),単価!$J$36,AND(J33="Ⅱ",L33="○",P33="○",T33="○"),単価!$J$35,AND(J33="Ⅱ",L33="○",T33="○"),単価!$J$34,AND(J33="Ⅱ",P33="○",R33="○",T33="○"),単価!$J$33,AND(J33="Ⅱ",R33="○",T33="○"),単価!$J$32,AND(J33="Ⅱ",P33="○",T33="○"),単価!$J$31,AND(J33="Ⅱ",T33="○"),単価!$J$30,AND(J33="Ⅰ",L33="○",N33="○",P33="○",R33="○",T33="○"),単価!$J$29,AND(J33="Ⅰ",L33="○",N33="○",R33="○",T33="○"),単価!$J$28,AND(J33="Ⅰ",L33="○",N33="○",P33="○",T33="○"),単価!$J$27,AND(J33="Ⅰ",L33="○",N33="○",T33="○"),単価!$J$26,AND(J33="Ⅰ",N33="○",P33="○",R33="○",T33="○"),単価!$J$25,AND(J33="Ⅰ",N33="○",R33="○",T33="○"),単価!$J$24,AND(J33="Ⅰ",N33="○",P33="○",T33="○"),単価!$J$23,AND(J33="Ⅰ",N33="○",T33="○"),単価!$J$22,AND(J33="Ⅰ",L33="○",P33="○",R33="○",T33="○"),単価!$J$25,AND(J33="Ⅰ",L33="○",R33="○",T33="○"),単価!$J$24,AND(J33="Ⅰ",L33="○",P33="○",T33="○"),単価!$J$23,AND(J33="Ⅰ",L33="○",T33="○"),単価!$J$22,AND(J33="Ⅰ",P33="○",R33="○",T33="○"),単価!$J$21,AND(J33="Ⅰ",R33="○",T33="○"),単価!$J$20,AND(J33="Ⅰ",P33="○",T33="○"),単価!$J$19,AND(J33="Ⅰ",T33="○"),単価!$J$18,TRUE,0)</f>
        <v>0</v>
      </c>
      <c r="W33" s="90"/>
      <c r="X33" s="73" t="s">
        <v>30</v>
      </c>
      <c r="Y33" s="73"/>
    </row>
    <row r="34" spans="1:25">
      <c r="A34" s="140"/>
      <c r="B34" s="140"/>
      <c r="C34" s="140"/>
      <c r="D34" s="140"/>
      <c r="E34" s="140"/>
      <c r="F34" s="140"/>
      <c r="G34" s="140"/>
      <c r="H34" s="140"/>
      <c r="I34" s="140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90"/>
      <c r="W34" s="90"/>
      <c r="X34" s="73"/>
      <c r="Y34" s="73"/>
    </row>
    <row r="35" spans="1:25">
      <c r="A35" s="140">
        <v>10</v>
      </c>
      <c r="B35" s="140"/>
      <c r="C35" s="140"/>
      <c r="D35" s="140"/>
      <c r="E35" s="140"/>
      <c r="F35" s="140"/>
      <c r="G35" s="140"/>
      <c r="H35" s="140"/>
      <c r="I35" s="140"/>
      <c r="J35" s="140" t="s">
        <v>30</v>
      </c>
      <c r="K35" s="140"/>
      <c r="L35" s="140" t="s">
        <v>30</v>
      </c>
      <c r="M35" s="140"/>
      <c r="N35" s="140" t="s">
        <v>30</v>
      </c>
      <c r="O35" s="140"/>
      <c r="P35" s="140" t="s">
        <v>30</v>
      </c>
      <c r="Q35" s="140"/>
      <c r="R35" s="140" t="s">
        <v>30</v>
      </c>
      <c r="S35" s="140"/>
      <c r="T35" s="140" t="s">
        <v>62</v>
      </c>
      <c r="U35" s="140"/>
      <c r="V35" s="150" cm="1">
        <f t="array" ref="V35">_xlfn.IFS(AND(J35="Ⅱ",L35="○",N35="○",P35="○",R35="○",T35="○"),単価!$J$41,AND(J35="Ⅱ",L35="○",N35="○",R35="○",T35="○"),単価!$J$40,AND(J35="Ⅱ",L35="○",N35="○",P35="○",T35="○"),単価!$J$39,AND(J35="Ⅱ",L35="○",N35="○",T35="○"),単価!$J$38,AND(J35="Ⅱ",N35="○",P35="○",R35="○",T35="○"),単価!$J$37,AND(J35="Ⅱ",N35="○",R35="○",T35="○"),単価!$J$36,AND(J35="Ⅱ",N35="○",P35="○",T35="○"),単価!$J$35,AND(J35="Ⅱ",N35="○",T35="○"),単価!$J$34,AND(J35="Ⅱ",L35="○",P35="○",R35="○",T35="○"),単価!$J$37,AND(J35="Ⅱ",L35="○",R35="○",T35="○"),単価!$J$36,AND(J35="Ⅱ",L35="○",P35="○",T35="○"),単価!$J$35,AND(J35="Ⅱ",L35="○",T35="○"),単価!$J$34,AND(J35="Ⅱ",P35="○",R35="○",T35="○"),単価!$J$33,AND(J35="Ⅱ",R35="○",T35="○"),単価!$J$32,AND(J35="Ⅱ",P35="○",T35="○"),単価!$J$31,AND(J35="Ⅱ",T35="○"),単価!$J$30,AND(J35="Ⅰ",L35="○",N35="○",P35="○",R35="○",T35="○"),単価!$J$29,AND(J35="Ⅰ",L35="○",N35="○",R35="○",T35="○"),単価!$J$28,AND(J35="Ⅰ",L35="○",N35="○",P35="○",T35="○"),単価!$J$27,AND(J35="Ⅰ",L35="○",N35="○",T35="○"),単価!$J$26,AND(J35="Ⅰ",N35="○",P35="○",R35="○",T35="○"),単価!$J$25,AND(J35="Ⅰ",N35="○",R35="○",T35="○"),単価!$J$24,AND(J35="Ⅰ",N35="○",P35="○",T35="○"),単価!$J$23,AND(J35="Ⅰ",N35="○",T35="○"),単価!$J$22,AND(J35="Ⅰ",L35="○",P35="○",R35="○",T35="○"),単価!$J$25,AND(J35="Ⅰ",L35="○",R35="○",T35="○"),単価!$J$24,AND(J35="Ⅰ",L35="○",P35="○",T35="○"),単価!$J$23,AND(J35="Ⅰ",L35="○",T35="○"),単価!$J$22,AND(J35="Ⅰ",P35="○",R35="○",T35="○"),単価!$J$21,AND(J35="Ⅰ",R35="○",T35="○"),単価!$J$20,AND(J35="Ⅰ",P35="○",T35="○"),単価!$J$19,AND(J35="Ⅰ",T35="○"),単価!$J$18,TRUE,0)</f>
        <v>0</v>
      </c>
      <c r="W35" s="150"/>
      <c r="X35" s="73" t="s">
        <v>30</v>
      </c>
      <c r="Y35" s="73"/>
    </row>
    <row r="36" spans="1:25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50"/>
      <c r="W36" s="150"/>
      <c r="X36" s="73"/>
      <c r="Y36" s="73"/>
    </row>
    <row r="37" spans="1:25">
      <c r="A37" s="140">
        <v>11</v>
      </c>
      <c r="B37" s="140"/>
      <c r="C37" s="140"/>
      <c r="D37" s="140"/>
      <c r="E37" s="140"/>
      <c r="F37" s="140"/>
      <c r="G37" s="140"/>
      <c r="H37" s="140"/>
      <c r="I37" s="140"/>
      <c r="J37" s="140" t="s">
        <v>30</v>
      </c>
      <c r="K37" s="140"/>
      <c r="L37" s="140" t="s">
        <v>30</v>
      </c>
      <c r="M37" s="140"/>
      <c r="N37" s="140" t="s">
        <v>30</v>
      </c>
      <c r="O37" s="140"/>
      <c r="P37" s="140" t="s">
        <v>30</v>
      </c>
      <c r="Q37" s="140"/>
      <c r="R37" s="140" t="s">
        <v>30</v>
      </c>
      <c r="S37" s="140"/>
      <c r="T37" s="140" t="s">
        <v>62</v>
      </c>
      <c r="U37" s="140"/>
      <c r="V37" s="150" cm="1">
        <f t="array" ref="V37">_xlfn.IFS(AND(J37="Ⅱ",L37="○",N37="○",P37="○",R37="○",T37="○"),単価!$J$41,AND(J37="Ⅱ",L37="○",N37="○",R37="○",T37="○"),単価!$J$40,AND(J37="Ⅱ",L37="○",N37="○",P37="○",T37="○"),単価!$J$39,AND(J37="Ⅱ",L37="○",N37="○",T37="○"),単価!$J$38,AND(J37="Ⅱ",N37="○",P37="○",R37="○",T37="○"),単価!$J$37,AND(J37="Ⅱ",N37="○",R37="○",T37="○"),単価!$J$36,AND(J37="Ⅱ",N37="○",P37="○",T37="○"),単価!$J$35,AND(J37="Ⅱ",N37="○",T37="○"),単価!$J$34,AND(J37="Ⅱ",L37="○",P37="○",R37="○",T37="○"),単価!$J$37,AND(J37="Ⅱ",L37="○",R37="○",T37="○"),単価!$J$36,AND(J37="Ⅱ",L37="○",P37="○",T37="○"),単価!$J$35,AND(J37="Ⅱ",L37="○",T37="○"),単価!$J$34,AND(J37="Ⅱ",P37="○",R37="○",T37="○"),単価!$J$33,AND(J37="Ⅱ",R37="○",T37="○"),単価!$J$32,AND(J37="Ⅱ",P37="○",T37="○"),単価!$J$31,AND(J37="Ⅱ",T37="○"),単価!$J$30,AND(J37="Ⅰ",L37="○",N37="○",P37="○",R37="○",T37="○"),単価!$J$29,AND(J37="Ⅰ",L37="○",N37="○",R37="○",T37="○"),単価!$J$28,AND(J37="Ⅰ",L37="○",N37="○",P37="○",T37="○"),単価!$J$27,AND(J37="Ⅰ",L37="○",N37="○",T37="○"),単価!$J$26,AND(J37="Ⅰ",N37="○",P37="○",R37="○",T37="○"),単価!$J$25,AND(J37="Ⅰ",N37="○",R37="○",T37="○"),単価!$J$24,AND(J37="Ⅰ",N37="○",P37="○",T37="○"),単価!$J$23,AND(J37="Ⅰ",N37="○",T37="○"),単価!$J$22,AND(J37="Ⅰ",L37="○",P37="○",R37="○",T37="○"),単価!$J$25,AND(J37="Ⅰ",L37="○",R37="○",T37="○"),単価!$J$24,AND(J37="Ⅰ",L37="○",P37="○",T37="○"),単価!$J$23,AND(J37="Ⅰ",L37="○",T37="○"),単価!$J$22,AND(J37="Ⅰ",P37="○",R37="○",T37="○"),単価!$J$21,AND(J37="Ⅰ",R37="○",T37="○"),単価!$J$20,AND(J37="Ⅰ",P37="○",T37="○"),単価!$J$19,AND(J37="Ⅰ",T37="○"),単価!$J$18,TRUE,0)</f>
        <v>0</v>
      </c>
      <c r="W37" s="150"/>
      <c r="X37" s="73" t="s">
        <v>30</v>
      </c>
      <c r="Y37" s="73"/>
    </row>
    <row r="38" spans="1:2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50"/>
      <c r="W38" s="150"/>
      <c r="X38" s="73"/>
      <c r="Y38" s="73"/>
    </row>
    <row r="39" spans="1:25">
      <c r="A39" s="140">
        <v>12</v>
      </c>
      <c r="B39" s="140"/>
      <c r="C39" s="140"/>
      <c r="D39" s="140"/>
      <c r="E39" s="140"/>
      <c r="F39" s="140"/>
      <c r="G39" s="140"/>
      <c r="H39" s="140"/>
      <c r="I39" s="140"/>
      <c r="J39" s="140" t="s">
        <v>30</v>
      </c>
      <c r="K39" s="140"/>
      <c r="L39" s="140" t="s">
        <v>30</v>
      </c>
      <c r="M39" s="140"/>
      <c r="N39" s="140" t="s">
        <v>30</v>
      </c>
      <c r="O39" s="140"/>
      <c r="P39" s="140" t="s">
        <v>30</v>
      </c>
      <c r="Q39" s="140"/>
      <c r="R39" s="140" t="s">
        <v>30</v>
      </c>
      <c r="S39" s="140"/>
      <c r="T39" s="140" t="s">
        <v>62</v>
      </c>
      <c r="U39" s="140"/>
      <c r="V39" s="150" cm="1">
        <f t="array" ref="V39">_xlfn.IFS(AND(J39="Ⅱ",L39="○",N39="○",P39="○",R39="○",T39="○"),単価!$J$41,AND(J39="Ⅱ",L39="○",N39="○",R39="○",T39="○"),単価!$J$40,AND(J39="Ⅱ",L39="○",N39="○",P39="○",T39="○"),単価!$J$39,AND(J39="Ⅱ",L39="○",N39="○",T39="○"),単価!$J$38,AND(J39="Ⅱ",N39="○",P39="○",R39="○",T39="○"),単価!$J$37,AND(J39="Ⅱ",N39="○",R39="○",T39="○"),単価!$J$36,AND(J39="Ⅱ",N39="○",P39="○",T39="○"),単価!$J$35,AND(J39="Ⅱ",N39="○",T39="○"),単価!$J$34,AND(J39="Ⅱ",L39="○",P39="○",R39="○",T39="○"),単価!$J$37,AND(J39="Ⅱ",L39="○",R39="○",T39="○"),単価!$J$36,AND(J39="Ⅱ",L39="○",P39="○",T39="○"),単価!$J$35,AND(J39="Ⅱ",L39="○",T39="○"),単価!$J$34,AND(J39="Ⅱ",P39="○",R39="○",T39="○"),単価!$J$33,AND(J39="Ⅱ",R39="○",T39="○"),単価!$J$32,AND(J39="Ⅱ",P39="○",T39="○"),単価!$J$31,AND(J39="Ⅱ",T39="○"),単価!$J$30,AND(J39="Ⅰ",L39="○",N39="○",P39="○",R39="○",T39="○"),単価!$J$29,AND(J39="Ⅰ",L39="○",N39="○",R39="○",T39="○"),単価!$J$28,AND(J39="Ⅰ",L39="○",N39="○",P39="○",T39="○"),単価!$J$27,AND(J39="Ⅰ",L39="○",N39="○",T39="○"),単価!$J$26,AND(J39="Ⅰ",N39="○",P39="○",R39="○",T39="○"),単価!$J$25,AND(J39="Ⅰ",N39="○",R39="○",T39="○"),単価!$J$24,AND(J39="Ⅰ",N39="○",P39="○",T39="○"),単価!$J$23,AND(J39="Ⅰ",N39="○",T39="○"),単価!$J$22,AND(J39="Ⅰ",L39="○",P39="○",R39="○",T39="○"),単価!$J$25,AND(J39="Ⅰ",L39="○",R39="○",T39="○"),単価!$J$24,AND(J39="Ⅰ",L39="○",P39="○",T39="○"),単価!$J$23,AND(J39="Ⅰ",L39="○",T39="○"),単価!$J$22,AND(J39="Ⅰ",P39="○",R39="○",T39="○"),単価!$J$21,AND(J39="Ⅰ",R39="○",T39="○"),単価!$J$20,AND(J39="Ⅰ",P39="○",T39="○"),単価!$J$19,AND(J39="Ⅰ",T39="○"),単価!$J$18,TRUE,0)</f>
        <v>0</v>
      </c>
      <c r="W39" s="150"/>
      <c r="X39" s="73" t="s">
        <v>30</v>
      </c>
      <c r="Y39" s="73"/>
    </row>
    <row r="40" spans="1:2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50"/>
      <c r="W40" s="150"/>
      <c r="X40" s="73"/>
      <c r="Y40" s="73"/>
    </row>
    <row r="41" spans="1:25">
      <c r="A41" s="140">
        <v>13</v>
      </c>
      <c r="B41" s="140"/>
      <c r="C41" s="140"/>
      <c r="D41" s="140"/>
      <c r="E41" s="140"/>
      <c r="F41" s="140"/>
      <c r="G41" s="140"/>
      <c r="H41" s="140"/>
      <c r="I41" s="140"/>
      <c r="J41" s="140" t="s">
        <v>30</v>
      </c>
      <c r="K41" s="140"/>
      <c r="L41" s="140" t="s">
        <v>30</v>
      </c>
      <c r="M41" s="140"/>
      <c r="N41" s="140" t="s">
        <v>30</v>
      </c>
      <c r="O41" s="140"/>
      <c r="P41" s="140" t="s">
        <v>30</v>
      </c>
      <c r="Q41" s="140"/>
      <c r="R41" s="140" t="s">
        <v>30</v>
      </c>
      <c r="S41" s="140"/>
      <c r="T41" s="140" t="s">
        <v>62</v>
      </c>
      <c r="U41" s="140"/>
      <c r="V41" s="150" cm="1">
        <f t="array" ref="V41">_xlfn.IFS(AND(J41="Ⅱ",L41="○",N41="○",P41="○",R41="○",T41="○"),単価!$J$41,AND(J41="Ⅱ",L41="○",N41="○",R41="○",T41="○"),単価!$J$40,AND(J41="Ⅱ",L41="○",N41="○",P41="○",T41="○"),単価!$J$39,AND(J41="Ⅱ",L41="○",N41="○",T41="○"),単価!$J$38,AND(J41="Ⅱ",N41="○",P41="○",R41="○",T41="○"),単価!$J$37,AND(J41="Ⅱ",N41="○",R41="○",T41="○"),単価!$J$36,AND(J41="Ⅱ",N41="○",P41="○",T41="○"),単価!$J$35,AND(J41="Ⅱ",N41="○",T41="○"),単価!$J$34,AND(J41="Ⅱ",L41="○",P41="○",R41="○",T41="○"),単価!$J$37,AND(J41="Ⅱ",L41="○",R41="○",T41="○"),単価!$J$36,AND(J41="Ⅱ",L41="○",P41="○",T41="○"),単価!$J$35,AND(J41="Ⅱ",L41="○",T41="○"),単価!$J$34,AND(J41="Ⅱ",P41="○",R41="○",T41="○"),単価!$J$33,AND(J41="Ⅱ",R41="○",T41="○"),単価!$J$32,AND(J41="Ⅱ",P41="○",T41="○"),単価!$J$31,AND(J41="Ⅱ",T41="○"),単価!$J$30,AND(J41="Ⅰ",L41="○",N41="○",P41="○",R41="○",T41="○"),単価!$J$29,AND(J41="Ⅰ",L41="○",N41="○",R41="○",T41="○"),単価!$J$28,AND(J41="Ⅰ",L41="○",N41="○",P41="○",T41="○"),単価!$J$27,AND(J41="Ⅰ",L41="○",N41="○",T41="○"),単価!$J$26,AND(J41="Ⅰ",N41="○",P41="○",R41="○",T41="○"),単価!$J$25,AND(J41="Ⅰ",N41="○",R41="○",T41="○"),単価!$J$24,AND(J41="Ⅰ",N41="○",P41="○",T41="○"),単価!$J$23,AND(J41="Ⅰ",N41="○",T41="○"),単価!$J$22,AND(J41="Ⅰ",L41="○",P41="○",R41="○",T41="○"),単価!$J$25,AND(J41="Ⅰ",L41="○",R41="○",T41="○"),単価!$J$24,AND(J41="Ⅰ",L41="○",P41="○",T41="○"),単価!$J$23,AND(J41="Ⅰ",L41="○",T41="○"),単価!$J$22,AND(J41="Ⅰ",P41="○",R41="○",T41="○"),単価!$J$21,AND(J41="Ⅰ",R41="○",T41="○"),単価!$J$20,AND(J41="Ⅰ",P41="○",T41="○"),単価!$J$19,AND(J41="Ⅰ",T41="○"),単価!$J$18,TRUE,0)</f>
        <v>0</v>
      </c>
      <c r="W41" s="150"/>
      <c r="X41" s="73" t="s">
        <v>30</v>
      </c>
      <c r="Y41" s="73"/>
    </row>
    <row r="42" spans="1:2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50"/>
      <c r="W42" s="150"/>
      <c r="X42" s="73"/>
      <c r="Y42" s="73"/>
    </row>
    <row r="43" spans="1:25">
      <c r="A43" s="140">
        <v>14</v>
      </c>
      <c r="B43" s="140"/>
      <c r="C43" s="140"/>
      <c r="D43" s="140"/>
      <c r="E43" s="140"/>
      <c r="F43" s="140"/>
      <c r="G43" s="140"/>
      <c r="H43" s="140"/>
      <c r="I43" s="140"/>
      <c r="J43" s="140" t="s">
        <v>30</v>
      </c>
      <c r="K43" s="140"/>
      <c r="L43" s="140" t="s">
        <v>30</v>
      </c>
      <c r="M43" s="140"/>
      <c r="N43" s="140" t="s">
        <v>30</v>
      </c>
      <c r="O43" s="140"/>
      <c r="P43" s="140" t="s">
        <v>30</v>
      </c>
      <c r="Q43" s="140"/>
      <c r="R43" s="140" t="s">
        <v>30</v>
      </c>
      <c r="S43" s="140"/>
      <c r="T43" s="140" t="s">
        <v>62</v>
      </c>
      <c r="U43" s="140"/>
      <c r="V43" s="150" cm="1">
        <f t="array" ref="V43">_xlfn.IFS(AND(J43="Ⅱ",L43="○",N43="○",P43="○",R43="○",T43="○"),単価!$J$41,AND(J43="Ⅱ",L43="○",N43="○",R43="○",T43="○"),単価!$J$40,AND(J43="Ⅱ",L43="○",N43="○",P43="○",T43="○"),単価!$J$39,AND(J43="Ⅱ",L43="○",N43="○",T43="○"),単価!$J$38,AND(J43="Ⅱ",N43="○",P43="○",R43="○",T43="○"),単価!$J$37,AND(J43="Ⅱ",N43="○",R43="○",T43="○"),単価!$J$36,AND(J43="Ⅱ",N43="○",P43="○",T43="○"),単価!$J$35,AND(J43="Ⅱ",N43="○",T43="○"),単価!$J$34,AND(J43="Ⅱ",L43="○",P43="○",R43="○",T43="○"),単価!$J$37,AND(J43="Ⅱ",L43="○",R43="○",T43="○"),単価!$J$36,AND(J43="Ⅱ",L43="○",P43="○",T43="○"),単価!$J$35,AND(J43="Ⅱ",L43="○",T43="○"),単価!$J$34,AND(J43="Ⅱ",P43="○",R43="○",T43="○"),単価!$J$33,AND(J43="Ⅱ",R43="○",T43="○"),単価!$J$32,AND(J43="Ⅱ",P43="○",T43="○"),単価!$J$31,AND(J43="Ⅱ",T43="○"),単価!$J$30,AND(J43="Ⅰ",L43="○",N43="○",P43="○",R43="○",T43="○"),単価!$J$29,AND(J43="Ⅰ",L43="○",N43="○",R43="○",T43="○"),単価!$J$28,AND(J43="Ⅰ",L43="○",N43="○",P43="○",T43="○"),単価!$J$27,AND(J43="Ⅰ",L43="○",N43="○",T43="○"),単価!$J$26,AND(J43="Ⅰ",N43="○",P43="○",R43="○",T43="○"),単価!$J$25,AND(J43="Ⅰ",N43="○",R43="○",T43="○"),単価!$J$24,AND(J43="Ⅰ",N43="○",P43="○",T43="○"),単価!$J$23,AND(J43="Ⅰ",N43="○",T43="○"),単価!$J$22,AND(J43="Ⅰ",L43="○",P43="○",R43="○",T43="○"),単価!$J$25,AND(J43="Ⅰ",L43="○",R43="○",T43="○"),単価!$J$24,AND(J43="Ⅰ",L43="○",P43="○",T43="○"),単価!$J$23,AND(J43="Ⅰ",L43="○",T43="○"),単価!$J$22,AND(J43="Ⅰ",P43="○",R43="○",T43="○"),単価!$J$21,AND(J43="Ⅰ",R43="○",T43="○"),単価!$J$20,AND(J43="Ⅰ",P43="○",T43="○"),単価!$J$19,AND(J43="Ⅰ",T43="○"),単価!$J$18,TRUE,0)</f>
        <v>0</v>
      </c>
      <c r="W43" s="150"/>
      <c r="X43" s="73" t="s">
        <v>30</v>
      </c>
      <c r="Y43" s="73"/>
    </row>
    <row r="44" spans="1:25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50"/>
      <c r="W44" s="150"/>
      <c r="X44" s="73"/>
      <c r="Y44" s="73"/>
    </row>
    <row r="45" spans="1:25">
      <c r="A45" s="140">
        <v>15</v>
      </c>
      <c r="B45" s="140"/>
      <c r="C45" s="140"/>
      <c r="D45" s="140"/>
      <c r="E45" s="140"/>
      <c r="F45" s="140"/>
      <c r="G45" s="140"/>
      <c r="H45" s="140"/>
      <c r="I45" s="140"/>
      <c r="J45" s="140" t="s">
        <v>30</v>
      </c>
      <c r="K45" s="140"/>
      <c r="L45" s="140" t="s">
        <v>30</v>
      </c>
      <c r="M45" s="140"/>
      <c r="N45" s="140" t="s">
        <v>30</v>
      </c>
      <c r="O45" s="140"/>
      <c r="P45" s="140" t="s">
        <v>30</v>
      </c>
      <c r="Q45" s="140"/>
      <c r="R45" s="140" t="s">
        <v>30</v>
      </c>
      <c r="S45" s="140"/>
      <c r="T45" s="140" t="s">
        <v>62</v>
      </c>
      <c r="U45" s="140"/>
      <c r="V45" s="150" cm="1">
        <f t="array" ref="V45">_xlfn.IFS(AND(J45="Ⅱ",L45="○",N45="○",P45="○",R45="○",T45="○"),単価!$J$41,AND(J45="Ⅱ",L45="○",N45="○",R45="○",T45="○"),単価!$J$40,AND(J45="Ⅱ",L45="○",N45="○",P45="○",T45="○"),単価!$J$39,AND(J45="Ⅱ",L45="○",N45="○",T45="○"),単価!$J$38,AND(J45="Ⅱ",N45="○",P45="○",R45="○",T45="○"),単価!$J$37,AND(J45="Ⅱ",N45="○",R45="○",T45="○"),単価!$J$36,AND(J45="Ⅱ",N45="○",P45="○",T45="○"),単価!$J$35,AND(J45="Ⅱ",N45="○",T45="○"),単価!$J$34,AND(J45="Ⅱ",L45="○",P45="○",R45="○",T45="○"),単価!$J$37,AND(J45="Ⅱ",L45="○",R45="○",T45="○"),単価!$J$36,AND(J45="Ⅱ",L45="○",P45="○",T45="○"),単価!$J$35,AND(J45="Ⅱ",L45="○",T45="○"),単価!$J$34,AND(J45="Ⅱ",P45="○",R45="○",T45="○"),単価!$J$33,AND(J45="Ⅱ",R45="○",T45="○"),単価!$J$32,AND(J45="Ⅱ",P45="○",T45="○"),単価!$J$31,AND(J45="Ⅱ",T45="○"),単価!$J$30,AND(J45="Ⅰ",L45="○",N45="○",P45="○",R45="○",T45="○"),単価!$J$29,AND(J45="Ⅰ",L45="○",N45="○",R45="○",T45="○"),単価!$J$28,AND(J45="Ⅰ",L45="○",N45="○",P45="○",T45="○"),単価!$J$27,AND(J45="Ⅰ",L45="○",N45="○",T45="○"),単価!$J$26,AND(J45="Ⅰ",N45="○",P45="○",R45="○",T45="○"),単価!$J$25,AND(J45="Ⅰ",N45="○",R45="○",T45="○"),単価!$J$24,AND(J45="Ⅰ",N45="○",P45="○",T45="○"),単価!$J$23,AND(J45="Ⅰ",N45="○",T45="○"),単価!$J$22,AND(J45="Ⅰ",L45="○",P45="○",R45="○",T45="○"),単価!$J$25,AND(J45="Ⅰ",L45="○",R45="○",T45="○"),単価!$J$24,AND(J45="Ⅰ",L45="○",P45="○",T45="○"),単価!$J$23,AND(J45="Ⅰ",L45="○",T45="○"),単価!$J$22,AND(J45="Ⅰ",P45="○",R45="○",T45="○"),単価!$J$21,AND(J45="Ⅰ",R45="○",T45="○"),単価!$J$20,AND(J45="Ⅰ",P45="○",T45="○"),単価!$J$19,AND(J45="Ⅰ",T45="○"),単価!$J$18,TRUE,0)</f>
        <v>0</v>
      </c>
      <c r="W45" s="150"/>
      <c r="X45" s="73" t="s">
        <v>30</v>
      </c>
      <c r="Y45" s="73"/>
    </row>
    <row r="46" spans="1:25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50"/>
      <c r="W46" s="150"/>
      <c r="X46" s="73"/>
      <c r="Y46" s="73"/>
    </row>
    <row r="47" spans="1:25">
      <c r="A47" s="188" t="s">
        <v>45</v>
      </c>
      <c r="B47" s="188"/>
      <c r="C47" s="188"/>
      <c r="D47" s="188"/>
      <c r="E47" s="188"/>
      <c r="F47" s="188"/>
      <c r="G47" s="188"/>
      <c r="H47" s="188"/>
      <c r="I47" s="188"/>
      <c r="J47" s="251">
        <f>COUNTIF(J17:K46,"Ⅰ")</f>
        <v>7</v>
      </c>
      <c r="K47" s="251"/>
      <c r="L47" s="287">
        <f>COUNTIF(L17:M46,"○")</f>
        <v>0</v>
      </c>
      <c r="M47" s="287"/>
      <c r="N47" s="287">
        <f>COUNTIF(N17:O46,"○")</f>
        <v>7</v>
      </c>
      <c r="O47" s="287"/>
      <c r="P47" s="252">
        <f>COUNTIF(P17:Q46,"○")</f>
        <v>2</v>
      </c>
      <c r="Q47" s="252"/>
      <c r="R47" s="252">
        <f>COUNTIF(R17:S46,"○")</f>
        <v>3</v>
      </c>
      <c r="S47" s="252"/>
      <c r="T47" s="152"/>
      <c r="U47" s="152"/>
      <c r="V47" s="248">
        <f>SUM(V17:W46)</f>
        <v>596</v>
      </c>
      <c r="W47" s="240"/>
      <c r="X47" s="253">
        <f>COUNTIF(X17:Y46,"○")</f>
        <v>0</v>
      </c>
      <c r="Y47" s="254"/>
    </row>
    <row r="48" spans="1:25">
      <c r="A48" s="188"/>
      <c r="B48" s="188"/>
      <c r="C48" s="188"/>
      <c r="D48" s="188"/>
      <c r="E48" s="188"/>
      <c r="F48" s="188"/>
      <c r="G48" s="188"/>
      <c r="H48" s="188"/>
      <c r="I48" s="188"/>
      <c r="J48" s="251"/>
      <c r="K48" s="251"/>
      <c r="L48" s="287"/>
      <c r="M48" s="287"/>
      <c r="N48" s="287"/>
      <c r="O48" s="287"/>
      <c r="P48" s="252"/>
      <c r="Q48" s="252"/>
      <c r="R48" s="252"/>
      <c r="S48" s="252"/>
      <c r="T48" s="152"/>
      <c r="U48" s="152"/>
      <c r="V48" s="240"/>
      <c r="W48" s="240"/>
      <c r="X48" s="255"/>
      <c r="Y48" s="256"/>
    </row>
    <row r="49" spans="1: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1"/>
      <c r="W49" s="41"/>
      <c r="X49" s="52"/>
      <c r="Y49" s="52"/>
    </row>
    <row r="50" spans="1:25" ht="14.25">
      <c r="A50" s="235" t="s">
        <v>127</v>
      </c>
      <c r="B50" s="236"/>
      <c r="C50" s="236"/>
      <c r="D50" s="236"/>
      <c r="E50" s="237"/>
      <c r="F50" s="43"/>
      <c r="G50" s="43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1"/>
      <c r="W50" s="41"/>
      <c r="X50" s="52"/>
      <c r="Y50" s="52"/>
    </row>
    <row r="51" spans="1:25">
      <c r="A51" s="140" t="s">
        <v>26</v>
      </c>
      <c r="B51" s="141" t="s">
        <v>27</v>
      </c>
      <c r="C51" s="141"/>
      <c r="D51" s="140" t="s">
        <v>28</v>
      </c>
      <c r="E51" s="140"/>
      <c r="F51" s="140"/>
      <c r="G51" s="140" t="s">
        <v>29</v>
      </c>
      <c r="H51" s="140"/>
      <c r="I51" s="140"/>
      <c r="J51" s="257" t="s">
        <v>128</v>
      </c>
      <c r="K51" s="257"/>
      <c r="L51" s="285" t="s">
        <v>98</v>
      </c>
      <c r="M51" s="285"/>
      <c r="N51" s="286" t="s">
        <v>99</v>
      </c>
      <c r="O51" s="285"/>
      <c r="P51" s="247" t="s">
        <v>32</v>
      </c>
      <c r="Q51" s="247"/>
      <c r="R51" s="238" t="s">
        <v>33</v>
      </c>
      <c r="S51" s="247"/>
      <c r="T51" s="238" t="s">
        <v>39</v>
      </c>
      <c r="U51" s="238"/>
      <c r="V51" s="239" t="s">
        <v>46</v>
      </c>
      <c r="W51" s="240"/>
      <c r="X51" s="241" t="s">
        <v>117</v>
      </c>
      <c r="Y51" s="242"/>
    </row>
    <row r="52" spans="1:25">
      <c r="A52" s="140"/>
      <c r="B52" s="141"/>
      <c r="C52" s="141"/>
      <c r="D52" s="140"/>
      <c r="E52" s="140"/>
      <c r="F52" s="140"/>
      <c r="G52" s="140"/>
      <c r="H52" s="140"/>
      <c r="I52" s="140"/>
      <c r="J52" s="257"/>
      <c r="K52" s="257"/>
      <c r="L52" s="285"/>
      <c r="M52" s="285"/>
      <c r="N52" s="285"/>
      <c r="O52" s="285"/>
      <c r="P52" s="247"/>
      <c r="Q52" s="247"/>
      <c r="R52" s="247"/>
      <c r="S52" s="247"/>
      <c r="T52" s="238"/>
      <c r="U52" s="238"/>
      <c r="V52" s="240"/>
      <c r="W52" s="240"/>
      <c r="X52" s="243"/>
      <c r="Y52" s="244"/>
    </row>
    <row r="53" spans="1:25">
      <c r="A53" s="140">
        <v>1</v>
      </c>
      <c r="B53" s="245" t="s">
        <v>65</v>
      </c>
      <c r="C53" s="245"/>
      <c r="D53" s="245">
        <v>8901234567</v>
      </c>
      <c r="E53" s="245"/>
      <c r="F53" s="245"/>
      <c r="G53" s="245" t="s">
        <v>100</v>
      </c>
      <c r="H53" s="245"/>
      <c r="I53" s="245"/>
      <c r="J53" s="188" t="s">
        <v>61</v>
      </c>
      <c r="K53" s="188"/>
      <c r="L53" s="285" t="s">
        <v>30</v>
      </c>
      <c r="M53" s="285"/>
      <c r="N53" s="285" t="s">
        <v>62</v>
      </c>
      <c r="O53" s="285"/>
      <c r="P53" s="247" t="s">
        <v>62</v>
      </c>
      <c r="Q53" s="247"/>
      <c r="R53" s="247" t="s">
        <v>30</v>
      </c>
      <c r="S53" s="247"/>
      <c r="T53" s="247" t="s">
        <v>62</v>
      </c>
      <c r="U53" s="247"/>
      <c r="V53" s="248" cm="1">
        <f t="array" ref="V53">_xlfn.IFS(AND(J53="Ⅱ",L53="○",N53="○",P53="○",R53="○",T53="○"),単価!$J$41,AND(J53="Ⅱ",L53="○",N53="○",R53="○",T53="○"),単価!$J$40,AND(J53="Ⅱ",L53="○",N53="○",P53="○",T53="○"),単価!$J$39,AND(J53="Ⅱ",L53="○",N53="○",T53="○"),単価!$J$38,AND(J53="Ⅱ",N53="○",P53="○",R53="○",T53="○"),単価!$J$37,AND(J53="Ⅱ",N53="○",R53="○",T53="○"),単価!$J$36,AND(J53="Ⅱ",N53="○",P53="○",T53="○"),単価!$J$35,AND(J53="Ⅱ",N53="○",T53="○"),単価!$J$34,AND(J53="Ⅱ",L53="○",P53="○",R53="○",T53="○"),単価!$J$37,AND(J53="Ⅱ",L53="○",R53="○",T53="○"),単価!$J$36,AND(J53="Ⅱ",L53="○",P53="○",T53="○"),単価!$J$35,AND(J53="Ⅱ",L53="○",T53="○"),単価!$J$34,AND(J53="Ⅱ",P53="○",R53="○",T53="○"),単価!$J$33,AND(J53="Ⅱ",R53="○",T53="○"),単価!$J$32,AND(J53="Ⅱ",P53="○",T53="○"),単価!$J$31,AND(J53="Ⅱ",T53="○"),単価!$J$30,AND(J53="Ⅰ",L53="○",N53="○",P53="○",R53="○",T53="○"),単価!$J$29,AND(J53="Ⅰ",L53="○",N53="○",R53="○",T53="○"),単価!$J$28,AND(J53="Ⅰ",L53="○",N53="○",P53="○",T53="○"),単価!$J$27,AND(J53="Ⅰ",L53="○",N53="○",T53="○"),単価!$J$26,AND(J53="Ⅰ",N53="○",P53="○",R53="○",T53="○"),単価!$J$25,AND(J53="Ⅰ",N53="○",R53="○",T53="○"),単価!$J$24,AND(J53="Ⅰ",N53="○",P53="○",T53="○"),単価!$J$23,AND(J53="Ⅰ",N53="○",T53="○"),単価!$J$22,AND(J53="Ⅰ",L53="○",P53="○",R53="○",T53="○"),単価!$J$25,AND(J53="Ⅰ",L53="○",R53="○",T53="○"),単価!$J$24,AND(J53="Ⅰ",L53="○",P53="○",T53="○"),単価!$J$23,AND(J53="Ⅰ",L53="○",T53="○"),単価!$J$22,AND(J53="Ⅰ",P53="○",R53="○",T53="○"),単価!$J$21,AND(J53="Ⅰ",R53="○",T53="○"),単価!$J$20,AND(J53="Ⅰ",P53="○",T53="○"),単価!$J$19,AND(J53="Ⅰ",T53="○"),単価!$J$18,TRUE,0)</f>
        <v>128</v>
      </c>
      <c r="W53" s="248"/>
      <c r="X53" s="73" t="s">
        <v>30</v>
      </c>
      <c r="Y53" s="73"/>
    </row>
    <row r="54" spans="1:25">
      <c r="A54" s="140"/>
      <c r="B54" s="245"/>
      <c r="C54" s="245"/>
      <c r="D54" s="245"/>
      <c r="E54" s="245"/>
      <c r="F54" s="245"/>
      <c r="G54" s="245"/>
      <c r="H54" s="245"/>
      <c r="I54" s="245"/>
      <c r="J54" s="188"/>
      <c r="K54" s="188"/>
      <c r="L54" s="285"/>
      <c r="M54" s="285"/>
      <c r="N54" s="285"/>
      <c r="O54" s="285"/>
      <c r="P54" s="247"/>
      <c r="Q54" s="247"/>
      <c r="R54" s="247"/>
      <c r="S54" s="247"/>
      <c r="T54" s="247"/>
      <c r="U54" s="247"/>
      <c r="V54" s="248"/>
      <c r="W54" s="248"/>
      <c r="X54" s="73"/>
      <c r="Y54" s="73"/>
    </row>
    <row r="55" spans="1:25">
      <c r="A55" s="140">
        <v>2</v>
      </c>
      <c r="B55" s="245" t="s">
        <v>65</v>
      </c>
      <c r="C55" s="245"/>
      <c r="D55" s="245">
        <v>9012345678</v>
      </c>
      <c r="E55" s="245"/>
      <c r="F55" s="245"/>
      <c r="G55" s="245" t="s">
        <v>101</v>
      </c>
      <c r="H55" s="245"/>
      <c r="I55" s="245"/>
      <c r="J55" s="188" t="s">
        <v>63</v>
      </c>
      <c r="K55" s="188"/>
      <c r="L55" s="285" t="s">
        <v>30</v>
      </c>
      <c r="M55" s="285"/>
      <c r="N55" s="285" t="s">
        <v>62</v>
      </c>
      <c r="O55" s="285"/>
      <c r="P55" s="247" t="s">
        <v>30</v>
      </c>
      <c r="Q55" s="247"/>
      <c r="R55" s="247" t="s">
        <v>62</v>
      </c>
      <c r="S55" s="247"/>
      <c r="T55" s="247" t="s">
        <v>62</v>
      </c>
      <c r="U55" s="247"/>
      <c r="V55" s="248" cm="1">
        <f t="array" ref="V55">_xlfn.IFS(AND(J55="Ⅱ",L55="○",N55="○",P55="○",R55="○",T55="○"),単価!$J$41,AND(J55="Ⅱ",L55="○",N55="○",R55="○",T55="○"),単価!$J$40,AND(J55="Ⅱ",L55="○",N55="○",P55="○",T55="○"),単価!$J$39,AND(J55="Ⅱ",L55="○",N55="○",T55="○"),単価!$J$38,AND(J55="Ⅱ",N55="○",P55="○",R55="○",T55="○"),単価!$J$37,AND(J55="Ⅱ",N55="○",R55="○",T55="○"),単価!$J$36,AND(J55="Ⅱ",N55="○",P55="○",T55="○"),単価!$J$35,AND(J55="Ⅱ",N55="○",T55="○"),単価!$J$34,AND(J55="Ⅱ",L55="○",P55="○",R55="○",T55="○"),単価!$J$37,AND(J55="Ⅱ",L55="○",R55="○",T55="○"),単価!$J$36,AND(J55="Ⅱ",L55="○",P55="○",T55="○"),単価!$J$35,AND(J55="Ⅱ",L55="○",T55="○"),単価!$J$34,AND(J55="Ⅱ",P55="○",R55="○",T55="○"),単価!$J$33,AND(J55="Ⅱ",R55="○",T55="○"),単価!$J$32,AND(J55="Ⅱ",P55="○",T55="○"),単価!$J$31,AND(J55="Ⅱ",T55="○"),単価!$J$30,AND(J55="Ⅰ",L55="○",N55="○",P55="○",R55="○",T55="○"),単価!$J$29,AND(J55="Ⅰ",L55="○",N55="○",R55="○",T55="○"),単価!$J$28,AND(J55="Ⅰ",L55="○",N55="○",P55="○",T55="○"),単価!$J$27,AND(J55="Ⅰ",L55="○",N55="○",T55="○"),単価!$J$26,AND(J55="Ⅰ",N55="○",P55="○",R55="○",T55="○"),単価!$J$25,AND(J55="Ⅰ",N55="○",R55="○",T55="○"),単価!$J$24,AND(J55="Ⅰ",N55="○",P55="○",T55="○"),単価!$J$23,AND(J55="Ⅰ",N55="○",T55="○"),単価!$J$22,AND(J55="Ⅰ",L55="○",P55="○",R55="○",T55="○"),単価!$J$25,AND(J55="Ⅰ",L55="○",R55="○",T55="○"),単価!$J$24,AND(J55="Ⅰ",L55="○",P55="○",T55="○"),単価!$J$23,AND(J55="Ⅰ",L55="○",T55="○"),単価!$J$22,AND(J55="Ⅰ",P55="○",R55="○",T55="○"),単価!$J$21,AND(J55="Ⅰ",R55="○",T55="○"),単価!$J$20,AND(J55="Ⅰ",P55="○",T55="○"),単価!$J$19,AND(J55="Ⅰ",T55="○"),単価!$J$18,TRUE,0)</f>
        <v>137</v>
      </c>
      <c r="W55" s="248"/>
      <c r="X55" s="73" t="s">
        <v>30</v>
      </c>
      <c r="Y55" s="73"/>
    </row>
    <row r="56" spans="1:25">
      <c r="A56" s="140"/>
      <c r="B56" s="245"/>
      <c r="C56" s="245"/>
      <c r="D56" s="245"/>
      <c r="E56" s="245"/>
      <c r="F56" s="245"/>
      <c r="G56" s="245"/>
      <c r="H56" s="245"/>
      <c r="I56" s="245"/>
      <c r="J56" s="188"/>
      <c r="K56" s="188"/>
      <c r="L56" s="285"/>
      <c r="M56" s="285"/>
      <c r="N56" s="285"/>
      <c r="O56" s="285"/>
      <c r="P56" s="247"/>
      <c r="Q56" s="247"/>
      <c r="R56" s="247"/>
      <c r="S56" s="247"/>
      <c r="T56" s="247"/>
      <c r="U56" s="247"/>
      <c r="V56" s="248"/>
      <c r="W56" s="248"/>
      <c r="X56" s="73"/>
      <c r="Y56" s="73"/>
    </row>
    <row r="57" spans="1:25">
      <c r="A57" s="140">
        <v>3</v>
      </c>
      <c r="B57" s="245" t="s">
        <v>65</v>
      </c>
      <c r="C57" s="245"/>
      <c r="D57" s="140">
        <v>2468013579</v>
      </c>
      <c r="E57" s="140"/>
      <c r="F57" s="140"/>
      <c r="G57" s="140" t="s">
        <v>146</v>
      </c>
      <c r="H57" s="140"/>
      <c r="I57" s="140"/>
      <c r="J57" s="188" t="s">
        <v>61</v>
      </c>
      <c r="K57" s="188"/>
      <c r="L57" s="285" t="s">
        <v>30</v>
      </c>
      <c r="M57" s="285"/>
      <c r="N57" s="285" t="s">
        <v>62</v>
      </c>
      <c r="O57" s="285"/>
      <c r="P57" s="247" t="s">
        <v>30</v>
      </c>
      <c r="Q57" s="247"/>
      <c r="R57" s="247" t="s">
        <v>30</v>
      </c>
      <c r="S57" s="247"/>
      <c r="T57" s="247" t="s">
        <v>62</v>
      </c>
      <c r="U57" s="247"/>
      <c r="V57" s="248" cm="1">
        <f t="array" ref="V57">_xlfn.IFS(AND(J57="Ⅱ",L57="○",N57="○",P57="○",R57="○",T57="○"),単価!$J$41,AND(J57="Ⅱ",L57="○",N57="○",R57="○",T57="○"),単価!$J$40,AND(J57="Ⅱ",L57="○",N57="○",P57="○",T57="○"),単価!$J$39,AND(J57="Ⅱ",L57="○",N57="○",T57="○"),単価!$J$38,AND(J57="Ⅱ",N57="○",P57="○",R57="○",T57="○"),単価!$J$37,AND(J57="Ⅱ",N57="○",R57="○",T57="○"),単価!$J$36,AND(J57="Ⅱ",N57="○",P57="○",T57="○"),単価!$J$35,AND(J57="Ⅱ",N57="○",T57="○"),単価!$J$34,AND(J57="Ⅱ",L57="○",P57="○",R57="○",T57="○"),単価!$J$37,AND(J57="Ⅱ",L57="○",R57="○",T57="○"),単価!$J$36,AND(J57="Ⅱ",L57="○",P57="○",T57="○"),単価!$J$35,AND(J57="Ⅱ",L57="○",T57="○"),単価!$J$34,AND(J57="Ⅱ",P57="○",R57="○",T57="○"),単価!$J$33,AND(J57="Ⅱ",R57="○",T57="○"),単価!$J$32,AND(J57="Ⅱ",P57="○",T57="○"),単価!$J$31,AND(J57="Ⅱ",T57="○"),単価!$J$30,AND(J57="Ⅰ",L57="○",N57="○",P57="○",R57="○",T57="○"),単価!$J$29,AND(J57="Ⅰ",L57="○",N57="○",R57="○",T57="○"),単価!$J$28,AND(J57="Ⅰ",L57="○",N57="○",P57="○",T57="○"),単価!$J$27,AND(J57="Ⅰ",L57="○",N57="○",T57="○"),単価!$J$26,AND(J57="Ⅰ",N57="○",P57="○",R57="○",T57="○"),単価!$J$25,AND(J57="Ⅰ",N57="○",R57="○",T57="○"),単価!$J$24,AND(J57="Ⅰ",N57="○",P57="○",T57="○"),単価!$J$23,AND(J57="Ⅰ",N57="○",T57="○"),単価!$J$22,AND(J57="Ⅰ",L57="○",P57="○",R57="○",T57="○"),単価!$J$25,AND(J57="Ⅰ",L57="○",R57="○",T57="○"),単価!$J$24,AND(J57="Ⅰ",L57="○",P57="○",T57="○"),単価!$J$23,AND(J57="Ⅰ",L57="○",T57="○"),単価!$J$22,AND(J57="Ⅰ",P57="○",R57="○",T57="○"),単価!$J$21,AND(J57="Ⅰ",R57="○",T57="○"),単価!$J$20,AND(J57="Ⅰ",P57="○",T57="○"),単価!$J$19,AND(J57="Ⅰ",T57="○"),単価!$J$18,TRUE,0)</f>
        <v>76</v>
      </c>
      <c r="W57" s="248"/>
      <c r="X57" s="73" t="s">
        <v>30</v>
      </c>
      <c r="Y57" s="73"/>
    </row>
    <row r="58" spans="1:25">
      <c r="A58" s="140"/>
      <c r="B58" s="245"/>
      <c r="C58" s="245"/>
      <c r="D58" s="140"/>
      <c r="E58" s="140"/>
      <c r="F58" s="140"/>
      <c r="G58" s="140"/>
      <c r="H58" s="140"/>
      <c r="I58" s="140"/>
      <c r="J58" s="188"/>
      <c r="K58" s="188"/>
      <c r="L58" s="285"/>
      <c r="M58" s="285"/>
      <c r="N58" s="285"/>
      <c r="O58" s="285"/>
      <c r="P58" s="247"/>
      <c r="Q58" s="247"/>
      <c r="R58" s="247"/>
      <c r="S58" s="247"/>
      <c r="T58" s="247"/>
      <c r="U58" s="247"/>
      <c r="V58" s="248"/>
      <c r="W58" s="248"/>
      <c r="X58" s="73"/>
      <c r="Y58" s="73"/>
    </row>
    <row r="59" spans="1:25">
      <c r="A59" s="140">
        <v>4</v>
      </c>
      <c r="B59" s="245" t="s">
        <v>65</v>
      </c>
      <c r="C59" s="245"/>
      <c r="D59" s="140">
        <v>1357924680</v>
      </c>
      <c r="E59" s="140"/>
      <c r="F59" s="140"/>
      <c r="G59" s="140" t="s">
        <v>147</v>
      </c>
      <c r="H59" s="140"/>
      <c r="I59" s="140"/>
      <c r="J59" s="188" t="s">
        <v>63</v>
      </c>
      <c r="K59" s="188"/>
      <c r="L59" s="285" t="s">
        <v>30</v>
      </c>
      <c r="M59" s="285"/>
      <c r="N59" s="288" t="s">
        <v>62</v>
      </c>
      <c r="O59" s="289"/>
      <c r="P59" s="247" t="s">
        <v>62</v>
      </c>
      <c r="Q59" s="247"/>
      <c r="R59" s="247" t="s">
        <v>30</v>
      </c>
      <c r="S59" s="247"/>
      <c r="T59" s="258" t="s">
        <v>62</v>
      </c>
      <c r="U59" s="259"/>
      <c r="V59" s="248" cm="1">
        <f t="array" ref="V59">_xlfn.IFS(AND(J59="Ⅱ",L59="○",N59="○",P59="○",R59="○",T59="○"),単価!$J$41,AND(J59="Ⅱ",L59="○",N59="○",R59="○",T59="○"),単価!$J$40,AND(J59="Ⅱ",L59="○",N59="○",P59="○",T59="○"),単価!$J$39,AND(J59="Ⅱ",L59="○",N59="○",T59="○"),単価!$J$38,AND(J59="Ⅱ",N59="○",P59="○",R59="○",T59="○"),単価!$J$37,AND(J59="Ⅱ",N59="○",R59="○",T59="○"),単価!$J$36,AND(J59="Ⅱ",N59="○",P59="○",T59="○"),単価!$J$35,AND(J59="Ⅱ",N59="○",T59="○"),単価!$J$34,AND(J59="Ⅱ",L59="○",P59="○",R59="○",T59="○"),単価!$J$37,AND(J59="Ⅱ",L59="○",R59="○",T59="○"),単価!$J$36,AND(J59="Ⅱ",L59="○",P59="○",T59="○"),単価!$J$35,AND(J59="Ⅱ",L59="○",T59="○"),単価!$J$34,AND(J59="Ⅱ",P59="○",R59="○",T59="○"),単価!$J$33,AND(J59="Ⅱ",R59="○",T59="○"),単価!$J$32,AND(J59="Ⅱ",P59="○",T59="○"),単価!$J$31,AND(J59="Ⅱ",T59="○"),単価!$J$30,AND(J59="Ⅰ",L59="○",N59="○",P59="○",R59="○",T59="○"),単価!$J$29,AND(J59="Ⅰ",L59="○",N59="○",R59="○",T59="○"),単価!$J$28,AND(J59="Ⅰ",L59="○",N59="○",P59="○",T59="○"),単価!$J$27,AND(J59="Ⅰ",L59="○",N59="○",T59="○"),単価!$J$26,AND(J59="Ⅰ",N59="○",P59="○",R59="○",T59="○"),単価!$J$25,AND(J59="Ⅰ",N59="○",R59="○",T59="○"),単価!$J$24,AND(J59="Ⅰ",N59="○",P59="○",T59="○"),単価!$J$23,AND(J59="Ⅰ",N59="○",T59="○"),単価!$J$22,AND(J59="Ⅰ",L59="○",P59="○",R59="○",T59="○"),単価!$J$25,AND(J59="Ⅰ",L59="○",R59="○",T59="○"),単価!$J$24,AND(J59="Ⅰ",L59="○",P59="○",T59="○"),単価!$J$23,AND(J59="Ⅰ",L59="○",T59="○"),単価!$J$22,AND(J59="Ⅰ",P59="○",R59="○",T59="○"),単価!$J$21,AND(J59="Ⅰ",R59="○",T59="○"),単価!$J$20,AND(J59="Ⅰ",P59="○",T59="○"),単価!$J$19,AND(J59="Ⅰ",T59="○"),単価!$J$18,TRUE,0)</f>
        <v>137</v>
      </c>
      <c r="W59" s="248"/>
      <c r="X59" s="270"/>
      <c r="Y59" s="271"/>
    </row>
    <row r="60" spans="1:25">
      <c r="A60" s="140"/>
      <c r="B60" s="245"/>
      <c r="C60" s="245"/>
      <c r="D60" s="140"/>
      <c r="E60" s="140"/>
      <c r="F60" s="140"/>
      <c r="G60" s="140"/>
      <c r="H60" s="140"/>
      <c r="I60" s="140"/>
      <c r="J60" s="188"/>
      <c r="K60" s="188"/>
      <c r="L60" s="285"/>
      <c r="M60" s="285"/>
      <c r="N60" s="290"/>
      <c r="O60" s="291"/>
      <c r="P60" s="247"/>
      <c r="Q60" s="247"/>
      <c r="R60" s="247"/>
      <c r="S60" s="247"/>
      <c r="T60" s="260"/>
      <c r="U60" s="261"/>
      <c r="V60" s="248"/>
      <c r="W60" s="248"/>
      <c r="X60" s="272"/>
      <c r="Y60" s="273"/>
    </row>
    <row r="61" spans="1:25">
      <c r="A61" s="140">
        <v>5</v>
      </c>
      <c r="B61" s="245" t="s">
        <v>65</v>
      </c>
      <c r="C61" s="245"/>
      <c r="D61" s="140">
        <v>9876543210</v>
      </c>
      <c r="E61" s="140"/>
      <c r="F61" s="140"/>
      <c r="G61" s="140" t="s">
        <v>148</v>
      </c>
      <c r="H61" s="140"/>
      <c r="I61" s="140"/>
      <c r="J61" s="188" t="s">
        <v>61</v>
      </c>
      <c r="K61" s="188"/>
      <c r="L61" s="285" t="s">
        <v>30</v>
      </c>
      <c r="M61" s="285"/>
      <c r="N61" s="288" t="s">
        <v>62</v>
      </c>
      <c r="O61" s="289"/>
      <c r="P61" s="247" t="s">
        <v>62</v>
      </c>
      <c r="Q61" s="247"/>
      <c r="R61" s="247" t="s">
        <v>62</v>
      </c>
      <c r="S61" s="247"/>
      <c r="T61" s="258" t="s">
        <v>62</v>
      </c>
      <c r="U61" s="259"/>
      <c r="V61" s="248" cm="1">
        <f t="array" ref="V61">_xlfn.IFS(AND(J61="Ⅱ",L61="○",N61="○",P61="○",R61="○",T61="○"),単価!$J$41,AND(J61="Ⅱ",L61="○",N61="○",R61="○",T61="○"),単価!$J$40,AND(J61="Ⅱ",L61="○",N61="○",P61="○",T61="○"),単価!$J$39,AND(J61="Ⅱ",L61="○",N61="○",T61="○"),単価!$J$38,AND(J61="Ⅱ",N61="○",P61="○",R61="○",T61="○"),単価!$J$37,AND(J61="Ⅱ",N61="○",R61="○",T61="○"),単価!$J$36,AND(J61="Ⅱ",N61="○",P61="○",T61="○"),単価!$J$35,AND(J61="Ⅱ",N61="○",T61="○"),単価!$J$34,AND(J61="Ⅱ",L61="○",P61="○",R61="○",T61="○"),単価!$J$37,AND(J61="Ⅱ",L61="○",R61="○",T61="○"),単価!$J$36,AND(J61="Ⅱ",L61="○",P61="○",T61="○"),単価!$J$35,AND(J61="Ⅱ",L61="○",T61="○"),単価!$J$34,AND(J61="Ⅱ",P61="○",R61="○",T61="○"),単価!$J$33,AND(J61="Ⅱ",R61="○",T61="○"),単価!$J$32,AND(J61="Ⅱ",P61="○",T61="○"),単価!$J$31,AND(J61="Ⅱ",T61="○"),単価!$J$30,AND(J61="Ⅰ",L61="○",N61="○",P61="○",R61="○",T61="○"),単価!$J$29,AND(J61="Ⅰ",L61="○",N61="○",R61="○",T61="○"),単価!$J$28,AND(J61="Ⅰ",L61="○",N61="○",P61="○",T61="○"),単価!$J$27,AND(J61="Ⅰ",L61="○",N61="○",T61="○"),単価!$J$26,AND(J61="Ⅰ",N61="○",P61="○",R61="○",T61="○"),単価!$J$25,AND(J61="Ⅰ",N61="○",R61="○",T61="○"),単価!$J$24,AND(J61="Ⅰ",N61="○",P61="○",T61="○"),単価!$J$23,AND(J61="Ⅰ",N61="○",T61="○"),単価!$J$22,AND(J61="Ⅰ",L61="○",P61="○",R61="○",T61="○"),単価!$J$25,AND(J61="Ⅰ",L61="○",R61="○",T61="○"),単価!$J$24,AND(J61="Ⅰ",L61="○",P61="○",T61="○"),単価!$J$23,AND(J61="Ⅰ",L61="○",T61="○"),単価!$J$22,AND(J61="Ⅰ",P61="○",R61="○",T61="○"),単価!$J$21,AND(J61="Ⅰ",R61="○",T61="○"),単価!$J$20,AND(J61="Ⅰ",P61="○",T61="○"),単価!$J$19,AND(J61="Ⅰ",T61="○"),単価!$J$18,TRUE,0)</f>
        <v>188</v>
      </c>
      <c r="W61" s="248"/>
      <c r="X61" s="270" t="s">
        <v>30</v>
      </c>
      <c r="Y61" s="271"/>
    </row>
    <row r="62" spans="1:25">
      <c r="A62" s="140"/>
      <c r="B62" s="245"/>
      <c r="C62" s="245"/>
      <c r="D62" s="140"/>
      <c r="E62" s="140"/>
      <c r="F62" s="140"/>
      <c r="G62" s="140"/>
      <c r="H62" s="140"/>
      <c r="I62" s="140"/>
      <c r="J62" s="188"/>
      <c r="K62" s="188"/>
      <c r="L62" s="285"/>
      <c r="M62" s="285"/>
      <c r="N62" s="290"/>
      <c r="O62" s="291"/>
      <c r="P62" s="247"/>
      <c r="Q62" s="247"/>
      <c r="R62" s="247"/>
      <c r="S62" s="247"/>
      <c r="T62" s="260"/>
      <c r="U62" s="261"/>
      <c r="V62" s="248"/>
      <c r="W62" s="248"/>
      <c r="X62" s="272"/>
      <c r="Y62" s="273"/>
    </row>
    <row r="63" spans="1:25">
      <c r="A63" s="140">
        <v>6</v>
      </c>
      <c r="B63" s="245" t="s">
        <v>65</v>
      </c>
      <c r="C63" s="245"/>
      <c r="D63" s="140">
        <v>3254769810</v>
      </c>
      <c r="E63" s="140"/>
      <c r="F63" s="140"/>
      <c r="G63" s="140" t="s">
        <v>149</v>
      </c>
      <c r="H63" s="140"/>
      <c r="I63" s="140"/>
      <c r="J63" s="188" t="s">
        <v>63</v>
      </c>
      <c r="K63" s="188"/>
      <c r="L63" s="285" t="s">
        <v>30</v>
      </c>
      <c r="M63" s="285"/>
      <c r="N63" s="288" t="s">
        <v>62</v>
      </c>
      <c r="O63" s="289"/>
      <c r="P63" s="247" t="s">
        <v>30</v>
      </c>
      <c r="Q63" s="247"/>
      <c r="R63" s="247" t="s">
        <v>30</v>
      </c>
      <c r="S63" s="247"/>
      <c r="T63" s="258" t="s">
        <v>62</v>
      </c>
      <c r="U63" s="259"/>
      <c r="V63" s="248" cm="1">
        <f t="array" ref="V63">_xlfn.IFS(AND(J63="Ⅱ",L63="○",N63="○",P63="○",R63="○",T63="○"),単価!$J$41,AND(J63="Ⅱ",L63="○",N63="○",R63="○",T63="○"),単価!$J$40,AND(J63="Ⅱ",L63="○",N63="○",P63="○",T63="○"),単価!$J$39,AND(J63="Ⅱ",L63="○",N63="○",T63="○"),単価!$J$38,AND(J63="Ⅱ",N63="○",P63="○",R63="○",T63="○"),単価!$J$37,AND(J63="Ⅱ",N63="○",R63="○",T63="○"),単価!$J$36,AND(J63="Ⅱ",N63="○",P63="○",T63="○"),単価!$J$35,AND(J63="Ⅱ",N63="○",T63="○"),単価!$J$34,AND(J63="Ⅱ",L63="○",P63="○",R63="○",T63="○"),単価!$J$37,AND(J63="Ⅱ",L63="○",R63="○",T63="○"),単価!$J$36,AND(J63="Ⅱ",L63="○",P63="○",T63="○"),単価!$J$35,AND(J63="Ⅱ",L63="○",T63="○"),単価!$J$34,AND(J63="Ⅱ",P63="○",R63="○",T63="○"),単価!$J$33,AND(J63="Ⅱ",R63="○",T63="○"),単価!$J$32,AND(J63="Ⅱ",P63="○",T63="○"),単価!$J$31,AND(J63="Ⅱ",T63="○"),単価!$J$30,AND(J63="Ⅰ",L63="○",N63="○",P63="○",R63="○",T63="○"),単価!$J$29,AND(J63="Ⅰ",L63="○",N63="○",R63="○",T63="○"),単価!$J$28,AND(J63="Ⅰ",L63="○",N63="○",P63="○",T63="○"),単価!$J$27,AND(J63="Ⅰ",L63="○",N63="○",T63="○"),単価!$J$26,AND(J63="Ⅰ",N63="○",P63="○",R63="○",T63="○"),単価!$J$25,AND(J63="Ⅰ",N63="○",R63="○",T63="○"),単価!$J$24,AND(J63="Ⅰ",N63="○",P63="○",T63="○"),単価!$J$23,AND(J63="Ⅰ",N63="○",T63="○"),単価!$J$22,AND(J63="Ⅰ",L63="○",P63="○",R63="○",T63="○"),単価!$J$25,AND(J63="Ⅰ",L63="○",R63="○",T63="○"),単価!$J$24,AND(J63="Ⅰ",L63="○",P63="○",T63="○"),単価!$J$23,AND(J63="Ⅰ",L63="○",T63="○"),単価!$J$22,AND(J63="Ⅰ",P63="○",R63="○",T63="○"),単価!$J$21,AND(J63="Ⅰ",R63="○",T63="○"),単価!$J$20,AND(J63="Ⅰ",P63="○",T63="○"),単価!$J$19,AND(J63="Ⅰ",T63="○"),単価!$J$18,TRUE,0)</f>
        <v>85</v>
      </c>
      <c r="W63" s="248"/>
      <c r="X63" s="262" t="s">
        <v>62</v>
      </c>
      <c r="Y63" s="263"/>
    </row>
    <row r="64" spans="1:25">
      <c r="A64" s="140"/>
      <c r="B64" s="245"/>
      <c r="C64" s="245"/>
      <c r="D64" s="140"/>
      <c r="E64" s="140"/>
      <c r="F64" s="140"/>
      <c r="G64" s="140"/>
      <c r="H64" s="140"/>
      <c r="I64" s="140"/>
      <c r="J64" s="188"/>
      <c r="K64" s="188"/>
      <c r="L64" s="285"/>
      <c r="M64" s="285"/>
      <c r="N64" s="290"/>
      <c r="O64" s="291"/>
      <c r="P64" s="247"/>
      <c r="Q64" s="247"/>
      <c r="R64" s="247"/>
      <c r="S64" s="247"/>
      <c r="T64" s="260"/>
      <c r="U64" s="261"/>
      <c r="V64" s="248"/>
      <c r="W64" s="248"/>
      <c r="X64" s="264"/>
      <c r="Y64" s="265"/>
    </row>
    <row r="65" spans="1:25">
      <c r="A65" s="140">
        <v>7</v>
      </c>
      <c r="B65" s="245" t="s">
        <v>65</v>
      </c>
      <c r="C65" s="245"/>
      <c r="D65" s="140">
        <v>1098765432</v>
      </c>
      <c r="E65" s="140"/>
      <c r="F65" s="140"/>
      <c r="G65" s="140" t="s">
        <v>150</v>
      </c>
      <c r="H65" s="140"/>
      <c r="I65" s="140"/>
      <c r="J65" s="249" t="s">
        <v>61</v>
      </c>
      <c r="K65" s="249"/>
      <c r="L65" s="249" t="s">
        <v>30</v>
      </c>
      <c r="M65" s="249"/>
      <c r="N65" s="266" t="s">
        <v>62</v>
      </c>
      <c r="O65" s="267"/>
      <c r="P65" s="249" t="s">
        <v>30</v>
      </c>
      <c r="Q65" s="249"/>
      <c r="R65" s="249" t="s">
        <v>30</v>
      </c>
      <c r="S65" s="249"/>
      <c r="T65" s="266" t="s">
        <v>30</v>
      </c>
      <c r="U65" s="267"/>
      <c r="V65" s="250" cm="1">
        <f t="array" ref="V65">_xlfn.IFS(AND(J65="Ⅱ",L65="○",N65="○",P65="○",R65="○",T65="○"),単価!$J$41,AND(J65="Ⅱ",L65="○",N65="○",R65="○",T65="○"),単価!$J$40,AND(J65="Ⅱ",L65="○",N65="○",P65="○",T65="○"),単価!$J$39,AND(J65="Ⅱ",L65="○",N65="○",T65="○"),単価!$J$38,AND(J65="Ⅱ",N65="○",P65="○",R65="○",T65="○"),単価!$J$37,AND(J65="Ⅱ",N65="○",R65="○",T65="○"),単価!$J$36,AND(J65="Ⅱ",N65="○",P65="○",T65="○"),単価!$J$35,AND(J65="Ⅱ",N65="○",T65="○"),単価!$J$34,AND(J65="Ⅱ",L65="○",P65="○",R65="○",T65="○"),単価!$J$37,AND(J65="Ⅱ",L65="○",R65="○",T65="○"),単価!$J$36,AND(J65="Ⅱ",L65="○",P65="○",T65="○"),単価!$J$35,AND(J65="Ⅱ",L65="○",T65="○"),単価!$J$34,AND(J65="Ⅱ",P65="○",R65="○",T65="○"),単価!$J$33,AND(J65="Ⅱ",R65="○",T65="○"),単価!$J$32,AND(J65="Ⅱ",P65="○",T65="○"),単価!$J$31,AND(J65="Ⅱ",T65="○"),単価!$J$30,AND(J65="Ⅰ",L65="○",N65="○",P65="○",R65="○",T65="○"),単価!$J$29,AND(J65="Ⅰ",L65="○",N65="○",R65="○",T65="○"),単価!$J$28,AND(J65="Ⅰ",L65="○",N65="○",P65="○",T65="○"),単価!$J$27,AND(J65="Ⅰ",L65="○",N65="○",T65="○"),単価!$J$26,AND(J65="Ⅰ",N65="○",P65="○",R65="○",T65="○"),単価!$J$25,AND(J65="Ⅰ",N65="○",R65="○",T65="○"),単価!$J$24,AND(J65="Ⅰ",N65="○",P65="○",T65="○"),単価!$J$23,AND(J65="Ⅰ",N65="○",T65="○"),単価!$J$22,AND(J65="Ⅰ",L65="○",P65="○",R65="○",T65="○"),単価!$J$25,AND(J65="Ⅰ",L65="○",R65="○",T65="○"),単価!$J$24,AND(J65="Ⅰ",L65="○",P65="○",T65="○"),単価!$J$23,AND(J65="Ⅰ",L65="○",T65="○"),単価!$J$22,AND(J65="Ⅰ",P65="○",R65="○",T65="○"),単価!$J$21,AND(J65="Ⅰ",R65="○",T65="○"),単価!$J$20,AND(J65="Ⅰ",P65="○",T65="○"),単価!$J$19,AND(J65="Ⅰ",T65="○"),単価!$J$18,TRUE,0)</f>
        <v>0</v>
      </c>
      <c r="W65" s="250"/>
      <c r="X65" s="270"/>
      <c r="Y65" s="271"/>
    </row>
    <row r="66" spans="1:25">
      <c r="A66" s="140"/>
      <c r="B66" s="245"/>
      <c r="C66" s="245"/>
      <c r="D66" s="140"/>
      <c r="E66" s="140"/>
      <c r="F66" s="140"/>
      <c r="G66" s="140"/>
      <c r="H66" s="140"/>
      <c r="I66" s="140"/>
      <c r="J66" s="249"/>
      <c r="K66" s="249"/>
      <c r="L66" s="249"/>
      <c r="M66" s="249"/>
      <c r="N66" s="268"/>
      <c r="O66" s="269"/>
      <c r="P66" s="249"/>
      <c r="Q66" s="249"/>
      <c r="R66" s="249"/>
      <c r="S66" s="249"/>
      <c r="T66" s="268"/>
      <c r="U66" s="269"/>
      <c r="V66" s="250"/>
      <c r="W66" s="250"/>
      <c r="X66" s="272"/>
      <c r="Y66" s="273"/>
    </row>
    <row r="67" spans="1:25">
      <c r="A67" s="140">
        <v>8</v>
      </c>
      <c r="B67" s="245" t="s">
        <v>65</v>
      </c>
      <c r="C67" s="245"/>
      <c r="D67" s="140">
        <v>6574839201</v>
      </c>
      <c r="E67" s="140"/>
      <c r="F67" s="140"/>
      <c r="G67" s="140" t="s">
        <v>151</v>
      </c>
      <c r="H67" s="140"/>
      <c r="I67" s="140"/>
      <c r="J67" s="249" t="s">
        <v>63</v>
      </c>
      <c r="K67" s="249"/>
      <c r="L67" s="249" t="s">
        <v>30</v>
      </c>
      <c r="M67" s="249"/>
      <c r="N67" s="266" t="s">
        <v>62</v>
      </c>
      <c r="O67" s="267"/>
      <c r="P67" s="249" t="s">
        <v>30</v>
      </c>
      <c r="Q67" s="249"/>
      <c r="R67" s="249" t="s">
        <v>30</v>
      </c>
      <c r="S67" s="249"/>
      <c r="T67" s="266" t="s">
        <v>30</v>
      </c>
      <c r="U67" s="267"/>
      <c r="V67" s="250" cm="1">
        <f t="array" ref="V67">_xlfn.IFS(AND(J67="Ⅱ",L67="○",N67="○",P67="○",R67="○",T67="○"),単価!$J$41,AND(J67="Ⅱ",L67="○",N67="○",R67="○",T67="○"),単価!$J$40,AND(J67="Ⅱ",L67="○",N67="○",P67="○",T67="○"),単価!$J$39,AND(J67="Ⅱ",L67="○",N67="○",T67="○"),単価!$J$38,AND(J67="Ⅱ",N67="○",P67="○",R67="○",T67="○"),単価!$J$37,AND(J67="Ⅱ",N67="○",R67="○",T67="○"),単価!$J$36,AND(J67="Ⅱ",N67="○",P67="○",T67="○"),単価!$J$35,AND(J67="Ⅱ",N67="○",T67="○"),単価!$J$34,AND(J67="Ⅱ",L67="○",P67="○",R67="○",T67="○"),単価!$J$37,AND(J67="Ⅱ",L67="○",R67="○",T67="○"),単価!$J$36,AND(J67="Ⅱ",L67="○",P67="○",T67="○"),単価!$J$35,AND(J67="Ⅱ",L67="○",T67="○"),単価!$J$34,AND(J67="Ⅱ",P67="○",R67="○",T67="○"),単価!$J$33,AND(J67="Ⅱ",R67="○",T67="○"),単価!$J$32,AND(J67="Ⅱ",P67="○",T67="○"),単価!$J$31,AND(J67="Ⅱ",T67="○"),単価!$J$30,AND(J67="Ⅰ",L67="○",N67="○",P67="○",R67="○",T67="○"),単価!$J$29,AND(J67="Ⅰ",L67="○",N67="○",R67="○",T67="○"),単価!$J$28,AND(J67="Ⅰ",L67="○",N67="○",P67="○",T67="○"),単価!$J$27,AND(J67="Ⅰ",L67="○",N67="○",T67="○"),単価!$J$26,AND(J67="Ⅰ",N67="○",P67="○",R67="○",T67="○"),単価!$J$25,AND(J67="Ⅰ",N67="○",R67="○",T67="○"),単価!$J$24,AND(J67="Ⅰ",N67="○",P67="○",T67="○"),単価!$J$23,AND(J67="Ⅰ",N67="○",T67="○"),単価!$J$22,AND(J67="Ⅰ",L67="○",P67="○",R67="○",T67="○"),単価!$J$25,AND(J67="Ⅰ",L67="○",R67="○",T67="○"),単価!$J$24,AND(J67="Ⅰ",L67="○",P67="○",T67="○"),単価!$J$23,AND(J67="Ⅰ",L67="○",T67="○"),単価!$J$22,AND(J67="Ⅰ",P67="○",R67="○",T67="○"),単価!$J$21,AND(J67="Ⅰ",R67="○",T67="○"),単価!$J$20,AND(J67="Ⅰ",P67="○",T67="○"),単価!$J$19,AND(J67="Ⅰ",T67="○"),単価!$J$18,TRUE,0)</f>
        <v>0</v>
      </c>
      <c r="W67" s="250"/>
      <c r="X67" s="270"/>
      <c r="Y67" s="271"/>
    </row>
    <row r="68" spans="1:25">
      <c r="A68" s="140"/>
      <c r="B68" s="245"/>
      <c r="C68" s="245"/>
      <c r="D68" s="140"/>
      <c r="E68" s="140"/>
      <c r="F68" s="140"/>
      <c r="G68" s="140"/>
      <c r="H68" s="140"/>
      <c r="I68" s="140"/>
      <c r="J68" s="249"/>
      <c r="K68" s="249"/>
      <c r="L68" s="249"/>
      <c r="M68" s="249"/>
      <c r="N68" s="268"/>
      <c r="O68" s="269"/>
      <c r="P68" s="249"/>
      <c r="Q68" s="249"/>
      <c r="R68" s="249"/>
      <c r="S68" s="249"/>
      <c r="T68" s="268"/>
      <c r="U68" s="269"/>
      <c r="V68" s="250"/>
      <c r="W68" s="250"/>
      <c r="X68" s="272"/>
      <c r="Y68" s="273"/>
    </row>
    <row r="69" spans="1:25">
      <c r="A69" s="140">
        <v>9</v>
      </c>
      <c r="B69" s="140"/>
      <c r="C69" s="140"/>
      <c r="D69" s="140"/>
      <c r="E69" s="140"/>
      <c r="F69" s="140"/>
      <c r="G69" s="140"/>
      <c r="H69" s="140"/>
      <c r="I69" s="140"/>
      <c r="J69" s="140" t="s">
        <v>30</v>
      </c>
      <c r="K69" s="140"/>
      <c r="L69" s="140" t="s">
        <v>30</v>
      </c>
      <c r="M69" s="140"/>
      <c r="N69" s="140" t="s">
        <v>30</v>
      </c>
      <c r="O69" s="140"/>
      <c r="P69" s="140" t="s">
        <v>30</v>
      </c>
      <c r="Q69" s="140"/>
      <c r="R69" s="140" t="s">
        <v>30</v>
      </c>
      <c r="S69" s="140"/>
      <c r="T69" s="274" t="s">
        <v>62</v>
      </c>
      <c r="U69" s="275"/>
      <c r="V69" s="150" cm="1">
        <f t="array" ref="V69">_xlfn.IFS(AND(J69="Ⅱ",L69="○",N69="○",P69="○",R69="○",T69="○"),単価!$J$41,AND(J69="Ⅱ",L69="○",N69="○",R69="○",T69="○"),単価!$J$40,AND(J69="Ⅱ",L69="○",N69="○",P69="○",T69="○"),単価!$J$39,AND(J69="Ⅱ",L69="○",N69="○",T69="○"),単価!$J$38,AND(J69="Ⅱ",N69="○",P69="○",R69="○",T69="○"),単価!$J$37,AND(J69="Ⅱ",N69="○",R69="○",T69="○"),単価!$J$36,AND(J69="Ⅱ",N69="○",P69="○",T69="○"),単価!$J$35,AND(J69="Ⅱ",N69="○",T69="○"),単価!$J$34,AND(J69="Ⅱ",L69="○",P69="○",R69="○",T69="○"),単価!$J$37,AND(J69="Ⅱ",L69="○",R69="○",T69="○"),単価!$J$36,AND(J69="Ⅱ",L69="○",P69="○",T69="○"),単価!$J$35,AND(J69="Ⅱ",L69="○",T69="○"),単価!$J$34,AND(J69="Ⅱ",P69="○",R69="○",T69="○"),単価!$J$33,AND(J69="Ⅱ",R69="○",T69="○"),単価!$J$32,AND(J69="Ⅱ",P69="○",T69="○"),単価!$J$31,AND(J69="Ⅱ",T69="○"),単価!$J$30,AND(J69="Ⅰ",L69="○",N69="○",P69="○",R69="○",T69="○"),単価!$J$29,AND(J69="Ⅰ",L69="○",N69="○",R69="○",T69="○"),単価!$J$28,AND(J69="Ⅰ",L69="○",N69="○",P69="○",T69="○"),単価!$J$27,AND(J69="Ⅰ",L69="○",N69="○",T69="○"),単価!$J$26,AND(J69="Ⅰ",N69="○",P69="○",R69="○",T69="○"),単価!$J$25,AND(J69="Ⅰ",N69="○",R69="○",T69="○"),単価!$J$24,AND(J69="Ⅰ",N69="○",P69="○",T69="○"),単価!$J$23,AND(J69="Ⅰ",N69="○",T69="○"),単価!$J$22,AND(J69="Ⅰ",L69="○",P69="○",R69="○",T69="○"),単価!$J$25,AND(J69="Ⅰ",L69="○",R69="○",T69="○"),単価!$J$24,AND(J69="Ⅰ",L69="○",P69="○",T69="○"),単価!$J$23,AND(J69="Ⅰ",L69="○",T69="○"),単価!$J$22,AND(J69="Ⅰ",P69="○",R69="○",T69="○"),単価!$J$21,AND(J69="Ⅰ",R69="○",T69="○"),単価!$J$20,AND(J69="Ⅰ",P69="○",T69="○"),単価!$J$19,AND(J69="Ⅰ",T69="○"),単価!$J$18,TRUE,0)</f>
        <v>0</v>
      </c>
      <c r="W69" s="150"/>
      <c r="X69" s="270"/>
      <c r="Y69" s="271"/>
    </row>
    <row r="70" spans="1:2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276"/>
      <c r="U70" s="277"/>
      <c r="V70" s="150"/>
      <c r="W70" s="150"/>
      <c r="X70" s="272"/>
      <c r="Y70" s="273"/>
    </row>
    <row r="71" spans="1:25">
      <c r="A71" s="140">
        <v>10</v>
      </c>
      <c r="B71" s="140"/>
      <c r="C71" s="140"/>
      <c r="D71" s="140"/>
      <c r="E71" s="140"/>
      <c r="F71" s="140"/>
      <c r="G71" s="140"/>
      <c r="H71" s="140"/>
      <c r="I71" s="140"/>
      <c r="J71" s="140" t="s">
        <v>30</v>
      </c>
      <c r="K71" s="140"/>
      <c r="L71" s="140" t="s">
        <v>30</v>
      </c>
      <c r="M71" s="140"/>
      <c r="N71" s="140" t="s">
        <v>30</v>
      </c>
      <c r="O71" s="140"/>
      <c r="P71" s="140" t="s">
        <v>30</v>
      </c>
      <c r="Q71" s="140"/>
      <c r="R71" s="140" t="s">
        <v>30</v>
      </c>
      <c r="S71" s="140"/>
      <c r="T71" s="274" t="s">
        <v>62</v>
      </c>
      <c r="U71" s="275"/>
      <c r="V71" s="150" cm="1">
        <f t="array" ref="V71">_xlfn.IFS(AND(J71="Ⅱ",L71="○",N71="○",P71="○",R71="○",T71="○"),単価!$J$41,AND(J71="Ⅱ",L71="○",N71="○",R71="○",T71="○"),単価!$J$40,AND(J71="Ⅱ",L71="○",N71="○",P71="○",T71="○"),単価!$J$39,AND(J71="Ⅱ",L71="○",N71="○",T71="○"),単価!$J$38,AND(J71="Ⅱ",N71="○",P71="○",R71="○",T71="○"),単価!$J$37,AND(J71="Ⅱ",N71="○",R71="○",T71="○"),単価!$J$36,AND(J71="Ⅱ",N71="○",P71="○",T71="○"),単価!$J$35,AND(J71="Ⅱ",N71="○",T71="○"),単価!$J$34,AND(J71="Ⅱ",L71="○",P71="○",R71="○",T71="○"),単価!$J$37,AND(J71="Ⅱ",L71="○",R71="○",T71="○"),単価!$J$36,AND(J71="Ⅱ",L71="○",P71="○",T71="○"),単価!$J$35,AND(J71="Ⅱ",L71="○",T71="○"),単価!$J$34,AND(J71="Ⅱ",P71="○",R71="○",T71="○"),単価!$J$33,AND(J71="Ⅱ",R71="○",T71="○"),単価!$J$32,AND(J71="Ⅱ",P71="○",T71="○"),単価!$J$31,AND(J71="Ⅱ",T71="○"),単価!$J$30,AND(J71="Ⅰ",L71="○",N71="○",P71="○",R71="○",T71="○"),単価!$J$29,AND(J71="Ⅰ",L71="○",N71="○",R71="○",T71="○"),単価!$J$28,AND(J71="Ⅰ",L71="○",N71="○",P71="○",T71="○"),単価!$J$27,AND(J71="Ⅰ",L71="○",N71="○",T71="○"),単価!$J$26,AND(J71="Ⅰ",N71="○",P71="○",R71="○",T71="○"),単価!$J$25,AND(J71="Ⅰ",N71="○",R71="○",T71="○"),単価!$J$24,AND(J71="Ⅰ",N71="○",P71="○",T71="○"),単価!$J$23,AND(J71="Ⅰ",N71="○",T71="○"),単価!$J$22,AND(J71="Ⅰ",L71="○",P71="○",R71="○",T71="○"),単価!$J$25,AND(J71="Ⅰ",L71="○",R71="○",T71="○"),単価!$J$24,AND(J71="Ⅰ",L71="○",P71="○",T71="○"),単価!$J$23,AND(J71="Ⅰ",L71="○",T71="○"),単価!$J$22,AND(J71="Ⅰ",P71="○",R71="○",T71="○"),単価!$J$21,AND(J71="Ⅰ",R71="○",T71="○"),単価!$J$20,AND(J71="Ⅰ",P71="○",T71="○"),単価!$J$19,AND(J71="Ⅰ",T71="○"),単価!$J$18,TRUE,0)</f>
        <v>0</v>
      </c>
      <c r="W71" s="150"/>
      <c r="X71" s="270"/>
      <c r="Y71" s="271"/>
    </row>
    <row r="72" spans="1:25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276"/>
      <c r="U72" s="277"/>
      <c r="V72" s="150"/>
      <c r="W72" s="150"/>
      <c r="X72" s="272"/>
      <c r="Y72" s="273"/>
    </row>
    <row r="73" spans="1:25">
      <c r="A73" s="140">
        <v>11</v>
      </c>
      <c r="B73" s="140"/>
      <c r="C73" s="140"/>
      <c r="D73" s="140"/>
      <c r="E73" s="140"/>
      <c r="F73" s="140"/>
      <c r="G73" s="140"/>
      <c r="H73" s="140"/>
      <c r="I73" s="140"/>
      <c r="J73" s="140" t="s">
        <v>30</v>
      </c>
      <c r="K73" s="140"/>
      <c r="L73" s="140" t="s">
        <v>30</v>
      </c>
      <c r="M73" s="140"/>
      <c r="N73" s="140" t="s">
        <v>30</v>
      </c>
      <c r="O73" s="140"/>
      <c r="P73" s="140" t="s">
        <v>30</v>
      </c>
      <c r="Q73" s="140"/>
      <c r="R73" s="140" t="s">
        <v>30</v>
      </c>
      <c r="S73" s="140"/>
      <c r="T73" s="274" t="s">
        <v>62</v>
      </c>
      <c r="U73" s="275"/>
      <c r="V73" s="150" cm="1">
        <f t="array" ref="V73">_xlfn.IFS(AND(J73="Ⅱ",L73="○",N73="○",P73="○",R73="○",T73="○"),単価!$J$41,AND(J73="Ⅱ",L73="○",N73="○",R73="○",T73="○"),単価!$J$40,AND(J73="Ⅱ",L73="○",N73="○",P73="○",T73="○"),単価!$J$39,AND(J73="Ⅱ",L73="○",N73="○",T73="○"),単価!$J$38,AND(J73="Ⅱ",N73="○",P73="○",R73="○",T73="○"),単価!$J$37,AND(J73="Ⅱ",N73="○",R73="○",T73="○"),単価!$J$36,AND(J73="Ⅱ",N73="○",P73="○",T73="○"),単価!$J$35,AND(J73="Ⅱ",N73="○",T73="○"),単価!$J$34,AND(J73="Ⅱ",L73="○",P73="○",R73="○",T73="○"),単価!$J$37,AND(J73="Ⅱ",L73="○",R73="○",T73="○"),単価!$J$36,AND(J73="Ⅱ",L73="○",P73="○",T73="○"),単価!$J$35,AND(J73="Ⅱ",L73="○",T73="○"),単価!$J$34,AND(J73="Ⅱ",P73="○",R73="○",T73="○"),単価!$J$33,AND(J73="Ⅱ",R73="○",T73="○"),単価!$J$32,AND(J73="Ⅱ",P73="○",T73="○"),単価!$J$31,AND(J73="Ⅱ",T73="○"),単価!$J$30,AND(J73="Ⅰ",L73="○",N73="○",P73="○",R73="○",T73="○"),単価!$J$29,AND(J73="Ⅰ",L73="○",N73="○",R73="○",T73="○"),単価!$J$28,AND(J73="Ⅰ",L73="○",N73="○",P73="○",T73="○"),単価!$J$27,AND(J73="Ⅰ",L73="○",N73="○",T73="○"),単価!$J$26,AND(J73="Ⅰ",N73="○",P73="○",R73="○",T73="○"),単価!$J$25,AND(J73="Ⅰ",N73="○",R73="○",T73="○"),単価!$J$24,AND(J73="Ⅰ",N73="○",P73="○",T73="○"),単価!$J$23,AND(J73="Ⅰ",N73="○",T73="○"),単価!$J$22,AND(J73="Ⅰ",L73="○",P73="○",R73="○",T73="○"),単価!$J$25,AND(J73="Ⅰ",L73="○",R73="○",T73="○"),単価!$J$24,AND(J73="Ⅰ",L73="○",P73="○",T73="○"),単価!$J$23,AND(J73="Ⅰ",L73="○",T73="○"),単価!$J$22,AND(J73="Ⅰ",P73="○",R73="○",T73="○"),単価!$J$21,AND(J73="Ⅰ",R73="○",T73="○"),単価!$J$20,AND(J73="Ⅰ",P73="○",T73="○"),単価!$J$19,AND(J73="Ⅰ",T73="○"),単価!$J$18,TRUE,0)</f>
        <v>0</v>
      </c>
      <c r="W73" s="150"/>
      <c r="X73" s="270"/>
      <c r="Y73" s="271"/>
    </row>
    <row r="74" spans="1:25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276"/>
      <c r="U74" s="277"/>
      <c r="V74" s="150"/>
      <c r="W74" s="150"/>
      <c r="X74" s="272"/>
      <c r="Y74" s="273"/>
    </row>
    <row r="75" spans="1:25">
      <c r="A75" s="140">
        <v>12</v>
      </c>
      <c r="B75" s="140"/>
      <c r="C75" s="140"/>
      <c r="D75" s="140"/>
      <c r="E75" s="140"/>
      <c r="F75" s="140"/>
      <c r="G75" s="140"/>
      <c r="H75" s="140"/>
      <c r="I75" s="140"/>
      <c r="J75" s="140" t="s">
        <v>30</v>
      </c>
      <c r="K75" s="140"/>
      <c r="L75" s="140" t="s">
        <v>30</v>
      </c>
      <c r="M75" s="140"/>
      <c r="N75" s="140" t="s">
        <v>30</v>
      </c>
      <c r="O75" s="140"/>
      <c r="P75" s="140" t="s">
        <v>30</v>
      </c>
      <c r="Q75" s="140"/>
      <c r="R75" s="140" t="s">
        <v>30</v>
      </c>
      <c r="S75" s="140"/>
      <c r="T75" s="274" t="s">
        <v>62</v>
      </c>
      <c r="U75" s="275"/>
      <c r="V75" s="150" cm="1">
        <f t="array" ref="V75">_xlfn.IFS(AND(J75="Ⅱ",L75="○",N75="○",P75="○",R75="○",T75="○"),単価!$J$41,AND(J75="Ⅱ",L75="○",N75="○",R75="○",T75="○"),単価!$J$40,AND(J75="Ⅱ",L75="○",N75="○",P75="○",T75="○"),単価!$J$39,AND(J75="Ⅱ",L75="○",N75="○",T75="○"),単価!$J$38,AND(J75="Ⅱ",N75="○",P75="○",R75="○",T75="○"),単価!$J$37,AND(J75="Ⅱ",N75="○",R75="○",T75="○"),単価!$J$36,AND(J75="Ⅱ",N75="○",P75="○",T75="○"),単価!$J$35,AND(J75="Ⅱ",N75="○",T75="○"),単価!$J$34,AND(J75="Ⅱ",L75="○",P75="○",R75="○",T75="○"),単価!$J$37,AND(J75="Ⅱ",L75="○",R75="○",T75="○"),単価!$J$36,AND(J75="Ⅱ",L75="○",P75="○",T75="○"),単価!$J$35,AND(J75="Ⅱ",L75="○",T75="○"),単価!$J$34,AND(J75="Ⅱ",P75="○",R75="○",T75="○"),単価!$J$33,AND(J75="Ⅱ",R75="○",T75="○"),単価!$J$32,AND(J75="Ⅱ",P75="○",T75="○"),単価!$J$31,AND(J75="Ⅱ",T75="○"),単価!$J$30,AND(J75="Ⅰ",L75="○",N75="○",P75="○",R75="○",T75="○"),単価!$J$29,AND(J75="Ⅰ",L75="○",N75="○",R75="○",T75="○"),単価!$J$28,AND(J75="Ⅰ",L75="○",N75="○",P75="○",T75="○"),単価!$J$27,AND(J75="Ⅰ",L75="○",N75="○",T75="○"),単価!$J$26,AND(J75="Ⅰ",N75="○",P75="○",R75="○",T75="○"),単価!$J$25,AND(J75="Ⅰ",N75="○",R75="○",T75="○"),単価!$J$24,AND(J75="Ⅰ",N75="○",P75="○",T75="○"),単価!$J$23,AND(J75="Ⅰ",N75="○",T75="○"),単価!$J$22,AND(J75="Ⅰ",L75="○",P75="○",R75="○",T75="○"),単価!$J$25,AND(J75="Ⅰ",L75="○",R75="○",T75="○"),単価!$J$24,AND(J75="Ⅰ",L75="○",P75="○",T75="○"),単価!$J$23,AND(J75="Ⅰ",L75="○",T75="○"),単価!$J$22,AND(J75="Ⅰ",P75="○",R75="○",T75="○"),単価!$J$21,AND(J75="Ⅰ",R75="○",T75="○"),単価!$J$20,AND(J75="Ⅰ",P75="○",T75="○"),単価!$J$19,AND(J75="Ⅰ",T75="○"),単価!$J$18,TRUE,0)</f>
        <v>0</v>
      </c>
      <c r="W75" s="150"/>
      <c r="X75" s="270"/>
      <c r="Y75" s="271"/>
    </row>
    <row r="76" spans="1:25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276"/>
      <c r="U76" s="277"/>
      <c r="V76" s="150"/>
      <c r="W76" s="150"/>
      <c r="X76" s="272"/>
      <c r="Y76" s="273"/>
    </row>
    <row r="77" spans="1:25">
      <c r="A77" s="140">
        <v>13</v>
      </c>
      <c r="B77" s="140"/>
      <c r="C77" s="140"/>
      <c r="D77" s="140"/>
      <c r="E77" s="140"/>
      <c r="F77" s="140"/>
      <c r="G77" s="140"/>
      <c r="H77" s="140"/>
      <c r="I77" s="140"/>
      <c r="J77" s="140" t="s">
        <v>30</v>
      </c>
      <c r="K77" s="140"/>
      <c r="L77" s="140" t="s">
        <v>30</v>
      </c>
      <c r="M77" s="140"/>
      <c r="N77" s="140" t="s">
        <v>30</v>
      </c>
      <c r="O77" s="140"/>
      <c r="P77" s="140" t="s">
        <v>30</v>
      </c>
      <c r="Q77" s="140"/>
      <c r="R77" s="140" t="s">
        <v>30</v>
      </c>
      <c r="S77" s="140"/>
      <c r="T77" s="274" t="s">
        <v>62</v>
      </c>
      <c r="U77" s="275"/>
      <c r="V77" s="150" cm="1">
        <f t="array" ref="V77">_xlfn.IFS(AND(J77="Ⅱ",L77="○",N77="○",P77="○",R77="○",T77="○"),単価!$J$41,AND(J77="Ⅱ",L77="○",N77="○",R77="○",T77="○"),単価!$J$40,AND(J77="Ⅱ",L77="○",N77="○",P77="○",T77="○"),単価!$J$39,AND(J77="Ⅱ",L77="○",N77="○",T77="○"),単価!$J$38,AND(J77="Ⅱ",N77="○",P77="○",R77="○",T77="○"),単価!$J$37,AND(J77="Ⅱ",N77="○",R77="○",T77="○"),単価!$J$36,AND(J77="Ⅱ",N77="○",P77="○",T77="○"),単価!$J$35,AND(J77="Ⅱ",N77="○",T77="○"),単価!$J$34,AND(J77="Ⅱ",L77="○",P77="○",R77="○",T77="○"),単価!$J$37,AND(J77="Ⅱ",L77="○",R77="○",T77="○"),単価!$J$36,AND(J77="Ⅱ",L77="○",P77="○",T77="○"),単価!$J$35,AND(J77="Ⅱ",L77="○",T77="○"),単価!$J$34,AND(J77="Ⅱ",P77="○",R77="○",T77="○"),単価!$J$33,AND(J77="Ⅱ",R77="○",T77="○"),単価!$J$32,AND(J77="Ⅱ",P77="○",T77="○"),単価!$J$31,AND(J77="Ⅱ",T77="○"),単価!$J$30,AND(J77="Ⅰ",L77="○",N77="○",P77="○",R77="○",T77="○"),単価!$J$29,AND(J77="Ⅰ",L77="○",N77="○",R77="○",T77="○"),単価!$J$28,AND(J77="Ⅰ",L77="○",N77="○",P77="○",T77="○"),単価!$J$27,AND(J77="Ⅰ",L77="○",N77="○",T77="○"),単価!$J$26,AND(J77="Ⅰ",N77="○",P77="○",R77="○",T77="○"),単価!$J$25,AND(J77="Ⅰ",N77="○",R77="○",T77="○"),単価!$J$24,AND(J77="Ⅰ",N77="○",P77="○",T77="○"),単価!$J$23,AND(J77="Ⅰ",N77="○",T77="○"),単価!$J$22,AND(J77="Ⅰ",L77="○",P77="○",R77="○",T77="○"),単価!$J$25,AND(J77="Ⅰ",L77="○",R77="○",T77="○"),単価!$J$24,AND(J77="Ⅰ",L77="○",P77="○",T77="○"),単価!$J$23,AND(J77="Ⅰ",L77="○",T77="○"),単価!$J$22,AND(J77="Ⅰ",P77="○",R77="○",T77="○"),単価!$J$21,AND(J77="Ⅰ",R77="○",T77="○"),単価!$J$20,AND(J77="Ⅰ",P77="○",T77="○"),単価!$J$19,AND(J77="Ⅰ",T77="○"),単価!$J$18,TRUE,0)</f>
        <v>0</v>
      </c>
      <c r="W77" s="150"/>
      <c r="X77" s="270"/>
      <c r="Y77" s="271"/>
    </row>
    <row r="78" spans="1:25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276"/>
      <c r="U78" s="277"/>
      <c r="V78" s="150"/>
      <c r="W78" s="150"/>
      <c r="X78" s="272"/>
      <c r="Y78" s="273"/>
    </row>
    <row r="79" spans="1:25">
      <c r="A79" s="140">
        <v>14</v>
      </c>
      <c r="B79" s="140"/>
      <c r="C79" s="140"/>
      <c r="D79" s="140"/>
      <c r="E79" s="140"/>
      <c r="F79" s="140"/>
      <c r="G79" s="140"/>
      <c r="H79" s="140"/>
      <c r="I79" s="140"/>
      <c r="J79" s="140" t="s">
        <v>30</v>
      </c>
      <c r="K79" s="140"/>
      <c r="L79" s="140" t="s">
        <v>30</v>
      </c>
      <c r="M79" s="140"/>
      <c r="N79" s="140" t="s">
        <v>30</v>
      </c>
      <c r="O79" s="140"/>
      <c r="P79" s="140" t="s">
        <v>30</v>
      </c>
      <c r="Q79" s="140"/>
      <c r="R79" s="140" t="s">
        <v>30</v>
      </c>
      <c r="S79" s="140"/>
      <c r="T79" s="274" t="s">
        <v>62</v>
      </c>
      <c r="U79" s="275"/>
      <c r="V79" s="150" cm="1">
        <f t="array" ref="V79">_xlfn.IFS(AND(J79="Ⅱ",L79="○",N79="○",P79="○",R79="○",T79="○"),単価!$J$41,AND(J79="Ⅱ",L79="○",N79="○",R79="○",T79="○"),単価!$J$40,AND(J79="Ⅱ",L79="○",N79="○",P79="○",T79="○"),単価!$J$39,AND(J79="Ⅱ",L79="○",N79="○",T79="○"),単価!$J$38,AND(J79="Ⅱ",N79="○",P79="○",R79="○",T79="○"),単価!$J$37,AND(J79="Ⅱ",N79="○",R79="○",T79="○"),単価!$J$36,AND(J79="Ⅱ",N79="○",P79="○",T79="○"),単価!$J$35,AND(J79="Ⅱ",N79="○",T79="○"),単価!$J$34,AND(J79="Ⅱ",L79="○",P79="○",R79="○",T79="○"),単価!$J$37,AND(J79="Ⅱ",L79="○",R79="○",T79="○"),単価!$J$36,AND(J79="Ⅱ",L79="○",P79="○",T79="○"),単価!$J$35,AND(J79="Ⅱ",L79="○",T79="○"),単価!$J$34,AND(J79="Ⅱ",P79="○",R79="○",T79="○"),単価!$J$33,AND(J79="Ⅱ",R79="○",T79="○"),単価!$J$32,AND(J79="Ⅱ",P79="○",T79="○"),単価!$J$31,AND(J79="Ⅱ",T79="○"),単価!$J$30,AND(J79="Ⅰ",L79="○",N79="○",P79="○",R79="○",T79="○"),単価!$J$29,AND(J79="Ⅰ",L79="○",N79="○",R79="○",T79="○"),単価!$J$28,AND(J79="Ⅰ",L79="○",N79="○",P79="○",T79="○"),単価!$J$27,AND(J79="Ⅰ",L79="○",N79="○",T79="○"),単価!$J$26,AND(J79="Ⅰ",N79="○",P79="○",R79="○",T79="○"),単価!$J$25,AND(J79="Ⅰ",N79="○",R79="○",T79="○"),単価!$J$24,AND(J79="Ⅰ",N79="○",P79="○",T79="○"),単価!$J$23,AND(J79="Ⅰ",N79="○",T79="○"),単価!$J$22,AND(J79="Ⅰ",L79="○",P79="○",R79="○",T79="○"),単価!$J$25,AND(J79="Ⅰ",L79="○",R79="○",T79="○"),単価!$J$24,AND(J79="Ⅰ",L79="○",P79="○",T79="○"),単価!$J$23,AND(J79="Ⅰ",L79="○",T79="○"),単価!$J$22,AND(J79="Ⅰ",P79="○",R79="○",T79="○"),単価!$J$21,AND(J79="Ⅰ",R79="○",T79="○"),単価!$J$20,AND(J79="Ⅰ",P79="○",T79="○"),単価!$J$19,AND(J79="Ⅰ",T79="○"),単価!$J$18,TRUE,0)</f>
        <v>0</v>
      </c>
      <c r="W79" s="150"/>
      <c r="X79" s="270"/>
      <c r="Y79" s="271"/>
    </row>
    <row r="80" spans="1:25">
      <c r="A80" s="140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276"/>
      <c r="U80" s="277"/>
      <c r="V80" s="150"/>
      <c r="W80" s="150"/>
      <c r="X80" s="272"/>
      <c r="Y80" s="273"/>
    </row>
    <row r="81" spans="1:25">
      <c r="A81" s="140">
        <v>15</v>
      </c>
      <c r="B81" s="140"/>
      <c r="C81" s="140"/>
      <c r="D81" s="140"/>
      <c r="E81" s="140"/>
      <c r="F81" s="140"/>
      <c r="G81" s="140"/>
      <c r="H81" s="140"/>
      <c r="I81" s="140"/>
      <c r="J81" s="140" t="s">
        <v>30</v>
      </c>
      <c r="K81" s="140"/>
      <c r="L81" s="140" t="s">
        <v>30</v>
      </c>
      <c r="M81" s="140"/>
      <c r="N81" s="140" t="s">
        <v>30</v>
      </c>
      <c r="O81" s="140"/>
      <c r="P81" s="140" t="s">
        <v>30</v>
      </c>
      <c r="Q81" s="140"/>
      <c r="R81" s="140" t="s">
        <v>30</v>
      </c>
      <c r="S81" s="140"/>
      <c r="T81" s="140" t="s">
        <v>62</v>
      </c>
      <c r="U81" s="140"/>
      <c r="V81" s="150" cm="1">
        <f t="array" ref="V81">_xlfn.IFS(AND(J81="Ⅱ",L81="○",N81="○",P81="○",R81="○",T81="○"),単価!$J$41,AND(J81="Ⅱ",L81="○",N81="○",R81="○",T81="○"),単価!$J$40,AND(J81="Ⅱ",L81="○",N81="○",P81="○",T81="○"),単価!$J$39,AND(J81="Ⅱ",L81="○",N81="○",T81="○"),単価!$J$38,AND(J81="Ⅱ",N81="○",P81="○",R81="○",T81="○"),単価!$J$37,AND(J81="Ⅱ",N81="○",R81="○",T81="○"),単価!$J$36,AND(J81="Ⅱ",N81="○",P81="○",T81="○"),単価!$J$35,AND(J81="Ⅱ",N81="○",T81="○"),単価!$J$34,AND(J81="Ⅱ",L81="○",P81="○",R81="○",T81="○"),単価!$J$37,AND(J81="Ⅱ",L81="○",R81="○",T81="○"),単価!$J$36,AND(J81="Ⅱ",L81="○",P81="○",T81="○"),単価!$J$35,AND(J81="Ⅱ",L81="○",T81="○"),単価!$J$34,AND(J81="Ⅱ",P81="○",R81="○",T81="○"),単価!$J$33,AND(J81="Ⅱ",R81="○",T81="○"),単価!$J$32,AND(J81="Ⅱ",P81="○",T81="○"),単価!$J$31,AND(J81="Ⅱ",T81="○"),単価!$J$30,AND(J81="Ⅰ",L81="○",N81="○",P81="○",R81="○",T81="○"),単価!$J$29,AND(J81="Ⅰ",L81="○",N81="○",R81="○",T81="○"),単価!$J$28,AND(J81="Ⅰ",L81="○",N81="○",P81="○",T81="○"),単価!$J$27,AND(J81="Ⅰ",L81="○",N81="○",T81="○"),単価!$J$26,AND(J81="Ⅰ",N81="○",P81="○",R81="○",T81="○"),単価!$J$25,AND(J81="Ⅰ",N81="○",R81="○",T81="○"),単価!$J$24,AND(J81="Ⅰ",N81="○",P81="○",T81="○"),単価!$J$23,AND(J81="Ⅰ",N81="○",T81="○"),単価!$J$22,AND(J81="Ⅰ",L81="○",P81="○",R81="○",T81="○"),単価!$J$25,AND(J81="Ⅰ",L81="○",R81="○",T81="○"),単価!$J$24,AND(J81="Ⅰ",L81="○",P81="○",T81="○"),単価!$J$23,AND(J81="Ⅰ",L81="○",T81="○"),単価!$J$22,AND(J81="Ⅰ",P81="○",R81="○",T81="○"),単価!$J$21,AND(J81="Ⅰ",R81="○",T81="○"),単価!$J$20,AND(J81="Ⅰ",P81="○",T81="○"),単価!$J$19,AND(J81="Ⅰ",T81="○"),単価!$J$18,TRUE,0)</f>
        <v>0</v>
      </c>
      <c r="W81" s="150"/>
      <c r="X81" s="73" t="s">
        <v>30</v>
      </c>
      <c r="Y81" s="73"/>
    </row>
    <row r="82" spans="1:25">
      <c r="A82" s="140"/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140"/>
      <c r="U82" s="140"/>
      <c r="V82" s="150"/>
      <c r="W82" s="150"/>
      <c r="X82" s="73"/>
      <c r="Y82" s="73"/>
    </row>
    <row r="83" spans="1:25" ht="13.5" customHeight="1">
      <c r="A83" s="188" t="s">
        <v>45</v>
      </c>
      <c r="B83" s="188"/>
      <c r="C83" s="188"/>
      <c r="D83" s="188"/>
      <c r="E83" s="188"/>
      <c r="F83" s="188"/>
      <c r="G83" s="188"/>
      <c r="H83" s="188"/>
      <c r="I83" s="188"/>
      <c r="J83" s="251">
        <f>COUNTIF(J53:K82,"Ⅰ")+COUNTIF(J53:K82,"Ⅱ")</f>
        <v>8</v>
      </c>
      <c r="K83" s="251"/>
      <c r="L83" s="287">
        <f>COUNTIF(L53:M82,"○")</f>
        <v>0</v>
      </c>
      <c r="M83" s="287"/>
      <c r="N83" s="287">
        <f>COUNTIF(N53:O82,"○")</f>
        <v>8</v>
      </c>
      <c r="O83" s="287"/>
      <c r="P83" s="252">
        <f>COUNTIF(P53:Q82,"○")</f>
        <v>3</v>
      </c>
      <c r="Q83" s="252"/>
      <c r="R83" s="252">
        <f>COUNTIF(R53:S82,"○")</f>
        <v>2</v>
      </c>
      <c r="S83" s="252"/>
      <c r="T83" s="152"/>
      <c r="U83" s="152"/>
      <c r="V83" s="248">
        <f>SUM(V53:W82)</f>
        <v>751</v>
      </c>
      <c r="W83" s="240"/>
      <c r="X83" s="253">
        <f>COUNTIF(X53:Y82,"○")</f>
        <v>1</v>
      </c>
      <c r="Y83" s="254"/>
    </row>
    <row r="84" spans="1:25" ht="13.5" customHeight="1">
      <c r="A84" s="188"/>
      <c r="B84" s="188"/>
      <c r="C84" s="188"/>
      <c r="D84" s="188"/>
      <c r="E84" s="188"/>
      <c r="F84" s="188"/>
      <c r="G84" s="188"/>
      <c r="H84" s="188"/>
      <c r="I84" s="188"/>
      <c r="J84" s="251"/>
      <c r="K84" s="251"/>
      <c r="L84" s="287"/>
      <c r="M84" s="287"/>
      <c r="N84" s="287"/>
      <c r="O84" s="287"/>
      <c r="P84" s="252"/>
      <c r="Q84" s="252"/>
      <c r="R84" s="252"/>
      <c r="S84" s="252"/>
      <c r="T84" s="152"/>
      <c r="U84" s="152"/>
      <c r="V84" s="240"/>
      <c r="W84" s="240"/>
      <c r="X84" s="255"/>
      <c r="Y84" s="256"/>
    </row>
    <row r="85" spans="1:25">
      <c r="A85" s="23"/>
      <c r="B85" s="23"/>
      <c r="C85" s="23"/>
      <c r="D85" s="23"/>
      <c r="E85" s="23"/>
      <c r="F85" s="279" t="s">
        <v>129</v>
      </c>
      <c r="G85" s="280"/>
      <c r="H85" s="280"/>
      <c r="I85" s="281"/>
      <c r="J85" s="282">
        <f>COUNTIF(J53:K82,"Ⅰ")</f>
        <v>4</v>
      </c>
      <c r="K85" s="282"/>
      <c r="L85" s="153">
        <f>COUNTIFS(J53:K82,"Ⅰ",L53:M82,"○")</f>
        <v>0</v>
      </c>
      <c r="M85" s="153"/>
      <c r="N85" s="153">
        <f>COUNTIFS(J53:K82,"Ⅰ",N53:O82,"○")</f>
        <v>4</v>
      </c>
      <c r="O85" s="153"/>
      <c r="P85" s="23"/>
      <c r="Q85" s="24"/>
      <c r="R85" s="154"/>
      <c r="S85" s="154"/>
      <c r="T85" s="23"/>
      <c r="U85" s="23"/>
      <c r="V85" s="23"/>
      <c r="W85" s="23"/>
    </row>
    <row r="86" spans="1:25">
      <c r="A86" s="23"/>
      <c r="B86" s="23"/>
      <c r="C86" s="23"/>
      <c r="D86" s="23"/>
      <c r="E86" s="23"/>
      <c r="F86" s="279" t="s">
        <v>130</v>
      </c>
      <c r="G86" s="280"/>
      <c r="H86" s="280"/>
      <c r="I86" s="281"/>
      <c r="J86" s="282">
        <f>COUNTIF(J53:K82,"Ⅱ")</f>
        <v>4</v>
      </c>
      <c r="K86" s="282"/>
      <c r="L86" s="153">
        <f>COUNTIFS(J53:K82,"Ⅱ",L53:M82,"○")</f>
        <v>0</v>
      </c>
      <c r="M86" s="153"/>
      <c r="N86" s="153">
        <f>COUNTIFS(J53:K82,"Ⅱ",N53:O82,"○")</f>
        <v>4</v>
      </c>
      <c r="O86" s="153"/>
      <c r="P86" s="23"/>
      <c r="Q86" s="23"/>
      <c r="R86" s="23"/>
      <c r="S86" s="23"/>
      <c r="T86" s="23"/>
      <c r="U86" s="23"/>
      <c r="V86" s="23"/>
      <c r="W86" s="23"/>
    </row>
    <row r="87" spans="1:25">
      <c r="B87" s="155"/>
      <c r="C87" s="155"/>
      <c r="D87" s="155"/>
      <c r="F87" s="18"/>
      <c r="G87" s="18"/>
      <c r="H87" s="155"/>
      <c r="I87" s="155"/>
      <c r="J87" s="155"/>
      <c r="M87" s="11"/>
      <c r="N87" s="155"/>
      <c r="O87" s="155"/>
      <c r="Q87" s="11"/>
      <c r="R87" s="155"/>
      <c r="S87" s="155"/>
    </row>
  </sheetData>
  <sheetProtection algorithmName="SHA-512" hashValue="hm9GDtyNRAn3wofXWTdDPZ/uoFp4ELhXw6ETkjD3sAT64YjO7GxdwY/tLVpyk97iLOfwPr6AMzIX6SDIsrSCNQ==" saltValue="6apn2sB7kk23Yu+GULSu3g==" spinCount="100000" sheet="1" objects="1" scenarios="1"/>
  <mergeCells count="425">
    <mergeCell ref="B87:D87"/>
    <mergeCell ref="H87:J87"/>
    <mergeCell ref="N87:O87"/>
    <mergeCell ref="R87:S87"/>
    <mergeCell ref="F85:I85"/>
    <mergeCell ref="J85:K85"/>
    <mergeCell ref="L85:M85"/>
    <mergeCell ref="N85:O85"/>
    <mergeCell ref="R85:S85"/>
    <mergeCell ref="F86:I86"/>
    <mergeCell ref="J86:K86"/>
    <mergeCell ref="L86:M86"/>
    <mergeCell ref="N86:O86"/>
    <mergeCell ref="A81:A82"/>
    <mergeCell ref="B81:C82"/>
    <mergeCell ref="D81:F82"/>
    <mergeCell ref="G81:I82"/>
    <mergeCell ref="J81:K82"/>
    <mergeCell ref="X81:Y82"/>
    <mergeCell ref="A83:I84"/>
    <mergeCell ref="J83:K84"/>
    <mergeCell ref="L83:M84"/>
    <mergeCell ref="N83:O84"/>
    <mergeCell ref="P83:Q84"/>
    <mergeCell ref="R83:S84"/>
    <mergeCell ref="T83:U84"/>
    <mergeCell ref="V83:W84"/>
    <mergeCell ref="X83:Y84"/>
    <mergeCell ref="L81:M82"/>
    <mergeCell ref="N81:O82"/>
    <mergeCell ref="P81:Q82"/>
    <mergeCell ref="R81:S82"/>
    <mergeCell ref="T81:U82"/>
    <mergeCell ref="V81:W82"/>
    <mergeCell ref="T77:U78"/>
    <mergeCell ref="V77:W78"/>
    <mergeCell ref="X77:Y78"/>
    <mergeCell ref="A79:A80"/>
    <mergeCell ref="B79:C80"/>
    <mergeCell ref="D79:F80"/>
    <mergeCell ref="G79:I80"/>
    <mergeCell ref="J79:K80"/>
    <mergeCell ref="L79:M80"/>
    <mergeCell ref="N79:O80"/>
    <mergeCell ref="P79:Q80"/>
    <mergeCell ref="R79:S80"/>
    <mergeCell ref="T79:U80"/>
    <mergeCell ref="V79:W80"/>
    <mergeCell ref="X79:Y80"/>
    <mergeCell ref="A77:A78"/>
    <mergeCell ref="B77:C78"/>
    <mergeCell ref="D77:F78"/>
    <mergeCell ref="G77:I78"/>
    <mergeCell ref="J77:K78"/>
    <mergeCell ref="L77:M78"/>
    <mergeCell ref="N77:O78"/>
    <mergeCell ref="P77:Q78"/>
    <mergeCell ref="R77:S78"/>
    <mergeCell ref="T73:U74"/>
    <mergeCell ref="V73:W74"/>
    <mergeCell ref="X73:Y74"/>
    <mergeCell ref="A75:A76"/>
    <mergeCell ref="B75:C76"/>
    <mergeCell ref="D75:F76"/>
    <mergeCell ref="G75:I76"/>
    <mergeCell ref="J75:K76"/>
    <mergeCell ref="X75:Y76"/>
    <mergeCell ref="L75:M76"/>
    <mergeCell ref="N75:O76"/>
    <mergeCell ref="P75:Q76"/>
    <mergeCell ref="R75:S76"/>
    <mergeCell ref="T75:U76"/>
    <mergeCell ref="V75:W76"/>
    <mergeCell ref="A73:A74"/>
    <mergeCell ref="B73:C74"/>
    <mergeCell ref="D73:F74"/>
    <mergeCell ref="G73:I74"/>
    <mergeCell ref="J73:K74"/>
    <mergeCell ref="L73:M74"/>
    <mergeCell ref="N73:O74"/>
    <mergeCell ref="P73:Q74"/>
    <mergeCell ref="R73:S74"/>
    <mergeCell ref="A69:A70"/>
    <mergeCell ref="B69:C70"/>
    <mergeCell ref="D69:F70"/>
    <mergeCell ref="G69:I70"/>
    <mergeCell ref="J69:K70"/>
    <mergeCell ref="X69:Y70"/>
    <mergeCell ref="A71:A72"/>
    <mergeCell ref="B71:C72"/>
    <mergeCell ref="D71:F72"/>
    <mergeCell ref="G71:I72"/>
    <mergeCell ref="J71:K72"/>
    <mergeCell ref="L71:M72"/>
    <mergeCell ref="N71:O72"/>
    <mergeCell ref="P71:Q72"/>
    <mergeCell ref="R71:S72"/>
    <mergeCell ref="L69:M70"/>
    <mergeCell ref="N69:O70"/>
    <mergeCell ref="P69:Q70"/>
    <mergeCell ref="R69:S70"/>
    <mergeCell ref="T69:U70"/>
    <mergeCell ref="V69:W70"/>
    <mergeCell ref="T71:U72"/>
    <mergeCell ref="V71:W72"/>
    <mergeCell ref="X71:Y72"/>
    <mergeCell ref="T65:U66"/>
    <mergeCell ref="V65:W66"/>
    <mergeCell ref="X65:Y66"/>
    <mergeCell ref="A67:A68"/>
    <mergeCell ref="B67:C68"/>
    <mergeCell ref="D67:F68"/>
    <mergeCell ref="G67:I68"/>
    <mergeCell ref="J67:K68"/>
    <mergeCell ref="L67:M68"/>
    <mergeCell ref="N67:O68"/>
    <mergeCell ref="P67:Q68"/>
    <mergeCell ref="R67:S68"/>
    <mergeCell ref="T67:U68"/>
    <mergeCell ref="V67:W68"/>
    <mergeCell ref="X67:Y68"/>
    <mergeCell ref="A65:A66"/>
    <mergeCell ref="B65:C66"/>
    <mergeCell ref="D65:F66"/>
    <mergeCell ref="G65:I66"/>
    <mergeCell ref="J65:K66"/>
    <mergeCell ref="L65:M66"/>
    <mergeCell ref="N65:O66"/>
    <mergeCell ref="P65:Q66"/>
    <mergeCell ref="R65:S66"/>
    <mergeCell ref="T61:U62"/>
    <mergeCell ref="V61:W62"/>
    <mergeCell ref="X61:Y62"/>
    <mergeCell ref="A63:A64"/>
    <mergeCell ref="B63:C64"/>
    <mergeCell ref="D63:F64"/>
    <mergeCell ref="G63:I64"/>
    <mergeCell ref="J63:K64"/>
    <mergeCell ref="X63:Y64"/>
    <mergeCell ref="L63:M64"/>
    <mergeCell ref="N63:O64"/>
    <mergeCell ref="P63:Q64"/>
    <mergeCell ref="R63:S64"/>
    <mergeCell ref="T63:U64"/>
    <mergeCell ref="V63:W64"/>
    <mergeCell ref="A61:A62"/>
    <mergeCell ref="B61:C62"/>
    <mergeCell ref="D61:F62"/>
    <mergeCell ref="G61:I62"/>
    <mergeCell ref="J61:K62"/>
    <mergeCell ref="L61:M62"/>
    <mergeCell ref="N61:O62"/>
    <mergeCell ref="P61:Q62"/>
    <mergeCell ref="R61:S62"/>
    <mergeCell ref="A57:A58"/>
    <mergeCell ref="B57:C58"/>
    <mergeCell ref="D57:F58"/>
    <mergeCell ref="G57:I58"/>
    <mergeCell ref="J57:K58"/>
    <mergeCell ref="X57:Y58"/>
    <mergeCell ref="A59:A60"/>
    <mergeCell ref="B59:C60"/>
    <mergeCell ref="D59:F60"/>
    <mergeCell ref="G59:I60"/>
    <mergeCell ref="J59:K60"/>
    <mergeCell ref="L59:M60"/>
    <mergeCell ref="N59:O60"/>
    <mergeCell ref="P59:Q60"/>
    <mergeCell ref="R59:S60"/>
    <mergeCell ref="L57:M58"/>
    <mergeCell ref="N57:O58"/>
    <mergeCell ref="P57:Q58"/>
    <mergeCell ref="R57:S58"/>
    <mergeCell ref="T57:U58"/>
    <mergeCell ref="V57:W58"/>
    <mergeCell ref="T59:U60"/>
    <mergeCell ref="V59:W60"/>
    <mergeCell ref="X59:Y60"/>
    <mergeCell ref="X53:Y54"/>
    <mergeCell ref="A55:A56"/>
    <mergeCell ref="B55:C56"/>
    <mergeCell ref="D55:F56"/>
    <mergeCell ref="G55:I56"/>
    <mergeCell ref="J55:K56"/>
    <mergeCell ref="L55:M56"/>
    <mergeCell ref="N55:O56"/>
    <mergeCell ref="P55:Q56"/>
    <mergeCell ref="R55:S56"/>
    <mergeCell ref="T55:U56"/>
    <mergeCell ref="V55:W56"/>
    <mergeCell ref="X55:Y56"/>
    <mergeCell ref="A50:E50"/>
    <mergeCell ref="A51:A52"/>
    <mergeCell ref="B51:C52"/>
    <mergeCell ref="D51:F52"/>
    <mergeCell ref="G51:I52"/>
    <mergeCell ref="J51:K52"/>
    <mergeCell ref="X51:Y52"/>
    <mergeCell ref="A53:A54"/>
    <mergeCell ref="B53:C54"/>
    <mergeCell ref="D53:F54"/>
    <mergeCell ref="G53:I54"/>
    <mergeCell ref="J53:K54"/>
    <mergeCell ref="L53:M54"/>
    <mergeCell ref="N53:O54"/>
    <mergeCell ref="P53:Q54"/>
    <mergeCell ref="R53:S54"/>
    <mergeCell ref="L51:M52"/>
    <mergeCell ref="N51:O52"/>
    <mergeCell ref="P51:Q52"/>
    <mergeCell ref="R51:S52"/>
    <mergeCell ref="T51:U52"/>
    <mergeCell ref="V51:W52"/>
    <mergeCell ref="T53:U54"/>
    <mergeCell ref="V53:W54"/>
    <mergeCell ref="A47:I48"/>
    <mergeCell ref="J47:K48"/>
    <mergeCell ref="L47:M48"/>
    <mergeCell ref="N47:O48"/>
    <mergeCell ref="P47:Q48"/>
    <mergeCell ref="R47:S48"/>
    <mergeCell ref="T47:U48"/>
    <mergeCell ref="V47:W48"/>
    <mergeCell ref="X47:Y48"/>
    <mergeCell ref="T43:U44"/>
    <mergeCell ref="V43:W44"/>
    <mergeCell ref="X43:Y44"/>
    <mergeCell ref="A45:A46"/>
    <mergeCell ref="B45:C46"/>
    <mergeCell ref="D45:F46"/>
    <mergeCell ref="G45:I46"/>
    <mergeCell ref="J45:K46"/>
    <mergeCell ref="L45:M46"/>
    <mergeCell ref="N45:O46"/>
    <mergeCell ref="P45:Q46"/>
    <mergeCell ref="R45:S46"/>
    <mergeCell ref="T45:U46"/>
    <mergeCell ref="V45:W46"/>
    <mergeCell ref="X45:Y46"/>
    <mergeCell ref="A43:A44"/>
    <mergeCell ref="B43:C44"/>
    <mergeCell ref="D43:F44"/>
    <mergeCell ref="G43:I44"/>
    <mergeCell ref="J43:K44"/>
    <mergeCell ref="L43:M44"/>
    <mergeCell ref="N43:O44"/>
    <mergeCell ref="P43:Q44"/>
    <mergeCell ref="R43:S44"/>
    <mergeCell ref="T39:U40"/>
    <mergeCell ref="V39:W40"/>
    <mergeCell ref="X39:Y40"/>
    <mergeCell ref="A41:A42"/>
    <mergeCell ref="B41:C42"/>
    <mergeCell ref="D41:F42"/>
    <mergeCell ref="G41:I42"/>
    <mergeCell ref="J41:K42"/>
    <mergeCell ref="X41:Y42"/>
    <mergeCell ref="L41:M42"/>
    <mergeCell ref="N41:O42"/>
    <mergeCell ref="P41:Q42"/>
    <mergeCell ref="R41:S42"/>
    <mergeCell ref="T41:U42"/>
    <mergeCell ref="V41:W42"/>
    <mergeCell ref="A39:A40"/>
    <mergeCell ref="B39:C40"/>
    <mergeCell ref="D39:F40"/>
    <mergeCell ref="G39:I40"/>
    <mergeCell ref="J39:K40"/>
    <mergeCell ref="L39:M40"/>
    <mergeCell ref="N39:O40"/>
    <mergeCell ref="P39:Q40"/>
    <mergeCell ref="R39:S40"/>
    <mergeCell ref="A35:A36"/>
    <mergeCell ref="B35:C36"/>
    <mergeCell ref="D35:F36"/>
    <mergeCell ref="G35:I36"/>
    <mergeCell ref="J35:K36"/>
    <mergeCell ref="X35:Y36"/>
    <mergeCell ref="A37:A38"/>
    <mergeCell ref="B37:C38"/>
    <mergeCell ref="D37:F38"/>
    <mergeCell ref="G37:I38"/>
    <mergeCell ref="J37:K38"/>
    <mergeCell ref="L37:M38"/>
    <mergeCell ref="N37:O38"/>
    <mergeCell ref="P37:Q38"/>
    <mergeCell ref="R37:S38"/>
    <mergeCell ref="L35:M36"/>
    <mergeCell ref="N35:O36"/>
    <mergeCell ref="P35:Q36"/>
    <mergeCell ref="R35:S36"/>
    <mergeCell ref="T35:U36"/>
    <mergeCell ref="V35:W36"/>
    <mergeCell ref="T37:U38"/>
    <mergeCell ref="V37:W38"/>
    <mergeCell ref="X37:Y38"/>
    <mergeCell ref="T31:U32"/>
    <mergeCell ref="V31:W32"/>
    <mergeCell ref="X31:Y32"/>
    <mergeCell ref="A33:A34"/>
    <mergeCell ref="B33:C34"/>
    <mergeCell ref="D33:F34"/>
    <mergeCell ref="G33:I34"/>
    <mergeCell ref="J33:K34"/>
    <mergeCell ref="L33:M34"/>
    <mergeCell ref="N33:O34"/>
    <mergeCell ref="P33:Q34"/>
    <mergeCell ref="R33:S34"/>
    <mergeCell ref="T33:U34"/>
    <mergeCell ref="V33:W34"/>
    <mergeCell ref="X33:Y34"/>
    <mergeCell ref="A31:A32"/>
    <mergeCell ref="B31:C32"/>
    <mergeCell ref="D31:F32"/>
    <mergeCell ref="G31:I32"/>
    <mergeCell ref="J31:K32"/>
    <mergeCell ref="L31:M32"/>
    <mergeCell ref="N31:O32"/>
    <mergeCell ref="P31:Q32"/>
    <mergeCell ref="R31:S32"/>
    <mergeCell ref="T27:U28"/>
    <mergeCell ref="V27:W28"/>
    <mergeCell ref="X27:Y28"/>
    <mergeCell ref="A29:A30"/>
    <mergeCell ref="B29:C30"/>
    <mergeCell ref="D29:F30"/>
    <mergeCell ref="G29:I30"/>
    <mergeCell ref="J29:K30"/>
    <mergeCell ref="X29:Y30"/>
    <mergeCell ref="L29:M30"/>
    <mergeCell ref="N29:O30"/>
    <mergeCell ref="P29:Q30"/>
    <mergeCell ref="R29:S30"/>
    <mergeCell ref="T29:U30"/>
    <mergeCell ref="V29:W30"/>
    <mergeCell ref="A27:A28"/>
    <mergeCell ref="B27:C28"/>
    <mergeCell ref="D27:F28"/>
    <mergeCell ref="G27:I28"/>
    <mergeCell ref="J27:K28"/>
    <mergeCell ref="L27:M28"/>
    <mergeCell ref="N27:O28"/>
    <mergeCell ref="P27:Q28"/>
    <mergeCell ref="R27:S28"/>
    <mergeCell ref="A23:A24"/>
    <mergeCell ref="B23:C24"/>
    <mergeCell ref="D23:F24"/>
    <mergeCell ref="G23:I24"/>
    <mergeCell ref="J23:K24"/>
    <mergeCell ref="X23:Y24"/>
    <mergeCell ref="A25:A26"/>
    <mergeCell ref="B25:C26"/>
    <mergeCell ref="D25:F26"/>
    <mergeCell ref="G25:I26"/>
    <mergeCell ref="J25:K26"/>
    <mergeCell ref="L25:M26"/>
    <mergeCell ref="N25:O26"/>
    <mergeCell ref="P25:Q26"/>
    <mergeCell ref="R25:S26"/>
    <mergeCell ref="L23:M24"/>
    <mergeCell ref="N23:O24"/>
    <mergeCell ref="P23:Q24"/>
    <mergeCell ref="R23:S24"/>
    <mergeCell ref="T23:U24"/>
    <mergeCell ref="V23:W24"/>
    <mergeCell ref="T25:U26"/>
    <mergeCell ref="V25:W26"/>
    <mergeCell ref="X25:Y26"/>
    <mergeCell ref="T19:U20"/>
    <mergeCell ref="V19:W20"/>
    <mergeCell ref="X19:Y20"/>
    <mergeCell ref="A21:A22"/>
    <mergeCell ref="B21:C22"/>
    <mergeCell ref="D21:F22"/>
    <mergeCell ref="G21:I22"/>
    <mergeCell ref="J21:K22"/>
    <mergeCell ref="L21:M22"/>
    <mergeCell ref="N21:O22"/>
    <mergeCell ref="P21:Q22"/>
    <mergeCell ref="R21:S22"/>
    <mergeCell ref="T21:U22"/>
    <mergeCell ref="V21:W22"/>
    <mergeCell ref="X21:Y22"/>
    <mergeCell ref="A19:A20"/>
    <mergeCell ref="B19:C20"/>
    <mergeCell ref="D19:F20"/>
    <mergeCell ref="G19:I20"/>
    <mergeCell ref="J19:K20"/>
    <mergeCell ref="L19:M20"/>
    <mergeCell ref="N19:O20"/>
    <mergeCell ref="P19:Q20"/>
    <mergeCell ref="R19:S20"/>
    <mergeCell ref="T15:U16"/>
    <mergeCell ref="V15:W16"/>
    <mergeCell ref="X15:Y16"/>
    <mergeCell ref="A17:A18"/>
    <mergeCell ref="B17:C18"/>
    <mergeCell ref="D17:F18"/>
    <mergeCell ref="G17:I18"/>
    <mergeCell ref="J17:K18"/>
    <mergeCell ref="X17:Y18"/>
    <mergeCell ref="L17:M18"/>
    <mergeCell ref="N17:O18"/>
    <mergeCell ref="P17:Q18"/>
    <mergeCell ref="R17:S18"/>
    <mergeCell ref="T17:U18"/>
    <mergeCell ref="V17:W18"/>
    <mergeCell ref="A15:A16"/>
    <mergeCell ref="B15:C16"/>
    <mergeCell ref="D15:F16"/>
    <mergeCell ref="G15:I16"/>
    <mergeCell ref="J15:K16"/>
    <mergeCell ref="L15:M16"/>
    <mergeCell ref="N15:O16"/>
    <mergeCell ref="P15:Q16"/>
    <mergeCell ref="R15:S16"/>
    <mergeCell ref="W2:Y2"/>
    <mergeCell ref="C4:W5"/>
    <mergeCell ref="F6:T6"/>
    <mergeCell ref="T7:Y7"/>
    <mergeCell ref="A9:H9"/>
    <mergeCell ref="A10:H10"/>
    <mergeCell ref="P12:Q12"/>
    <mergeCell ref="R12:Y12"/>
    <mergeCell ref="A14:D14"/>
  </mergeCells>
  <phoneticPr fontId="1"/>
  <dataValidations count="3">
    <dataValidation type="list" showInputMessage="1" showErrorMessage="1" sqref="X67 X81:Y82 X61 X63 X65 T81:U82 T61 T63 T65 T67 T53:T59 U53:U58 Y53:Y58 X79 T69 T71 T73 T75 T77 T79 X69 X71 X73 X75 X77 L53:S82 X53:X59 X17:Y46 L17:U46" xr:uid="{18D8DC0A-D586-410F-9167-23136174D632}">
      <formula1>"　,○"</formula1>
    </dataValidation>
    <dataValidation type="list" showInputMessage="1" showErrorMessage="1" sqref="J53:K82" xr:uid="{3032F74A-898E-40D7-B74C-72EBD241186F}">
      <formula1>"　,Ⅰ,Ⅱ"</formula1>
    </dataValidation>
    <dataValidation type="list" showInputMessage="1" showErrorMessage="1" sqref="J17:K46" xr:uid="{A28F5A7A-8C9B-423E-AC0B-73A8535679F8}">
      <formula1>"　,Ⅰ"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請求書</vt:lpstr>
      <vt:lpstr>報告書</vt:lpstr>
      <vt:lpstr>単価</vt:lpstr>
      <vt:lpstr>【記載例】請求書 </vt:lpstr>
      <vt:lpstr>【記載例】報告書 </vt:lpstr>
      <vt:lpstr>【記載例】請求書（減算あり）</vt:lpstr>
      <vt:lpstr>【記載例】報告書（減算あり）</vt:lpstr>
      <vt:lpstr>'【記載例】請求書 '!Print_Area</vt:lpstr>
      <vt:lpstr>'【記載例】請求書（減算あり）'!Print_Area</vt:lpstr>
      <vt:lpstr>'【記載例】報告書 '!Print_Area</vt:lpstr>
      <vt:lpstr>'【記載例】報告書（減算あり）'!Print_Area</vt:lpstr>
      <vt:lpstr>請求書!Print_Area</vt:lpstr>
      <vt:lpstr>報告書!Print_Area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2026-08-25T01:46:16Z</cp:lastPrinted>
  <dcterms:created xsi:type="dcterms:W3CDTF">2026-07-21T06:48:21Z</dcterms:created>
  <dcterms:modified xsi:type="dcterms:W3CDTF">2026-08-31T01:17:35Z</dcterms:modified>
</cp:coreProperties>
</file>