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okqbb400\Desktop\★計画ひな型等\新データ\"/>
    </mc:Choice>
  </mc:AlternateContent>
  <xr:revisionPtr revIDLastSave="0" documentId="13_ncr:1_{642BDD83-A8E0-4F72-A489-65206A02B762}" xr6:coauthVersionLast="45" xr6:coauthVersionMax="45" xr10:uidLastSave="{00000000-0000-0000-0000-000000000000}"/>
  <bookViews>
    <workbookView xWindow="-120" yWindow="-120" windowWidth="20730" windowHeight="11310" xr2:uid="{00000000-000D-0000-FFFF-FFFF00000000}"/>
  </bookViews>
  <sheets>
    <sheet name="入力シート" sheetId="1" r:id="rId1"/>
    <sheet name="出力シート１" sheetId="2" r:id="rId2"/>
    <sheet name="出力シート２" sheetId="4" r:id="rId3"/>
    <sheet name="DB" sheetId="5" state="hidden" r:id="rId4"/>
  </sheets>
  <definedNames>
    <definedName name="_xlnm.Print_Area" localSheetId="1">出力シート１!$A$1:$J$368</definedName>
    <definedName name="_xlnm.Print_Area" localSheetId="2">出力シート２!$A$1:$J$93</definedName>
    <definedName name="_xlnm.Print_Area" localSheetId="0">入力シート!$B$1:$K$285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1" i="2" l="1"/>
  <c r="B170" i="2" l="1"/>
  <c r="B157" i="2"/>
  <c r="D191" i="2" l="1"/>
  <c r="D198" i="2"/>
  <c r="A334" i="2" l="1"/>
  <c r="A330" i="2"/>
  <c r="A316" i="2"/>
  <c r="A320" i="2"/>
  <c r="D215" i="2"/>
  <c r="E204" i="2" l="1"/>
  <c r="E201" i="2"/>
  <c r="E134" i="2" l="1"/>
  <c r="A54" i="2" l="1"/>
  <c r="A49" i="2"/>
  <c r="A16" i="2"/>
  <c r="B67" i="2" l="1"/>
  <c r="A40" i="1" l="1"/>
  <c r="E133" i="2"/>
  <c r="A20" i="1" l="1"/>
  <c r="E135" i="2" l="1"/>
  <c r="C52" i="4" l="1"/>
  <c r="A254" i="1"/>
  <c r="A260" i="1"/>
  <c r="A276" i="1"/>
  <c r="A274" i="1"/>
  <c r="A262" i="1"/>
  <c r="A256" i="1"/>
  <c r="A252" i="1"/>
  <c r="A242" i="1"/>
  <c r="A240" i="1"/>
  <c r="A238" i="1"/>
  <c r="A228" i="1"/>
  <c r="A226" i="1"/>
  <c r="A224" i="1"/>
  <c r="A220" i="1"/>
  <c r="A210" i="1"/>
  <c r="A208" i="1"/>
  <c r="A206" i="1"/>
  <c r="A196" i="1"/>
  <c r="A194" i="1"/>
  <c r="A192" i="1"/>
  <c r="A183" i="1"/>
  <c r="A181" i="1"/>
  <c r="A174" i="1"/>
  <c r="A172" i="1"/>
  <c r="A170" i="1"/>
  <c r="A163" i="1"/>
  <c r="A161" i="1"/>
  <c r="A159" i="1"/>
  <c r="A157" i="1"/>
  <c r="A150" i="1"/>
  <c r="A148" i="1"/>
  <c r="A146" i="1"/>
  <c r="A144" i="1"/>
  <c r="A121" i="1"/>
  <c r="A119" i="1"/>
  <c r="A137" i="1"/>
  <c r="A135" i="1"/>
  <c r="A133" i="1"/>
  <c r="A131" i="1"/>
  <c r="A129" i="1"/>
  <c r="A127" i="1"/>
  <c r="A125" i="1"/>
  <c r="A123" i="1"/>
  <c r="A112" i="1"/>
  <c r="A110" i="1"/>
  <c r="A108" i="1"/>
  <c r="A106" i="1"/>
  <c r="A104" i="1"/>
  <c r="A102" i="1"/>
  <c r="A100" i="1"/>
  <c r="A94" i="1"/>
  <c r="A90" i="1"/>
  <c r="A88" i="1"/>
  <c r="A86" i="1"/>
  <c r="A84" i="1"/>
  <c r="A78" i="1"/>
  <c r="A74" i="1"/>
  <c r="A30" i="1"/>
  <c r="A28" i="1"/>
  <c r="A34" i="1"/>
  <c r="A14" i="1"/>
  <c r="A72" i="1"/>
  <c r="A70" i="1"/>
  <c r="A68" i="1"/>
  <c r="A62" i="1"/>
  <c r="A58" i="1"/>
  <c r="A32" i="1"/>
  <c r="A24" i="1"/>
  <c r="A22" i="1"/>
  <c r="A16" i="1"/>
  <c r="A10" i="1"/>
  <c r="B145" i="2"/>
  <c r="A31" i="2"/>
  <c r="A6" i="1" l="1"/>
  <c r="A2" i="2" s="1"/>
  <c r="F56" i="4"/>
  <c r="F57" i="4"/>
  <c r="D42" i="1" l="1"/>
  <c r="D48" i="1"/>
  <c r="D54" i="1"/>
  <c r="B146" i="2" l="1"/>
  <c r="E73" i="4"/>
  <c r="E72" i="4"/>
  <c r="E71" i="4"/>
  <c r="E70" i="4"/>
  <c r="F70" i="4"/>
  <c r="E60" i="4"/>
  <c r="E59" i="4"/>
  <c r="E58" i="4"/>
  <c r="E57" i="4"/>
  <c r="F73" i="4"/>
  <c r="F72" i="4"/>
  <c r="F71" i="4"/>
  <c r="F69" i="4"/>
  <c r="F68" i="4"/>
  <c r="F58" i="4"/>
  <c r="E61" i="4" s="1"/>
  <c r="F55" i="4"/>
  <c r="F60" i="4"/>
  <c r="F59" i="4"/>
  <c r="H52" i="4"/>
  <c r="C50" i="4"/>
  <c r="A339" i="2"/>
  <c r="A338" i="2"/>
  <c r="A333" i="2"/>
  <c r="A329" i="2"/>
  <c r="A328" i="2"/>
  <c r="A326" i="2"/>
  <c r="A325" i="2"/>
  <c r="E74" i="4" l="1"/>
  <c r="B152" i="2"/>
  <c r="B161" i="2"/>
  <c r="B174" i="2"/>
  <c r="D251" i="2"/>
  <c r="F251" i="2"/>
  <c r="H251" i="2"/>
  <c r="H247" i="2"/>
  <c r="F247" i="2"/>
  <c r="D247" i="2"/>
  <c r="D253" i="2"/>
  <c r="A95" i="2"/>
  <c r="L307" i="2"/>
  <c r="L302" i="2"/>
  <c r="L299" i="2"/>
  <c r="L296" i="2"/>
  <c r="L287" i="2"/>
  <c r="D67" i="2" l="1"/>
  <c r="H68" i="2" l="1"/>
  <c r="F68" i="2"/>
  <c r="B307" i="2" l="1"/>
  <c r="D299" i="2"/>
  <c r="D302" i="2"/>
  <c r="D296" i="2"/>
  <c r="L291" i="2"/>
  <c r="D287" i="2"/>
  <c r="D82" i="4" s="1"/>
  <c r="D291" i="2" l="1"/>
  <c r="D87" i="4" s="1"/>
  <c r="D249" i="2"/>
  <c r="D69" i="2" l="1"/>
  <c r="B69" i="2"/>
  <c r="A37" i="2" l="1"/>
  <c r="D212" i="2" l="1"/>
</calcChain>
</file>

<file path=xl/sharedStrings.xml><?xml version="1.0" encoding="utf-8"?>
<sst xmlns="http://schemas.openxmlformats.org/spreadsheetml/2006/main" count="563" uniqueCount="375">
  <si>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</si>
  <si>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</si>
  <si>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</si>
  <si>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</si>
  <si>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</si>
  <si>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</si>
  <si>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</si>
  <si>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</si>
  <si>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</si>
  <si>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</si>
  <si>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</si>
  <si>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</si>
  <si>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周辺住民への事前協力依頼</t>
  </si>
  <si>
    <t>要配慮者の避難誘導</t>
  </si>
  <si>
    <t>施設内全体の避難誘導</t>
  </si>
  <si>
    <t>収集する情報</t>
  </si>
  <si>
    <t>収集方法</t>
  </si>
  <si>
    <t>(2)避難経路</t>
  </si>
  <si>
    <t>避難確保資器材等一覧</t>
  </si>
  <si>
    <t>情報収集・伝達</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</si>
  <si>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</si>
  <si>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</si>
  <si>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</si>
  <si>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</si>
  <si>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</si>
  <si>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</si>
  <si>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t>ラジオ</t>
    <phoneticPr fontId="9"/>
  </si>
  <si>
    <t>施設の３階</t>
    <rPh sb="0" eb="2">
      <t>シセツ</t>
    </rPh>
    <rPh sb="4" eb="5">
      <t>カイ</t>
    </rPh>
    <phoneticPr fontId="9"/>
  </si>
  <si>
    <t>（教育・訓練に関する情報）</t>
    <rPh sb="1" eb="3">
      <t>キョウイク</t>
    </rPh>
    <rPh sb="4" eb="6">
      <t>クンレン</t>
    </rPh>
    <rPh sb="7" eb="8">
      <t>カン</t>
    </rPh>
    <rPh sb="10" eb="12">
      <t>ジョウホウ</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</si>
  <si>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</si>
  <si>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</si>
  <si>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</si>
  <si>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</si>
  <si>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</si>
  <si>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</si>
  <si>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</si>
  <si>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</si>
  <si>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2．計画の報告</t>
    <rPh sb="2" eb="4">
      <t>ケイカク</t>
    </rPh>
    <rPh sb="5" eb="7">
      <t>ホウコク</t>
    </rPh>
    <phoneticPr fontId="9"/>
  </si>
  <si>
    <t xml:space="preserve">3．計画の適用範囲 </t>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</si>
  <si>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</si>
  <si>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</si>
  <si>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</si>
  <si>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</si>
  <si>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</si>
  <si>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</si>
  <si>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</si>
  <si>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</si>
  <si>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</si>
  <si>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</si>
  <si>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</si>
  <si>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</si>
  <si>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</si>
  <si>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</si>
  <si>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</si>
  <si>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</si>
  <si>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</si>
  <si>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</si>
  <si>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</si>
  <si>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</si>
  <si>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</si>
  <si>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</si>
  <si>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</si>
  <si>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</si>
  <si>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</si>
  <si>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</si>
  <si>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</si>
  <si>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</si>
  <si>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</si>
  <si>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</si>
  <si>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</si>
  <si>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</si>
  <si>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</si>
  <si>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</si>
  <si>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</si>
  <si>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</si>
  <si>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</si>
  <si>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</si>
  <si>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</si>
  <si>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</si>
  <si>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</si>
  <si>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</si>
  <si>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</si>
  <si>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</si>
  <si>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</si>
  <si>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</si>
  <si>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</si>
  <si>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</si>
  <si>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</si>
  <si>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</si>
  <si>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</si>
  <si>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</si>
  <si>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</si>
  <si>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</si>
  <si>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</si>
  <si>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</si>
  <si>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</si>
  <si>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</si>
  <si>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</si>
  <si>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</si>
  <si>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</si>
  <si>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</si>
  <si>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</si>
  <si>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</si>
  <si>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</si>
  <si>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</si>
  <si>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</si>
  <si>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</si>
  <si>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</si>
  <si>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</si>
  <si>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</si>
  <si>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</si>
  <si>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</si>
  <si>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</si>
  <si>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</si>
  <si>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</si>
  <si>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</si>
  <si>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</si>
  <si>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</si>
  <si>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</si>
  <si>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</si>
  <si>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</si>
  <si>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</si>
  <si>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</si>
  <si>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</si>
  <si>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</si>
  <si>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</si>
  <si>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</si>
  <si>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</si>
  <si>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</si>
  <si>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</si>
  <si>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</si>
  <si>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</si>
  <si>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</si>
  <si>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</si>
  <si>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</si>
  <si>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</si>
  <si>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</si>
  <si>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</si>
  <si>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</si>
  <si>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</si>
  <si>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</si>
  <si>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</si>
  <si>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</si>
  <si>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</si>
  <si>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</si>
  <si>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</si>
  <si>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</si>
  <si>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</si>
  <si>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</si>
  <si>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</si>
  <si>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　</t>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</si>
  <si>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</si>
  <si>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</si>
  <si>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</si>
  <si>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</si>
  <si>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</si>
  <si>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</si>
  <si>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</si>
  <si>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</si>
  <si>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</si>
  <si>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</si>
  <si>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</si>
  <si>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</si>
  <si>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</si>
  <si>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</si>
  <si>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施設所在地</t>
    <rPh sb="0" eb="2">
      <t>シセツ</t>
    </rPh>
    <rPh sb="2" eb="5">
      <t>ショザイチ</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</si>
  <si>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</si>
  <si>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</si>
  <si>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(1)避難先</t>
    <rPh sb="5" eb="6">
      <t>サキ</t>
    </rPh>
    <phoneticPr fontId="9"/>
  </si>
  <si>
    <t>京都市</t>
    <rPh sb="0" eb="3">
      <t>キョウトシ</t>
    </rPh>
    <phoneticPr fontId="9"/>
  </si>
  <si>
    <t>　洪水時の避難場所</t>
    <rPh sb="1" eb="3">
      <t>コウズイ</t>
    </rPh>
    <rPh sb="3" eb="4">
      <t>ジ</t>
    </rPh>
    <rPh sb="5" eb="7">
      <t>ヒナン</t>
    </rPh>
    <phoneticPr fontId="9"/>
  </si>
  <si>
    <t>　土砂災害時の避難場所</t>
    <rPh sb="1" eb="3">
      <t>ドシャ</t>
    </rPh>
    <rPh sb="3" eb="5">
      <t>サイガイ</t>
    </rPh>
    <rPh sb="5" eb="6">
      <t>ジ</t>
    </rPh>
    <phoneticPr fontId="9"/>
  </si>
  <si>
    <t>　洪水時に屋内安全確保を図る場所</t>
    <rPh sb="1" eb="3">
      <t>コウズイ</t>
    </rPh>
    <rPh sb="3" eb="4">
      <t>ジ</t>
    </rPh>
    <rPh sb="5" eb="7">
      <t>オクナイ</t>
    </rPh>
    <rPh sb="7" eb="9">
      <t>アンゼン</t>
    </rPh>
    <rPh sb="9" eb="11">
      <t>カクホ</t>
    </rPh>
    <rPh sb="12" eb="13">
      <t>ハカ</t>
    </rPh>
    <rPh sb="14" eb="16">
      <t>バショ</t>
    </rPh>
    <phoneticPr fontId="9"/>
  </si>
  <si>
    <t>　土砂災害時に屋内安全確保を図る場所</t>
    <rPh sb="1" eb="3">
      <t>ドシャ</t>
    </rPh>
    <rPh sb="3" eb="5">
      <t>サイガイ</t>
    </rPh>
    <rPh sb="5" eb="6">
      <t>ジ</t>
    </rPh>
    <rPh sb="7" eb="9">
      <t>オクナイ</t>
    </rPh>
    <rPh sb="9" eb="11">
      <t>アンゼン</t>
    </rPh>
    <rPh sb="11" eb="13">
      <t>カクホ</t>
    </rPh>
    <rPh sb="14" eb="15">
      <t>ハカ</t>
    </rPh>
    <rPh sb="16" eb="18">
      <t>バショ</t>
    </rPh>
    <phoneticPr fontId="9"/>
  </si>
  <si>
    <t>土砂災害時の避難場所</t>
    <rPh sb="0" eb="2">
      <t>ドシャ</t>
    </rPh>
    <rPh sb="2" eb="4">
      <t>サイガイ</t>
    </rPh>
    <rPh sb="4" eb="5">
      <t>ジ</t>
    </rPh>
    <rPh sb="6" eb="8">
      <t>ヒナン</t>
    </rPh>
    <rPh sb="8" eb="10">
      <t>バショ</t>
    </rPh>
    <phoneticPr fontId="9"/>
  </si>
  <si>
    <t>（対象災害）</t>
    <rPh sb="1" eb="3">
      <t>タイショウ</t>
    </rPh>
    <rPh sb="3" eb="5">
      <t>サイガイ</t>
    </rPh>
    <phoneticPr fontId="9"/>
  </si>
  <si>
    <t>○：有り，－：無し</t>
    <rPh sb="2" eb="3">
      <t>アリ</t>
    </rPh>
    <rPh sb="7" eb="8">
      <t>ナシ</t>
    </rPh>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</si>
  <si>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</si>
  <si>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</si>
  <si>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提供される情報に加えて，雨の降り方，施設周辺の水路や道路の状況，斜面に危険な前兆が無いか等，施設内から確認を行う。</t>
  </si>
  <si>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</si>
  <si>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  避難先までの避難経路については，「別紙１　避難経路図」のとおりとする。</t>
    <rPh sb="2" eb="4">
      <t>ヒナン</t>
    </rPh>
    <rPh sb="4" eb="5">
      <t>サキ</t>
    </rPh>
    <rPh sb="8" eb="10">
      <t>ヒナン</t>
    </rPh>
    <rPh sb="10" eb="12">
      <t>ケイロ</t>
    </rPh>
    <rPh sb="19" eb="21">
      <t>ベッシ</t>
    </rPh>
    <rPh sb="23" eb="25">
      <t>ヒナン</t>
    </rPh>
    <rPh sb="25" eb="27">
      <t>ケイロ</t>
    </rPh>
    <rPh sb="27" eb="28">
      <t>ズ</t>
    </rPh>
    <phoneticPr fontId="9"/>
  </si>
  <si>
    <t>計画の対象とする災害</t>
    <rPh sb="0" eb="2">
      <t>ケイカク</t>
    </rPh>
    <rPh sb="3" eb="5">
      <t>タイショウ</t>
    </rPh>
    <rPh sb="8" eb="10">
      <t>サイガイ</t>
    </rPh>
    <phoneticPr fontId="9"/>
  </si>
  <si>
    <t>洪水及び土砂災害</t>
    <rPh sb="0" eb="2">
      <t>コウズイ</t>
    </rPh>
    <rPh sb="2" eb="3">
      <t>オヨ</t>
    </rPh>
    <rPh sb="4" eb="6">
      <t>ドシャ</t>
    </rPh>
    <rPh sb="6" eb="8">
      <t>サイガイ</t>
    </rPh>
    <phoneticPr fontId="9"/>
  </si>
  <si>
    <t>対象災害</t>
    <rPh sb="0" eb="2">
      <t>タイショウ</t>
    </rPh>
    <rPh sb="2" eb="4">
      <t>サイガイ</t>
    </rPh>
    <phoneticPr fontId="9"/>
  </si>
  <si>
    <t>洪水及び土砂災害</t>
    <rPh sb="0" eb="2">
      <t>コウズイ</t>
    </rPh>
    <rPh sb="2" eb="3">
      <t>オヨ</t>
    </rPh>
    <rPh sb="4" eb="6">
      <t>ドシャ</t>
    </rPh>
    <rPh sb="6" eb="8">
      <t>サイガイ</t>
    </rPh>
    <phoneticPr fontId="9"/>
  </si>
  <si>
    <t>洪水</t>
    <rPh sb="0" eb="2">
      <t>コウズイ</t>
    </rPh>
    <phoneticPr fontId="9"/>
  </si>
  <si>
    <t>土砂災害</t>
    <rPh sb="0" eb="2">
      <t>ドシャ</t>
    </rPh>
    <rPh sb="2" eb="4">
      <t>サイガイ</t>
    </rPh>
    <phoneticPr fontId="9"/>
  </si>
  <si>
    <t>水防法第15条の3第1項及び土砂災害防止法第8条の2第1項</t>
    <phoneticPr fontId="9"/>
  </si>
  <si>
    <t>作成根拠</t>
    <rPh sb="0" eb="2">
      <t>サクセイ</t>
    </rPh>
    <rPh sb="2" eb="4">
      <t>コンキョ</t>
    </rPh>
    <phoneticPr fontId="9"/>
  </si>
  <si>
    <t>報告根拠</t>
    <rPh sb="0" eb="2">
      <t>ホウコク</t>
    </rPh>
    <rPh sb="2" eb="4">
      <t>コンキョ</t>
    </rPh>
    <phoneticPr fontId="9"/>
  </si>
  <si>
    <t>水防法第15条の3第1項</t>
    <phoneticPr fontId="9"/>
  </si>
  <si>
    <t>土砂災害防止法第8条の2第1項</t>
    <phoneticPr fontId="9"/>
  </si>
  <si>
    <t>水防法第15条の3第2項及び土砂災害防止法第8条の2第2項</t>
    <phoneticPr fontId="9"/>
  </si>
  <si>
    <t>水防法第15条の3第2項</t>
    <phoneticPr fontId="9"/>
  </si>
  <si>
    <t>土砂災害防止法第8条の2第2項</t>
    <phoneticPr fontId="9"/>
  </si>
  <si>
    <t>■ 収集する主な情報及び収集方法は，以下のとおりとする。</t>
    <phoneticPr fontId="9"/>
  </si>
  <si>
    <t xml:space="preserve">5．情報収集及び伝達 </t>
    <phoneticPr fontId="9"/>
  </si>
  <si>
    <t xml:space="preserve">6．避難誘導 </t>
    <phoneticPr fontId="9"/>
  </si>
  <si>
    <t>（洪水）</t>
    <rPh sb="1" eb="3">
      <t>コウズイ</t>
    </rPh>
    <phoneticPr fontId="9"/>
  </si>
  <si>
    <t>（土砂災害）</t>
    <rPh sb="1" eb="3">
      <t>ドシャ</t>
    </rPh>
    <rPh sb="3" eb="5">
      <t>サイガイ</t>
    </rPh>
    <phoneticPr fontId="9"/>
  </si>
  <si>
    <t>洪水時の避難場所</t>
    <rPh sb="0" eb="2">
      <t>コウズイ</t>
    </rPh>
    <rPh sb="2" eb="3">
      <t>ジ</t>
    </rPh>
    <rPh sb="4" eb="6">
      <t>ヒナン</t>
    </rPh>
    <rPh sb="6" eb="8">
      <t>バショ</t>
    </rPh>
    <phoneticPr fontId="9"/>
  </si>
  <si>
    <t>気象情報等の情報収集</t>
    <rPh sb="0" eb="2">
      <t>キショウ</t>
    </rPh>
    <rPh sb="2" eb="4">
      <t>ジョウホウ</t>
    </rPh>
    <phoneticPr fontId="9"/>
  </si>
  <si>
    <t>（共通）</t>
    <rPh sb="1" eb="3">
      <t>キョウツウ</t>
    </rPh>
    <phoneticPr fontId="9"/>
  </si>
  <si>
    <t>停電時は，ラジオ，タブレット，携帯電話等を活用して情報を収集するものとし，これに備えて，乾電池，バッテリー等を備蓄する。</t>
    <rPh sb="19" eb="20">
      <t>トウ</t>
    </rPh>
    <phoneticPr fontId="9"/>
  </si>
  <si>
    <t>(1)　情報収集</t>
    <phoneticPr fontId="9"/>
  </si>
  <si>
    <t>(2)　情報伝達</t>
    <phoneticPr fontId="9"/>
  </si>
  <si>
    <t>洪水時の
避難場所</t>
    <rPh sb="0" eb="2">
      <t>コウズイ</t>
    </rPh>
    <rPh sb="2" eb="3">
      <t>ジ</t>
    </rPh>
    <rPh sb="5" eb="7">
      <t>ヒナン</t>
    </rPh>
    <rPh sb="7" eb="8">
      <t>バ</t>
    </rPh>
    <phoneticPr fontId="9"/>
  </si>
  <si>
    <t>洪水時の
屋内安全確保</t>
    <rPh sb="0" eb="2">
      <t>コウズイ</t>
    </rPh>
    <rPh sb="2" eb="3">
      <t>ジ</t>
    </rPh>
    <rPh sb="5" eb="7">
      <t>オクナイ</t>
    </rPh>
    <rPh sb="7" eb="9">
      <t>アンゼン</t>
    </rPh>
    <rPh sb="9" eb="11">
      <t>カクホ</t>
    </rPh>
    <phoneticPr fontId="9"/>
  </si>
  <si>
    <t>土砂災害時の
避難場所</t>
    <rPh sb="0" eb="2">
      <t>ドシャ</t>
    </rPh>
    <rPh sb="2" eb="4">
      <t>サイガイ</t>
    </rPh>
    <rPh sb="4" eb="5">
      <t>ジ</t>
    </rPh>
    <rPh sb="7" eb="9">
      <t>ヒナン</t>
    </rPh>
    <rPh sb="9" eb="10">
      <t>バ</t>
    </rPh>
    <phoneticPr fontId="9"/>
  </si>
  <si>
    <t>土砂災害時の
屋内安全確保</t>
    <rPh sb="0" eb="2">
      <t>ドシャ</t>
    </rPh>
    <rPh sb="2" eb="4">
      <t>サイガイ</t>
    </rPh>
    <rPh sb="4" eb="5">
      <t>ジ</t>
    </rPh>
    <rPh sb="7" eb="9">
      <t>オクナイ</t>
    </rPh>
    <rPh sb="9" eb="11">
      <t>アンゼン</t>
    </rPh>
    <rPh sb="11" eb="13">
      <t>カクホ</t>
    </rPh>
    <phoneticPr fontId="9"/>
  </si>
  <si>
    <t>無／有</t>
    <rPh sb="0" eb="1">
      <t>ナ</t>
    </rPh>
    <rPh sb="2" eb="3">
      <t>アリ</t>
    </rPh>
    <phoneticPr fontId="9"/>
  </si>
  <si>
    <t>自衛水防組織の設置</t>
    <rPh sb="0" eb="2">
      <t>ジエイ</t>
    </rPh>
    <rPh sb="2" eb="4">
      <t>スイボウ</t>
    </rPh>
    <rPh sb="4" eb="6">
      <t>ソシキ</t>
    </rPh>
    <rPh sb="7" eb="9">
      <t>セッチ</t>
    </rPh>
    <phoneticPr fontId="9"/>
  </si>
  <si>
    <t>新規構成員</t>
    <rPh sb="0" eb="2">
      <t>シンキ</t>
    </rPh>
    <rPh sb="2" eb="5">
      <t>コウセイイン</t>
    </rPh>
    <phoneticPr fontId="9"/>
  </si>
  <si>
    <t>全構成員</t>
    <rPh sb="0" eb="1">
      <t>ゼン</t>
    </rPh>
    <rPh sb="1" eb="4">
      <t>コウセイイン</t>
    </rPh>
    <phoneticPr fontId="9"/>
  </si>
  <si>
    <t>別表１　自衛水防組織の編成と任務</t>
    <rPh sb="0" eb="2">
      <t>ベッピョウ</t>
    </rPh>
    <rPh sb="4" eb="6">
      <t>ジエイ</t>
    </rPh>
    <rPh sb="6" eb="8">
      <t>スイボウ</t>
    </rPh>
    <rPh sb="8" eb="10">
      <t>ソシキ</t>
    </rPh>
    <rPh sb="11" eb="13">
      <t>ヘンセイ</t>
    </rPh>
    <rPh sb="14" eb="16">
      <t>ニンム</t>
    </rPh>
    <phoneticPr fontId="9"/>
  </si>
  <si>
    <t>　管理権限者</t>
    <rPh sb="1" eb="3">
      <t>カンリ</t>
    </rPh>
    <rPh sb="3" eb="5">
      <t>ケンゲン</t>
    </rPh>
    <rPh sb="5" eb="6">
      <t>シャ</t>
    </rPh>
    <phoneticPr fontId="9"/>
  </si>
  <si>
    <t>）</t>
    <phoneticPr fontId="9"/>
  </si>
  <si>
    <t>管理権限者（</t>
    <phoneticPr fontId="9"/>
  </si>
  <si>
    <t>役職及び氏名</t>
    <rPh sb="0" eb="2">
      <t>ヤクショク</t>
    </rPh>
    <rPh sb="2" eb="3">
      <t>オヨ</t>
    </rPh>
    <rPh sb="4" eb="6">
      <t>シメイ</t>
    </rPh>
    <phoneticPr fontId="9"/>
  </si>
  <si>
    <t>任務</t>
    <rPh sb="0" eb="2">
      <t>ニンム</t>
    </rPh>
    <phoneticPr fontId="9"/>
  </si>
  <si>
    <t>・自衛水防活動の指揮統制，状況の把握，情報内容の記録
・館内放送等による避難の呼び掛け
・洪水予報等の情報の収集
・関係者及び関係機関との連絡</t>
    <rPh sb="1" eb="3">
      <t>ジエイ</t>
    </rPh>
    <rPh sb="3" eb="5">
      <t>スイボウ</t>
    </rPh>
    <rPh sb="5" eb="7">
      <t>カツドウ</t>
    </rPh>
    <rPh sb="8" eb="10">
      <t>シキ</t>
    </rPh>
    <rPh sb="10" eb="12">
      <t>トウセイ</t>
    </rPh>
    <rPh sb="13" eb="15">
      <t>ジョウキョウ</t>
    </rPh>
    <rPh sb="16" eb="18">
      <t>ハアク</t>
    </rPh>
    <rPh sb="19" eb="21">
      <t>ジョウホウ</t>
    </rPh>
    <rPh sb="21" eb="23">
      <t>ナイヨウ</t>
    </rPh>
    <rPh sb="24" eb="26">
      <t>キロク</t>
    </rPh>
    <rPh sb="28" eb="30">
      <t>カンナイ</t>
    </rPh>
    <rPh sb="30" eb="32">
      <t>ホウソウ</t>
    </rPh>
    <rPh sb="32" eb="33">
      <t>トウ</t>
    </rPh>
    <rPh sb="36" eb="38">
      <t>ヒナン</t>
    </rPh>
    <rPh sb="39" eb="40">
      <t>ヨ</t>
    </rPh>
    <rPh sb="41" eb="42">
      <t>カカリ</t>
    </rPh>
    <rPh sb="45" eb="47">
      <t>コウズイ</t>
    </rPh>
    <rPh sb="47" eb="50">
      <t>ヨホウトウ</t>
    </rPh>
    <rPh sb="51" eb="53">
      <t>ジョウホウ</t>
    </rPh>
    <rPh sb="54" eb="56">
      <t>シュウシュウ</t>
    </rPh>
    <rPh sb="58" eb="61">
      <t>カンケイシャ</t>
    </rPh>
    <rPh sb="61" eb="62">
      <t>オヨ</t>
    </rPh>
    <rPh sb="63" eb="65">
      <t>カンケイ</t>
    </rPh>
    <rPh sb="65" eb="67">
      <t>キカン</t>
    </rPh>
    <rPh sb="69" eb="71">
      <t>レンラク</t>
    </rPh>
    <phoneticPr fontId="9"/>
  </si>
  <si>
    <t>班長</t>
    <rPh sb="0" eb="2">
      <t>ハンチョウ</t>
    </rPh>
    <phoneticPr fontId="9"/>
  </si>
  <si>
    <t>班員</t>
    <rPh sb="0" eb="2">
      <t>ハンイン</t>
    </rPh>
    <phoneticPr fontId="9"/>
  </si>
  <si>
    <t>名</t>
    <rPh sb="0" eb="1">
      <t>メイ</t>
    </rPh>
    <phoneticPr fontId="9"/>
  </si>
  <si>
    <t>総括・
情報班</t>
    <rPh sb="0" eb="2">
      <t>ソウカツ</t>
    </rPh>
    <rPh sb="4" eb="6">
      <t>ジョウホウ</t>
    </rPh>
    <rPh sb="6" eb="7">
      <t>ハン</t>
    </rPh>
    <phoneticPr fontId="9"/>
  </si>
  <si>
    <t>避難
誘導班</t>
    <rPh sb="0" eb="2">
      <t>ヒナン</t>
    </rPh>
    <rPh sb="3" eb="5">
      <t>ユウドウ</t>
    </rPh>
    <rPh sb="5" eb="6">
      <t>ハン</t>
    </rPh>
    <phoneticPr fontId="9"/>
  </si>
  <si>
    <t>・避難誘導の実施
・未避難者，要救助者の確認</t>
    <rPh sb="1" eb="3">
      <t>ヒナン</t>
    </rPh>
    <rPh sb="3" eb="5">
      <t>ユウドウ</t>
    </rPh>
    <rPh sb="6" eb="8">
      <t>ジッシ</t>
    </rPh>
    <rPh sb="10" eb="11">
      <t>ミ</t>
    </rPh>
    <rPh sb="11" eb="13">
      <t>ヒナン</t>
    </rPh>
    <rPh sb="13" eb="14">
      <t>シャ</t>
    </rPh>
    <rPh sb="15" eb="18">
      <t>ヨウキュウジョ</t>
    </rPh>
    <rPh sb="18" eb="19">
      <t>シャ</t>
    </rPh>
    <rPh sb="20" eb="22">
      <t>カクニン</t>
    </rPh>
    <phoneticPr fontId="9"/>
  </si>
  <si>
    <t>別表２　自衛水防組織装備品リスト</t>
    <rPh sb="0" eb="2">
      <t>ベッピョウ</t>
    </rPh>
    <rPh sb="4" eb="6">
      <t>ジエイ</t>
    </rPh>
    <rPh sb="6" eb="8">
      <t>スイボウ</t>
    </rPh>
    <rPh sb="8" eb="10">
      <t>ソシキ</t>
    </rPh>
    <rPh sb="10" eb="13">
      <t>ソウビヒン</t>
    </rPh>
    <phoneticPr fontId="9"/>
  </si>
  <si>
    <t>総括・情報班</t>
    <rPh sb="0" eb="2">
      <t>ソウカツ</t>
    </rPh>
    <rPh sb="3" eb="5">
      <t>ジョウホウ</t>
    </rPh>
    <rPh sb="5" eb="6">
      <t>ハン</t>
    </rPh>
    <phoneticPr fontId="9"/>
  </si>
  <si>
    <t>装備品</t>
    <rPh sb="0" eb="3">
      <t>ソウビヒン</t>
    </rPh>
    <phoneticPr fontId="9"/>
  </si>
  <si>
    <t>避難誘導班</t>
    <rPh sb="0" eb="2">
      <t>ヒナン</t>
    </rPh>
    <rPh sb="2" eb="4">
      <t>ユウドウ</t>
    </rPh>
    <rPh sb="4" eb="5">
      <t>ハン</t>
    </rPh>
    <phoneticPr fontId="9"/>
  </si>
  <si>
    <t>管理権限者氏名</t>
    <rPh sb="0" eb="2">
      <t>カンリ</t>
    </rPh>
    <rPh sb="2" eb="4">
      <t>ケンゲン</t>
    </rPh>
    <rPh sb="4" eb="5">
      <t>シャ</t>
    </rPh>
    <rPh sb="5" eb="7">
      <t>シメイ</t>
    </rPh>
    <phoneticPr fontId="9"/>
  </si>
  <si>
    <t>2名</t>
    <rPh sb="1" eb="2">
      <t>メイ</t>
    </rPh>
    <phoneticPr fontId="9"/>
  </si>
  <si>
    <t>　統括・情報班</t>
    <rPh sb="1" eb="3">
      <t>トウカツ</t>
    </rPh>
    <rPh sb="4" eb="6">
      <t>ジョウホウ</t>
    </rPh>
    <rPh sb="6" eb="7">
      <t>ハン</t>
    </rPh>
    <phoneticPr fontId="9"/>
  </si>
  <si>
    <t>　避難誘導班</t>
    <rPh sb="1" eb="3">
      <t>ヒナン</t>
    </rPh>
    <rPh sb="3" eb="5">
      <t>ユウドウ</t>
    </rPh>
    <rPh sb="5" eb="6">
      <t>ハン</t>
    </rPh>
    <phoneticPr fontId="9"/>
  </si>
  <si>
    <t>班長氏名</t>
    <rPh sb="0" eb="2">
      <t>ハンチョウ</t>
    </rPh>
    <rPh sb="2" eb="4">
      <t>シメイ</t>
    </rPh>
    <phoneticPr fontId="9"/>
  </si>
  <si>
    <t>班員①氏名</t>
    <rPh sb="0" eb="2">
      <t>ハンイン</t>
    </rPh>
    <rPh sb="3" eb="5">
      <t>シメイ</t>
    </rPh>
    <phoneticPr fontId="9"/>
  </si>
  <si>
    <t>班員②氏名</t>
    <rPh sb="0" eb="2">
      <t>ハンイン</t>
    </rPh>
    <rPh sb="3" eb="5">
      <t>シメイ</t>
    </rPh>
    <phoneticPr fontId="9"/>
  </si>
  <si>
    <t>班員③氏名</t>
    <rPh sb="0" eb="2">
      <t>ハンイン</t>
    </rPh>
    <rPh sb="3" eb="5">
      <t>シメイ</t>
    </rPh>
    <phoneticPr fontId="9"/>
  </si>
  <si>
    <t>班員④氏名</t>
    <rPh sb="0" eb="2">
      <t>ハンイン</t>
    </rPh>
    <rPh sb="3" eb="5">
      <t>シメイ</t>
    </rPh>
    <phoneticPr fontId="9"/>
  </si>
  <si>
    <t>6名</t>
    <rPh sb="1" eb="2">
      <t>メイ</t>
    </rPh>
    <phoneticPr fontId="9"/>
  </si>
  <si>
    <t>代行者（</t>
    <rPh sb="0" eb="3">
      <t>ダイコウシャ</t>
    </rPh>
    <phoneticPr fontId="9"/>
  </si>
  <si>
    <t>京都　Ａ郎</t>
    <rPh sb="0" eb="2">
      <t>キョウト</t>
    </rPh>
    <rPh sb="4" eb="5">
      <t>ロウ</t>
    </rPh>
    <phoneticPr fontId="9"/>
  </si>
  <si>
    <t>京都　Ｂ郎</t>
    <rPh sb="0" eb="2">
      <t>キョウト</t>
    </rPh>
    <rPh sb="4" eb="5">
      <t>ロウ</t>
    </rPh>
    <phoneticPr fontId="9"/>
  </si>
  <si>
    <t>京都　Ｃ郎</t>
    <rPh sb="0" eb="2">
      <t>キョウト</t>
    </rPh>
    <rPh sb="4" eb="5">
      <t>ロウ</t>
    </rPh>
    <phoneticPr fontId="9"/>
  </si>
  <si>
    <t>京都　Ｄ郎</t>
    <rPh sb="0" eb="2">
      <t>キョウト</t>
    </rPh>
    <rPh sb="4" eb="5">
      <t>ロウ</t>
    </rPh>
    <phoneticPr fontId="9"/>
  </si>
  <si>
    <t>京都　Ｅ郎</t>
    <rPh sb="0" eb="2">
      <t>キョウト</t>
    </rPh>
    <rPh sb="4" eb="5">
      <t>ロウ</t>
    </rPh>
    <phoneticPr fontId="9"/>
  </si>
  <si>
    <t>京都　Ｆ郎</t>
    <rPh sb="0" eb="2">
      <t>キョウト</t>
    </rPh>
    <rPh sb="4" eb="5">
      <t>ロウ</t>
    </rPh>
    <phoneticPr fontId="9"/>
  </si>
  <si>
    <t>京都　Ｇ郎</t>
    <rPh sb="0" eb="2">
      <t>キョウト</t>
    </rPh>
    <rPh sb="4" eb="5">
      <t>ロウ</t>
    </rPh>
    <phoneticPr fontId="9"/>
  </si>
  <si>
    <t>京都　Ｈ郎</t>
    <rPh sb="0" eb="2">
      <t>キョウト</t>
    </rPh>
    <rPh sb="4" eb="5">
      <t>ロウ</t>
    </rPh>
    <phoneticPr fontId="9"/>
  </si>
  <si>
    <t>京都　Ｉ郎</t>
    <rPh sb="0" eb="2">
      <t>キョウト</t>
    </rPh>
    <rPh sb="4" eb="5">
      <t>ロウ</t>
    </rPh>
    <phoneticPr fontId="9"/>
  </si>
  <si>
    <t>京都　Ｊ郎</t>
    <rPh sb="0" eb="2">
      <t>キョウト</t>
    </rPh>
    <rPh sb="4" eb="5">
      <t>ロウ</t>
    </rPh>
    <phoneticPr fontId="9"/>
  </si>
  <si>
    <t>京都　Ｋ郎</t>
    <rPh sb="0" eb="2">
      <t>キョウト</t>
    </rPh>
    <rPh sb="4" eb="5">
      <t>ロウ</t>
    </rPh>
    <phoneticPr fontId="9"/>
  </si>
  <si>
    <t>京都　Ｌ郎</t>
    <rPh sb="0" eb="2">
      <t>キョウト</t>
    </rPh>
    <rPh sb="4" eb="5">
      <t>ロウ</t>
    </rPh>
    <phoneticPr fontId="9"/>
  </si>
  <si>
    <t>特別養護老人ホーム京都園</t>
    <rPh sb="0" eb="2">
      <t>トクベツ</t>
    </rPh>
    <rPh sb="2" eb="4">
      <t>ヨウゴ</t>
    </rPh>
    <rPh sb="4" eb="6">
      <t>ロウジン</t>
    </rPh>
    <rPh sb="9" eb="11">
      <t>キョウト</t>
    </rPh>
    <rPh sb="11" eb="12">
      <t>エン</t>
    </rPh>
    <phoneticPr fontId="9"/>
  </si>
  <si>
    <t>宇治川</t>
    <rPh sb="0" eb="3">
      <t>ウジガワ</t>
    </rPh>
    <phoneticPr fontId="9"/>
  </si>
  <si>
    <t>桂</t>
    <rPh sb="0" eb="1">
      <t>カツラ</t>
    </rPh>
    <phoneticPr fontId="9"/>
  </si>
  <si>
    <t>桂川下流</t>
    <rPh sb="0" eb="2">
      <t>カツラガワ</t>
    </rPh>
    <rPh sb="2" eb="4">
      <t>カリュウ</t>
    </rPh>
    <phoneticPr fontId="9"/>
  </si>
  <si>
    <t>木津川下流</t>
    <rPh sb="0" eb="3">
      <t>キヅガワ</t>
    </rPh>
    <rPh sb="3" eb="5">
      <t>カリュウ</t>
    </rPh>
    <phoneticPr fontId="9"/>
  </si>
  <si>
    <t>鴨川・高野川</t>
    <rPh sb="0" eb="2">
      <t>カモガワ</t>
    </rPh>
    <rPh sb="3" eb="6">
      <t>タカノガワ</t>
    </rPh>
    <phoneticPr fontId="9"/>
  </si>
  <si>
    <t>弓削川</t>
    <rPh sb="0" eb="2">
      <t>ユゲ</t>
    </rPh>
    <rPh sb="2" eb="3">
      <t>ガワ</t>
    </rPh>
    <phoneticPr fontId="9"/>
  </si>
  <si>
    <t>桂川（周山）</t>
    <rPh sb="0" eb="2">
      <t>カツラガワ</t>
    </rPh>
    <rPh sb="3" eb="5">
      <t>シュウザン</t>
    </rPh>
    <phoneticPr fontId="9"/>
  </si>
  <si>
    <t>山科川</t>
    <rPh sb="0" eb="2">
      <t>ヤマシナ</t>
    </rPh>
    <rPh sb="2" eb="3">
      <t>ガワ</t>
    </rPh>
    <phoneticPr fontId="9"/>
  </si>
  <si>
    <t>天神川</t>
    <rPh sb="0" eb="3">
      <t>テンジンガワ</t>
    </rPh>
    <phoneticPr fontId="9"/>
  </si>
  <si>
    <t>小畑川</t>
    <rPh sb="0" eb="2">
      <t>オバタ</t>
    </rPh>
    <rPh sb="2" eb="3">
      <t>ガワ</t>
    </rPh>
    <phoneticPr fontId="9"/>
  </si>
  <si>
    <t>ファックス／メール／電話</t>
    <rPh sb="10" eb="12">
      <t>デンワ</t>
    </rPh>
    <phoneticPr fontId="9"/>
  </si>
  <si>
    <t>槇尾山</t>
    <rPh sb="0" eb="1">
      <t>マキ</t>
    </rPh>
    <rPh sb="1" eb="3">
      <t>オヤマ</t>
    </rPh>
    <phoneticPr fontId="9"/>
  </si>
  <si>
    <t>加茂</t>
    <rPh sb="0" eb="2">
      <t>カモ</t>
    </rPh>
    <phoneticPr fontId="9"/>
  </si>
  <si>
    <t>荒神橋</t>
    <rPh sb="0" eb="1">
      <t>アラ</t>
    </rPh>
    <rPh sb="1" eb="2">
      <t>カミ</t>
    </rPh>
    <rPh sb="2" eb="3">
      <t>ハシ</t>
    </rPh>
    <phoneticPr fontId="9"/>
  </si>
  <si>
    <t>五本松</t>
    <rPh sb="0" eb="2">
      <t>ゴホン</t>
    </rPh>
    <rPh sb="2" eb="3">
      <t>マツ</t>
    </rPh>
    <phoneticPr fontId="9"/>
  </si>
  <si>
    <t>周山</t>
    <rPh sb="0" eb="2">
      <t>シュウザン</t>
    </rPh>
    <phoneticPr fontId="9"/>
  </si>
  <si>
    <t>勧修寺</t>
    <rPh sb="0" eb="3">
      <t>カンシュウジ</t>
    </rPh>
    <phoneticPr fontId="9"/>
  </si>
  <si>
    <t>西院</t>
    <rPh sb="0" eb="2">
      <t>サイイン</t>
    </rPh>
    <phoneticPr fontId="9"/>
  </si>
  <si>
    <t>大原野</t>
    <rPh sb="0" eb="3">
      <t>オオハラノ</t>
    </rPh>
    <phoneticPr fontId="9"/>
  </si>
  <si>
    <t>洪水予報等の基準となる水位観測所</t>
    <rPh sb="0" eb="2">
      <t>コウズイ</t>
    </rPh>
    <rPh sb="2" eb="4">
      <t>ヨホウ</t>
    </rPh>
    <rPh sb="4" eb="5">
      <t>トウ</t>
    </rPh>
    <rPh sb="6" eb="8">
      <t>キジュン</t>
    </rPh>
    <phoneticPr fontId="9"/>
  </si>
  <si>
    <t>○○川</t>
    <rPh sb="2" eb="3">
      <t>カワ</t>
    </rPh>
    <phoneticPr fontId="9"/>
  </si>
  <si>
    <t>○○小学校</t>
    <rPh sb="2" eb="5">
      <t>ショウガッコウ</t>
    </rPh>
    <phoneticPr fontId="9"/>
  </si>
  <si>
    <t>京都市○○区○○町２</t>
    <rPh sb="0" eb="3">
      <t>キョウトシ</t>
    </rPh>
    <rPh sb="5" eb="6">
      <t>ク</t>
    </rPh>
    <rPh sb="8" eb="9">
      <t>チョウ</t>
    </rPh>
    <phoneticPr fontId="9"/>
  </si>
  <si>
    <t>○○会館</t>
    <rPh sb="2" eb="4">
      <t>カイカン</t>
    </rPh>
    <phoneticPr fontId="9"/>
  </si>
  <si>
    <t>京都市○○区○○町３</t>
    <rPh sb="0" eb="3">
      <t>キョウトシ</t>
    </rPh>
    <rPh sb="5" eb="6">
      <t>ク</t>
    </rPh>
    <rPh sb="8" eb="9">
      <t>チョウ</t>
    </rPh>
    <phoneticPr fontId="9"/>
  </si>
  <si>
    <t>○○</t>
    <phoneticPr fontId="9"/>
  </si>
  <si>
    <t>（洪水時の避難に関する情報）</t>
    <rPh sb="1" eb="3">
      <t>コウズイ</t>
    </rPh>
    <rPh sb="3" eb="4">
      <t>ジ</t>
    </rPh>
    <rPh sb="5" eb="7">
      <t>ヒナン</t>
    </rPh>
    <rPh sb="8" eb="9">
      <t>カン</t>
    </rPh>
    <rPh sb="11" eb="13">
      <t>ジョウホウ</t>
    </rPh>
    <phoneticPr fontId="9"/>
  </si>
  <si>
    <t>（土砂災害時の避難に関する情報）</t>
    <rPh sb="1" eb="3">
      <t>ドシャ</t>
    </rPh>
    <rPh sb="3" eb="5">
      <t>サイガイ</t>
    </rPh>
    <rPh sb="5" eb="6">
      <t>ジ</t>
    </rPh>
    <rPh sb="7" eb="9">
      <t>ヒナン</t>
    </rPh>
    <rPh sb="10" eb="11">
      <t>カン</t>
    </rPh>
    <rPh sb="13" eb="15">
      <t>ジョウホウ</t>
    </rPh>
    <phoneticPr fontId="9"/>
  </si>
  <si>
    <t>（自衛水防組織）</t>
    <rPh sb="1" eb="3">
      <t>ジエイ</t>
    </rPh>
    <rPh sb="3" eb="5">
      <t>スイボウ</t>
    </rPh>
    <rPh sb="5" eb="7">
      <t>ソシキ</t>
    </rPh>
    <phoneticPr fontId="9"/>
  </si>
  <si>
    <t>必須
項目
入力
確認欄
OK:0
NG:1</t>
    <rPh sb="0" eb="2">
      <t>ヒッス</t>
    </rPh>
    <rPh sb="3" eb="5">
      <t>コウモク</t>
    </rPh>
    <rPh sb="6" eb="8">
      <t>ニュウリョク</t>
    </rPh>
    <rPh sb="9" eb="11">
      <t>カクニン</t>
    </rPh>
    <rPh sb="11" eb="12">
      <t>ラン</t>
    </rPh>
    <phoneticPr fontId="9"/>
  </si>
  <si>
    <t>合計</t>
    <rPh sb="0" eb="2">
      <t>ゴウケイ</t>
    </rPh>
    <phoneticPr fontId="9"/>
  </si>
  <si>
    <t>要配慮者利用施設　避難確保計画作成シート（京都市版）</t>
    <rPh sb="0" eb="1">
      <t>ヨウ</t>
    </rPh>
    <rPh sb="1" eb="3">
      <t>ハイリョ</t>
    </rPh>
    <rPh sb="3" eb="4">
      <t>シャ</t>
    </rPh>
    <rPh sb="4" eb="6">
      <t>リヨウ</t>
    </rPh>
    <rPh sb="6" eb="8">
      <t>シセツ</t>
    </rPh>
    <rPh sb="9" eb="11">
      <t>ヒナン</t>
    </rPh>
    <rPh sb="11" eb="13">
      <t>カクホ</t>
    </rPh>
    <rPh sb="13" eb="15">
      <t>ケイカク</t>
    </rPh>
    <rPh sb="15" eb="17">
      <t>サクセイ</t>
    </rPh>
    <rPh sb="21" eb="24">
      <t>キョウトシ</t>
    </rPh>
    <rPh sb="24" eb="25">
      <t>バン</t>
    </rPh>
    <phoneticPr fontId="9"/>
  </si>
  <si>
    <t>統括管理者（</t>
    <rPh sb="0" eb="2">
      <t>トウカツ</t>
    </rPh>
    <rPh sb="2" eb="5">
      <t>カンリシャ</t>
    </rPh>
    <phoneticPr fontId="9"/>
  </si>
  <si>
    <t>統括管理者代行者氏名</t>
    <rPh sb="0" eb="2">
      <t>トウカツ</t>
    </rPh>
    <rPh sb="2" eb="5">
      <t>カンリシャ</t>
    </rPh>
    <rPh sb="5" eb="8">
      <t>ダイコウシャ</t>
    </rPh>
    <rPh sb="8" eb="10">
      <t>シメイ</t>
    </rPh>
    <phoneticPr fontId="9"/>
  </si>
  <si>
    <t>京都　Ｍ郎</t>
    <rPh sb="0" eb="2">
      <t>キョウト</t>
    </rPh>
    <rPh sb="4" eb="5">
      <t>ロウ</t>
    </rPh>
    <phoneticPr fontId="9"/>
  </si>
  <si>
    <t>統括管理者氏名</t>
    <rPh sb="0" eb="2">
      <t>トウカツ</t>
    </rPh>
    <rPh sb="2" eb="5">
      <t>カンリシャ</t>
    </rPh>
    <rPh sb="5" eb="7">
      <t>シメイ</t>
    </rPh>
    <phoneticPr fontId="9"/>
  </si>
  <si>
    <t>京都市</t>
    <rPh sb="0" eb="3">
      <t>キョウトシ</t>
    </rPh>
    <phoneticPr fontId="9"/>
  </si>
  <si>
    <t>家族等への事前連絡</t>
    <rPh sb="0" eb="3">
      <t>カゾクトウ</t>
    </rPh>
    <phoneticPr fontId="9"/>
  </si>
  <si>
    <t>○○学区</t>
    <rPh sb="2" eb="4">
      <t>ガック</t>
    </rPh>
    <phoneticPr fontId="9"/>
  </si>
  <si>
    <t>住所（市）</t>
    <rPh sb="0" eb="2">
      <t>ジュウショ</t>
    </rPh>
    <phoneticPr fontId="9"/>
  </si>
  <si>
    <t>住所（行政区）</t>
    <rPh sb="0" eb="2">
      <t>ジュウショ</t>
    </rPh>
    <rPh sb="3" eb="6">
      <t>ギョウセイク</t>
    </rPh>
    <phoneticPr fontId="9"/>
  </si>
  <si>
    <t>○○区</t>
    <rPh sb="2" eb="3">
      <t>ク</t>
    </rPh>
    <phoneticPr fontId="9"/>
  </si>
  <si>
    <t>○○町１－２</t>
    <rPh sb="2" eb="3">
      <t>チョウ</t>
    </rPh>
    <phoneticPr fontId="9"/>
  </si>
  <si>
    <t>住所（町名等）</t>
    <rPh sb="0" eb="2">
      <t>ジュウショ</t>
    </rPh>
    <rPh sb="3" eb="5">
      <t>チョウメイ</t>
    </rPh>
    <rPh sb="5" eb="6">
      <t>トウ</t>
    </rPh>
    <phoneticPr fontId="9"/>
  </si>
  <si>
    <t>北区</t>
    <rPh sb="0" eb="2">
      <t>キタク</t>
    </rPh>
    <phoneticPr fontId="9"/>
  </si>
  <si>
    <t>上京区</t>
    <rPh sb="0" eb="3">
      <t>カミギョウク</t>
    </rPh>
    <phoneticPr fontId="9"/>
  </si>
  <si>
    <t>左京区</t>
    <rPh sb="0" eb="3">
      <t>サキョウク</t>
    </rPh>
    <phoneticPr fontId="9"/>
  </si>
  <si>
    <t>中京区</t>
    <rPh sb="0" eb="3">
      <t>ナカギョウク</t>
    </rPh>
    <phoneticPr fontId="9"/>
  </si>
  <si>
    <t>東山区</t>
    <rPh sb="0" eb="3">
      <t>ヒガシヤマク</t>
    </rPh>
    <phoneticPr fontId="9"/>
  </si>
  <si>
    <t>山科区</t>
    <rPh sb="0" eb="3">
      <t>ヤマシナク</t>
    </rPh>
    <phoneticPr fontId="9"/>
  </si>
  <si>
    <t>下京区</t>
    <rPh sb="0" eb="3">
      <t>シモギョウク</t>
    </rPh>
    <phoneticPr fontId="9"/>
  </si>
  <si>
    <t>南区</t>
    <rPh sb="0" eb="2">
      <t>ミナミク</t>
    </rPh>
    <phoneticPr fontId="9"/>
  </si>
  <si>
    <t>右京区</t>
    <rPh sb="0" eb="3">
      <t>ウキョウク</t>
    </rPh>
    <phoneticPr fontId="9"/>
  </si>
  <si>
    <t>西京区</t>
    <rPh sb="0" eb="3">
      <t>ニシキョウク</t>
    </rPh>
    <phoneticPr fontId="9"/>
  </si>
  <si>
    <t>伏見区</t>
    <rPh sb="0" eb="3">
      <t>フシミク</t>
    </rPh>
    <phoneticPr fontId="9"/>
  </si>
  <si>
    <t>北区役所</t>
  </si>
  <si>
    <t>上京区役所</t>
  </si>
  <si>
    <t>左京区役所</t>
  </si>
  <si>
    <t>中京区役所</t>
  </si>
  <si>
    <t>東山区役所</t>
  </si>
  <si>
    <t>山科区役所</t>
  </si>
  <si>
    <t>下京区役所</t>
  </si>
  <si>
    <t>南区役所</t>
  </si>
  <si>
    <t>右京区役所</t>
  </si>
  <si>
    <t>西京区役所</t>
  </si>
  <si>
    <t>伏見区役所</t>
  </si>
  <si>
    <t>洛西支所</t>
    <rPh sb="0" eb="4">
      <t>ラクサイシショ</t>
    </rPh>
    <phoneticPr fontId="9"/>
  </si>
  <si>
    <t>深草支所</t>
    <rPh sb="0" eb="4">
      <t>フカクサシショ</t>
    </rPh>
    <phoneticPr fontId="9"/>
  </si>
  <si>
    <t>醍醐支所</t>
    <rPh sb="0" eb="4">
      <t>ダイゴシショ</t>
    </rPh>
    <phoneticPr fontId="9"/>
  </si>
  <si>
    <t>075-432-1199</t>
  </si>
  <si>
    <t>075-441-5029</t>
  </si>
  <si>
    <t>075-702-1021</t>
  </si>
  <si>
    <t>075-812-2421</t>
  </si>
  <si>
    <t>075-561-9105</t>
  </si>
  <si>
    <t>075-592-3066</t>
  </si>
  <si>
    <t>075-371-7164</t>
  </si>
  <si>
    <t>075-681-3439</t>
  </si>
  <si>
    <t>075-861-1784</t>
  </si>
  <si>
    <t>075-381-7158</t>
  </si>
  <si>
    <t>075-332-9185</t>
  </si>
  <si>
    <t>075-611-1295</t>
  </si>
  <si>
    <t>075-642-3125</t>
  </si>
  <si>
    <t>075-571-6105</t>
  </si>
  <si>
    <t>避難勧告等の発令地区名（学区等）</t>
    <rPh sb="12" eb="15">
      <t>ガックトウ</t>
    </rPh>
    <phoneticPr fontId="9"/>
  </si>
  <si>
    <t>ラジオ</t>
    <phoneticPr fontId="9"/>
  </si>
  <si>
    <t>洪水・土砂災害関連情報の入手方法</t>
    <rPh sb="0" eb="2">
      <t>コウズイ</t>
    </rPh>
    <rPh sb="3" eb="5">
      <t>ドシャ</t>
    </rPh>
    <rPh sb="5" eb="7">
      <t>サイガイ</t>
    </rPh>
    <rPh sb="7" eb="9">
      <t>カンレン</t>
    </rPh>
    <rPh sb="9" eb="11">
      <t>ジョウホウ</t>
    </rPh>
    <phoneticPr fontId="9"/>
  </si>
  <si>
    <t>緊急速報メールの受信の有無</t>
    <phoneticPr fontId="9"/>
  </si>
  <si>
    <r>
      <t>・本シートは，避難確保計画を簡易に作成することを目的としたものです。このため，出力シート上に作成される計画内容は，必ずしも各施設の状況を反映したものになるとは限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t>
    </r>
    <r>
      <rPr>
        <b/>
        <u/>
        <sz val="16"/>
        <color rgb="FFFF0000"/>
        <rFont val="ＭＳ ゴシック"/>
        <family val="3"/>
        <charset val="128"/>
      </rPr>
      <t>太枠線内の色付けされた部分に入力</t>
    </r>
    <r>
      <rPr>
        <sz val="12"/>
        <color theme="1"/>
        <rFont val="ＭＳ ゴシック"/>
        <family val="3"/>
        <charset val="128"/>
      </rPr>
      <t>してください。
　</t>
    </r>
    <r>
      <rPr>
        <b/>
        <u/>
        <sz val="16"/>
        <color rgb="FFFF0000"/>
        <rFont val="ＭＳ ゴシック"/>
        <family val="3"/>
        <charset val="128"/>
      </rPr>
      <t>ピンク色：必須入力，黄色：必要に応じて入力（白色は入力不要です。）</t>
    </r>
    <r>
      <rPr>
        <sz val="12"/>
        <color theme="1"/>
        <rFont val="ＭＳ ゴシック"/>
        <family val="3"/>
        <charset val="128"/>
      </rPr>
      <t xml:space="preserve">
・</t>
    </r>
    <r>
      <rPr>
        <b/>
        <u/>
        <sz val="16"/>
        <color rgb="FFFF0000"/>
        <rFont val="ＭＳ ゴシック"/>
        <family val="3"/>
        <charset val="128"/>
      </rPr>
      <t>避難経路図を別途作成</t>
    </r>
    <r>
      <rPr>
        <sz val="12"/>
        <color theme="1"/>
        <rFont val="ＭＳ ゴシック"/>
        <family val="3"/>
        <charset val="128"/>
      </rPr>
      <t>して，</t>
    </r>
    <r>
      <rPr>
        <b/>
        <u/>
        <sz val="16"/>
        <color rgb="FFFF0000"/>
        <rFont val="ＭＳ ゴシック"/>
        <family val="3"/>
        <charset val="128"/>
      </rPr>
      <t>【出力シート１】の３ページ目に貼り付け</t>
    </r>
    <r>
      <rPr>
        <sz val="12"/>
        <color theme="1"/>
        <rFont val="ＭＳ ゴシック"/>
        <family val="3"/>
        <charset val="128"/>
      </rPr>
      <t xml:space="preserve">てください。
・出力シートの内容の修正は，直接出力シートに対して行ってください。
</t>
    </r>
    <r>
      <rPr>
        <sz val="12"/>
        <rFont val="ＭＳ ゴシック"/>
        <family val="3"/>
        <charset val="128"/>
      </rPr>
      <t>・作成を終えたら</t>
    </r>
    <r>
      <rPr>
        <b/>
        <u/>
        <sz val="16"/>
        <rFont val="ＭＳ ゴシック"/>
        <family val="3"/>
        <charset val="128"/>
      </rPr>
      <t>【出力シート１】を印刷</t>
    </r>
    <r>
      <rPr>
        <sz val="12"/>
        <rFont val="ＭＳ ゴシック"/>
        <family val="3"/>
        <charset val="128"/>
      </rPr>
      <t>してください。
・</t>
    </r>
    <r>
      <rPr>
        <b/>
        <u/>
        <sz val="16"/>
        <rFont val="ＭＳ ゴシック"/>
        <family val="3"/>
        <charset val="128"/>
      </rPr>
      <t>自衛水防組織を設置している施設は【出力シート２】も印刷</t>
    </r>
    <r>
      <rPr>
        <sz val="12"/>
        <rFont val="ＭＳ ゴシック"/>
        <family val="3"/>
        <charset val="128"/>
      </rPr>
      <t>してください。</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79" eb="80">
      <t>カギ</t>
    </rPh>
    <rPh sb="85" eb="87">
      <t>テキセツ</t>
    </rPh>
    <rPh sb="88" eb="90">
      <t>ケイカク</t>
    </rPh>
    <rPh sb="91" eb="93">
      <t>サクセイ</t>
    </rPh>
    <rPh sb="98" eb="101">
      <t>カクシセツ</t>
    </rPh>
    <rPh sb="109" eb="110">
      <t>ジョウ</t>
    </rPh>
    <rPh sb="111" eb="113">
      <t>サクセイ</t>
    </rPh>
    <rPh sb="116" eb="118">
      <t>ケイカク</t>
    </rPh>
    <rPh sb="118" eb="120">
      <t>ナイヨウ</t>
    </rPh>
    <rPh sb="121" eb="123">
      <t>ジュウブン</t>
    </rPh>
    <rPh sb="123" eb="125">
      <t>カクニン</t>
    </rPh>
    <rPh sb="127" eb="129">
      <t>ヒツヨウ</t>
    </rPh>
    <rPh sb="130" eb="132">
      <t>バアイ</t>
    </rPh>
    <rPh sb="132" eb="134">
      <t>シュウセイ</t>
    </rPh>
    <rPh sb="148" eb="151">
      <t>セイシツジョウ</t>
    </rPh>
    <rPh sb="152" eb="154">
      <t>モジ</t>
    </rPh>
    <rPh sb="162" eb="164">
      <t>バアイ</t>
    </rPh>
    <rPh sb="174" eb="176">
      <t>バアイ</t>
    </rPh>
    <rPh sb="177" eb="179">
      <t>テキギ</t>
    </rPh>
    <rPh sb="187" eb="188">
      <t>オオ</t>
    </rPh>
    <rPh sb="191" eb="192">
      <t>カ</t>
    </rPh>
    <rPh sb="197" eb="199">
      <t>ヒョウジ</t>
    </rPh>
    <rPh sb="199" eb="201">
      <t>ナイヨウ</t>
    </rPh>
    <rPh sb="202" eb="204">
      <t>チョウセイ</t>
    </rPh>
    <rPh sb="214" eb="216">
      <t>フトワク</t>
    </rPh>
    <rPh sb="216" eb="218">
      <t>センナイ</t>
    </rPh>
    <rPh sb="219" eb="220">
      <t>イロ</t>
    </rPh>
    <rPh sb="220" eb="221">
      <t>ヅ</t>
    </rPh>
    <rPh sb="225" eb="227">
      <t>ブブン</t>
    </rPh>
    <rPh sb="228" eb="230">
      <t>ニュウリョク</t>
    </rPh>
    <rPh sb="242" eb="243">
      <t>イロ</t>
    </rPh>
    <rPh sb="244" eb="246">
      <t>ヒッス</t>
    </rPh>
    <rPh sb="246" eb="248">
      <t>ニュウリョク</t>
    </rPh>
    <rPh sb="249" eb="250">
      <t>キ</t>
    </rPh>
    <rPh sb="250" eb="251">
      <t>イロ</t>
    </rPh>
    <rPh sb="261" eb="263">
      <t>シロイロ</t>
    </rPh>
    <rPh sb="264" eb="266">
      <t>ニュウリョク</t>
    </rPh>
    <rPh sb="266" eb="268">
      <t>フヨウ</t>
    </rPh>
    <rPh sb="275" eb="277">
      <t>ヒナン</t>
    </rPh>
    <rPh sb="277" eb="279">
      <t>ケイロ</t>
    </rPh>
    <rPh sb="279" eb="280">
      <t>ズ</t>
    </rPh>
    <rPh sb="281" eb="283">
      <t>ベット</t>
    </rPh>
    <rPh sb="283" eb="285">
      <t>サクセイ</t>
    </rPh>
    <rPh sb="289" eb="291">
      <t>シュツリョク</t>
    </rPh>
    <rPh sb="301" eb="302">
      <t>メ</t>
    </rPh>
    <rPh sb="303" eb="304">
      <t>ハ</t>
    </rPh>
    <rPh sb="305" eb="306">
      <t>ツ</t>
    </rPh>
    <rPh sb="316" eb="318">
      <t>シュツリョク</t>
    </rPh>
    <rPh sb="322" eb="324">
      <t>ナイヨウ</t>
    </rPh>
    <rPh sb="325" eb="327">
      <t>シュウセイ</t>
    </rPh>
    <rPh sb="329" eb="331">
      <t>チョクセツ</t>
    </rPh>
    <rPh sb="331" eb="333">
      <t>シュツリョク</t>
    </rPh>
    <rPh sb="337" eb="338">
      <t>タイ</t>
    </rPh>
    <rPh sb="340" eb="341">
      <t>オコナ</t>
    </rPh>
    <rPh sb="351" eb="353">
      <t>サクセイ</t>
    </rPh>
    <rPh sb="354" eb="355">
      <t>オ</t>
    </rPh>
    <rPh sb="359" eb="361">
      <t>シュツリョク</t>
    </rPh>
    <rPh sb="367" eb="369">
      <t>インサツ</t>
    </rPh>
    <rPh sb="379" eb="381">
      <t>ジエイ</t>
    </rPh>
    <rPh sb="381" eb="383">
      <t>スイボウ</t>
    </rPh>
    <rPh sb="383" eb="385">
      <t>ソシキ</t>
    </rPh>
    <rPh sb="386" eb="388">
      <t>セッチ</t>
    </rPh>
    <rPh sb="392" eb="394">
      <t>シセツ</t>
    </rPh>
    <rPh sb="396" eb="398">
      <t>シュツリョク</t>
    </rPh>
    <rPh sb="404" eb="406">
      <t>インサツ</t>
    </rPh>
    <phoneticPr fontId="9"/>
  </si>
  <si>
    <t>班員数（班長を除く）</t>
    <rPh sb="0" eb="2">
      <t>ハンイン</t>
    </rPh>
    <rPh sb="2" eb="3">
      <t>カズ</t>
    </rPh>
    <rPh sb="4" eb="6">
      <t>ハンチョウ</t>
    </rPh>
    <rPh sb="7" eb="8">
      <t>ノゾ</t>
    </rPh>
    <phoneticPr fontId="9"/>
  </si>
  <si>
    <t>※移動手段は原則徒歩とし，車両は要配慮者の送迎等に用いることとする。</t>
    <rPh sb="1" eb="3">
      <t>イドウ</t>
    </rPh>
    <rPh sb="3" eb="5">
      <t>シュダン</t>
    </rPh>
    <rPh sb="6" eb="8">
      <t>ゲンソク</t>
    </rPh>
    <rPh sb="8" eb="10">
      <t>トホ</t>
    </rPh>
    <rPh sb="13" eb="15">
      <t>シャリョウ</t>
    </rPh>
    <rPh sb="16" eb="17">
      <t>ヨウ</t>
    </rPh>
    <rPh sb="17" eb="19">
      <t>ハイリョ</t>
    </rPh>
    <rPh sb="19" eb="20">
      <t>シャ</t>
    </rPh>
    <rPh sb="21" eb="23">
      <t>ソウゲイ</t>
    </rPh>
    <rPh sb="23" eb="24">
      <t>トウ</t>
    </rPh>
    <rPh sb="25" eb="26">
      <t>モチ</t>
    </rPh>
    <phoneticPr fontId="9"/>
  </si>
  <si>
    <t>①施設内の連絡網に基づき，また館内放送や掲示板を用いて，体制の確立状況，気象情報，洪水予報等の情報を施設内関係者間で共有する。</t>
    <rPh sb="15" eb="17">
      <t>カンナイ</t>
    </rPh>
    <rPh sb="17" eb="19">
      <t>ホウソウ</t>
    </rPh>
    <rPh sb="20" eb="23">
      <t>ケイジバン</t>
    </rPh>
    <rPh sb="24" eb="25">
      <t>モチ</t>
    </rPh>
    <rPh sb="28" eb="30">
      <t>タイセイ</t>
    </rPh>
    <rPh sb="31" eb="33">
      <t>カクリツ</t>
    </rPh>
    <rPh sb="33" eb="35">
      <t>ジョウキョウ</t>
    </rPh>
    <phoneticPr fontId="9"/>
  </si>
  <si>
    <t>　表内の事項のほか，統括管理者等の指揮命令に従うものとする。</t>
    <rPh sb="2" eb="3">
      <t>ナイ</t>
    </rPh>
    <rPh sb="4" eb="6">
      <t>ジコウ</t>
    </rPh>
    <rPh sb="15" eb="16">
      <t>トウ</t>
    </rPh>
    <phoneticPr fontId="9"/>
  </si>
  <si>
    <t>②施設利用者を避難させる場合は，利用者の関係者（家族等）に避難時期や避難場所等の情報を共有する。</t>
    <rPh sb="1" eb="3">
      <t>シセツ</t>
    </rPh>
    <rPh sb="3" eb="6">
      <t>リヨウシャ</t>
    </rPh>
    <rPh sb="7" eb="9">
      <t>ヒナン</t>
    </rPh>
    <rPh sb="12" eb="14">
      <t>バアイ</t>
    </rPh>
    <rPh sb="16" eb="19">
      <t>リヨウシャ</t>
    </rPh>
    <rPh sb="20" eb="23">
      <t>カンケイシャ</t>
    </rPh>
    <rPh sb="24" eb="26">
      <t>カゾク</t>
    </rPh>
    <rPh sb="26" eb="27">
      <t>ナド</t>
    </rPh>
    <rPh sb="29" eb="31">
      <t>ヒナン</t>
    </rPh>
    <rPh sb="31" eb="33">
      <t>ジキ</t>
    </rPh>
    <rPh sb="34" eb="36">
      <t>ヒナン</t>
    </rPh>
    <rPh sb="36" eb="38">
      <t>バショ</t>
    </rPh>
    <rPh sb="38" eb="39">
      <t>ナド</t>
    </rPh>
    <rPh sb="40" eb="42">
      <t>ジョウホウ</t>
    </rPh>
    <rPh sb="43" eb="45">
      <t>キョウユウ</t>
    </rPh>
    <phoneticPr fontId="9"/>
  </si>
  <si>
    <t>テレビ（ニュース速報，データ放送等）</t>
    <phoneticPr fontId="9"/>
  </si>
  <si>
    <t>テレビ（ニュース速報，データ放送等）</t>
    <phoneticPr fontId="9"/>
  </si>
  <si>
    <t>●気象情報
●土砂災害警戒情報</t>
    <rPh sb="7" eb="9">
      <t>ドシャ</t>
    </rPh>
    <rPh sb="9" eb="11">
      <t>サイガイ</t>
    </rPh>
    <rPh sb="11" eb="13">
      <t>ケイカイ</t>
    </rPh>
    <rPh sb="13" eb="15">
      <t>ジョウホウ</t>
    </rPh>
    <phoneticPr fontId="9"/>
  </si>
  <si>
    <t>●洪水予報
●水位到達情報
●水位情報</t>
    <rPh sb="7" eb="9">
      <t>スイイ</t>
    </rPh>
    <rPh sb="9" eb="11">
      <t>トウタツ</t>
    </rPh>
    <rPh sb="11" eb="13">
      <t>ジョウホウ</t>
    </rPh>
    <rPh sb="15" eb="17">
      <t>スイイ</t>
    </rPh>
    <rPh sb="17" eb="19">
      <t>ジョウホウ</t>
    </rPh>
    <phoneticPr fontId="9"/>
  </si>
  <si>
    <t>避難情報を入手するウェブサイト</t>
    <rPh sb="0" eb="2">
      <t>ヒナン</t>
    </rPh>
    <rPh sb="5" eb="7">
      <t>ニュウシュ</t>
    </rPh>
    <phoneticPr fontId="9"/>
  </si>
  <si>
    <t>　避難先までの移動手段は，以下のとおりとする。</t>
    <rPh sb="1" eb="3">
      <t>ヒナン</t>
    </rPh>
    <rPh sb="3" eb="4">
      <t>サキ</t>
    </rPh>
    <rPh sb="7" eb="9">
      <t>イドウ</t>
    </rPh>
    <rPh sb="9" eb="11">
      <t>シュダン</t>
    </rPh>
    <rPh sb="13" eb="15">
      <t>イカ</t>
    </rPh>
    <phoneticPr fontId="9"/>
  </si>
  <si>
    <t>　情報収集・伝達及び避難誘導の際に使用する施設及び資器材については，下表「避難確保資器材等一覧」に示すとおりである。
　これらの資器材等については，日頃からその維持管理に努めるものとする。</t>
    <phoneticPr fontId="9"/>
  </si>
  <si>
    <t xml:space="preserve"> 従業員，施設利用者等への防災教育及び訓練は，以下のとおり実施する。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9" eb="31">
      <t>ジッシ</t>
    </rPh>
    <phoneticPr fontId="9"/>
  </si>
  <si>
    <t>　 連絡体制及び防災体制は，以下のとおりとする。</t>
    <rPh sb="2" eb="4">
      <t>レンラク</t>
    </rPh>
    <rPh sb="4" eb="6">
      <t>タイセイ</t>
    </rPh>
    <rPh sb="6" eb="7">
      <t>オヨ</t>
    </rPh>
    <rPh sb="8" eb="10">
      <t>ボウサイ</t>
    </rPh>
    <rPh sb="10" eb="12">
      <t>タイセイ</t>
    </rPh>
    <rPh sb="14" eb="16">
      <t>イカ</t>
    </rPh>
    <phoneticPr fontId="9"/>
  </si>
  <si>
    <t>新任の従業員</t>
    <rPh sb="0" eb="2">
      <t>シンニン</t>
    </rPh>
    <rPh sb="3" eb="6">
      <t>ジュウギョウイン</t>
    </rPh>
    <phoneticPr fontId="9"/>
  </si>
  <si>
    <r>
      <rPr>
        <sz val="18"/>
        <color theme="1"/>
        <rFont val="ＭＳ ゴシック"/>
        <family val="3"/>
        <charset val="128"/>
      </rPr>
      <t>別添　「自衛水防組織活動要領」</t>
    </r>
    <r>
      <rPr>
        <sz val="14"/>
        <color theme="1"/>
        <rFont val="ＭＳ ゴシック"/>
        <family val="3"/>
        <charset val="128"/>
      </rPr>
      <t xml:space="preserve">
（自衛水防組織の編成）
第１条管理権限者は、洪水時等において避難確保計画に基づく円滑かつ迅速な避難を確保するため、自衛水防組織を編成するものとする。
２ 自衛水防組織には、統括管理者を置く。
（１） 統括管理者は、管理権限者の命を受け、自衛水防組織の機能が有効に発揮できるよう組織を統括する。
（２） 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防災センター（最低限、通信設備を有するものとする）を自衛水防組織の活動拠点とし、防災センター勤務員及び各班の班長を自衛水防組織の中核として配置する。
（自衛水防組織の運用）
第２条管理権限者は、従業員の勤務体制（シフト）も考慮した組織編成に努め、必要な人員の確保及び従業員等に割り当てた任務の周知徹底を図るものとする。
２ 特に、休日・夜間も施設内に利用者が滞在する施設にあって、休日・夜間に在館する従業員等のみによっては十分な体制を確保することが難しい場合は、管理権限者は、近隣在住の従業員等の非常参集も考慮して組織編成に努めるものとする。
３ 管理権限者は、災害等の応急活動のため緊急連絡網や従業員等の非常参集計画を定めるものとする。
（自衛水防組織の装備）
第３条管理権限者は、自衛水防組織に必要な装備品を整備するとともに、適正な維持管理に努めなければならない。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第４条自衛水防組織の各班は、避難確保計画に基づき情報収集及び避難誘導等の活動を行うものとする。</t>
    </r>
    <rPh sb="0" eb="2">
      <t>ベッテン</t>
    </rPh>
    <rPh sb="4" eb="6">
      <t>ジエイ</t>
    </rPh>
    <rPh sb="6" eb="8">
      <t>スイボウ</t>
    </rPh>
    <rPh sb="8" eb="10">
      <t>ソシキ</t>
    </rPh>
    <rPh sb="10" eb="12">
      <t>カツドウ</t>
    </rPh>
    <rPh sb="12" eb="14">
      <t>ヨウリョウ</t>
    </rPh>
    <phoneticPr fontId="9"/>
  </si>
  <si>
    <t>(4)避難誘導方法</t>
    <rPh sb="3" eb="5">
      <t>ヒナン</t>
    </rPh>
    <rPh sb="7" eb="9">
      <t>ホウホウ</t>
    </rPh>
    <phoneticPr fontId="9"/>
  </si>
  <si>
    <t>②避難誘導に当たっては，メガホン等を活用し，先頭と最後尾に誘導員を配置する。</t>
    <rPh sb="1" eb="3">
      <t>ヒナン</t>
    </rPh>
    <rPh sb="3" eb="5">
      <t>ユウドウ</t>
    </rPh>
    <rPh sb="6" eb="7">
      <t>ア</t>
    </rPh>
    <rPh sb="16" eb="17">
      <t>トウ</t>
    </rPh>
    <rPh sb="18" eb="20">
      <t>カツヨウ</t>
    </rPh>
    <rPh sb="22" eb="24">
      <t>セントウ</t>
    </rPh>
    <rPh sb="25" eb="28">
      <t>サイコウビ</t>
    </rPh>
    <rPh sb="29" eb="32">
      <t>ユウドウイン</t>
    </rPh>
    <rPh sb="33" eb="35">
      <t>ハイチ</t>
    </rPh>
    <phoneticPr fontId="9"/>
  </si>
  <si>
    <t>③避難誘導員は，利用者が誘導員と識別しやすく，また安全確保のための誘導用ライフジャケットを着用する。</t>
    <rPh sb="1" eb="3">
      <t>ヒナン</t>
    </rPh>
    <rPh sb="3" eb="5">
      <t>ユウドウ</t>
    </rPh>
    <rPh sb="5" eb="6">
      <t>イン</t>
    </rPh>
    <rPh sb="8" eb="10">
      <t>リヨウ</t>
    </rPh>
    <rPh sb="10" eb="11">
      <t>モノ</t>
    </rPh>
    <rPh sb="12" eb="14">
      <t>ユウドウ</t>
    </rPh>
    <rPh sb="14" eb="15">
      <t>イン</t>
    </rPh>
    <rPh sb="16" eb="18">
      <t>シキベツ</t>
    </rPh>
    <rPh sb="25" eb="27">
      <t>アンゼン</t>
    </rPh>
    <rPh sb="27" eb="29">
      <t>カクホ</t>
    </rPh>
    <rPh sb="33" eb="35">
      <t>ユウドウ</t>
    </rPh>
    <rPh sb="35" eb="36">
      <t>ヨウ</t>
    </rPh>
    <rPh sb="45" eb="47">
      <t>チャクヨウ</t>
    </rPh>
    <phoneticPr fontId="9"/>
  </si>
  <si>
    <t>④避難誘導員は，必要に応じて蛍光塗料を現地に塗布するなどして，避難ルートや側溝等の危険箇所を指示する。</t>
    <rPh sb="1" eb="3">
      <t>ヒナン</t>
    </rPh>
    <rPh sb="3" eb="5">
      <t>ユウドウ</t>
    </rPh>
    <rPh sb="5" eb="6">
      <t>イン</t>
    </rPh>
    <rPh sb="8" eb="10">
      <t>ヒツヨウ</t>
    </rPh>
    <rPh sb="11" eb="12">
      <t>オウ</t>
    </rPh>
    <rPh sb="14" eb="16">
      <t>ケイコウ</t>
    </rPh>
    <rPh sb="16" eb="18">
      <t>トリョウ</t>
    </rPh>
    <rPh sb="19" eb="21">
      <t>ゲンチ</t>
    </rPh>
    <rPh sb="22" eb="24">
      <t>トフ</t>
    </rPh>
    <rPh sb="31" eb="33">
      <t>ヒナン</t>
    </rPh>
    <rPh sb="37" eb="39">
      <t>ソッコウ</t>
    </rPh>
    <rPh sb="39" eb="40">
      <t>トウ</t>
    </rPh>
    <rPh sb="41" eb="43">
      <t>キケン</t>
    </rPh>
    <rPh sb="43" eb="45">
      <t>カショ</t>
    </rPh>
    <rPh sb="46" eb="48">
      <t>シジ</t>
    </rPh>
    <phoneticPr fontId="9"/>
  </si>
  <si>
    <t>⑤避難する際には，ブレーカーの遮断，ガスの元栓の閉鎖等を行う。</t>
    <rPh sb="1" eb="3">
      <t>ヒナン</t>
    </rPh>
    <rPh sb="5" eb="6">
      <t>サイ</t>
    </rPh>
    <rPh sb="15" eb="17">
      <t>シャダン</t>
    </rPh>
    <rPh sb="21" eb="23">
      <t>モトセン</t>
    </rPh>
    <rPh sb="24" eb="26">
      <t>ヘイサ</t>
    </rPh>
    <rPh sb="26" eb="27">
      <t>トウ</t>
    </rPh>
    <rPh sb="28" eb="29">
      <t>オコナ</t>
    </rPh>
    <phoneticPr fontId="9"/>
  </si>
  <si>
    <t>⑥浸水するおそれのある階又は施設からの退出が概ね完了した時点において，未避難者の有無について確認する。</t>
    <rPh sb="1" eb="3">
      <t>シンスイ</t>
    </rPh>
    <rPh sb="11" eb="12">
      <t>カイ</t>
    </rPh>
    <rPh sb="12" eb="13">
      <t>マタ</t>
    </rPh>
    <rPh sb="14" eb="16">
      <t>シセツ</t>
    </rPh>
    <rPh sb="19" eb="21">
      <t>タイシュツ</t>
    </rPh>
    <rPh sb="22" eb="23">
      <t>オオム</t>
    </rPh>
    <rPh sb="24" eb="26">
      <t>カンリョウ</t>
    </rPh>
    <rPh sb="28" eb="30">
      <t>ジテン</t>
    </rPh>
    <rPh sb="35" eb="36">
      <t>ミ</t>
    </rPh>
    <rPh sb="36" eb="39">
      <t>ヒナンシャ</t>
    </rPh>
    <rPh sb="40" eb="42">
      <t>ウム</t>
    </rPh>
    <rPh sb="46" eb="48">
      <t>カクニン</t>
    </rPh>
    <phoneticPr fontId="9"/>
  </si>
  <si>
    <t>①避難場所までの順路，道路状況について確認し，施設職員間で共有したうえ，利用者に対して説明する。</t>
    <rPh sb="1" eb="3">
      <t>ヒナン</t>
    </rPh>
    <rPh sb="3" eb="5">
      <t>バショ</t>
    </rPh>
    <rPh sb="8" eb="10">
      <t>ジュンロ</t>
    </rPh>
    <rPh sb="11" eb="13">
      <t>ドウロ</t>
    </rPh>
    <rPh sb="13" eb="15">
      <t>ジョウキョウ</t>
    </rPh>
    <rPh sb="19" eb="21">
      <t>カクニン</t>
    </rPh>
    <rPh sb="23" eb="25">
      <t>シセツ</t>
    </rPh>
    <rPh sb="25" eb="27">
      <t>ショクイン</t>
    </rPh>
    <rPh sb="27" eb="28">
      <t>カン</t>
    </rPh>
    <rPh sb="29" eb="31">
      <t>キョウユウ</t>
    </rPh>
    <rPh sb="36" eb="39">
      <t>リヨウシャ</t>
    </rPh>
    <rPh sb="40" eb="41">
      <t>タイ</t>
    </rPh>
    <rPh sb="43" eb="45">
      <t>セツメイ</t>
    </rPh>
    <phoneticPr fontId="9"/>
  </si>
  <si>
    <t>テレビ（ニュース速報，データ放送等）</t>
    <phoneticPr fontId="9"/>
  </si>
  <si>
    <t>https://www.bousai.city.kyoto.lg.jp/</t>
    <phoneticPr fontId="9"/>
  </si>
  <si>
    <t>京都市防災ポータルサイト</t>
    <rPh sb="0" eb="2">
      <t>キョウト</t>
    </rPh>
    <rPh sb="2" eb="3">
      <t>シ</t>
    </rPh>
    <rPh sb="3" eb="5">
      <t>ボウサイ</t>
    </rPh>
    <phoneticPr fontId="9"/>
  </si>
  <si>
    <t>気象庁HP（https://www.jma.go.jp/jma/）</t>
    <phoneticPr fontId="9"/>
  </si>
  <si>
    <t>京都府土砂災害警戒情報
（https://d-keikai.pref.kyoto.jp/）</t>
    <phoneticPr fontId="9"/>
  </si>
  <si>
    <t>気象庁HPの洪水予報のサイト
（https://www.jma.go.jp/bosai/flood/）</t>
    <phoneticPr fontId="9"/>
  </si>
  <si>
    <t>京都市防災ポータルサイト
（https://www.bousai.city.kyoto.lg.jp/）</t>
    <rPh sb="0" eb="2">
      <t>キョウト</t>
    </rPh>
    <rPh sb="2" eb="3">
      <t>シ</t>
    </rPh>
    <rPh sb="3" eb="5">
      <t>ボウサイ</t>
    </rPh>
    <phoneticPr fontId="9"/>
  </si>
  <si>
    <t>●避高齢者等避難
●避難指示</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</si>
</sst>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38"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26"/>
      <color theme="1"/>
      <name val="ＭＳ ゴシック"/>
      <family val="3"/>
      <charset val="128"/>
    </font>
    <font>
      <sz val="11"/>
      <color theme="0" tint="-0.34998626667073579"/>
      <name val="ＭＳ Ｐゴシック"/>
      <family val="3"/>
      <charset val="128"/>
      <scheme val="minor"/>
    </font>
    <font>
      <sz val="12"/>
      <color theme="0" tint="-0.34998626667073579"/>
      <name val="ＭＳ ゴシック"/>
      <family val="3"/>
      <charset val="128"/>
    </font>
    <font>
      <b/>
      <u/>
      <sz val="16"/>
      <color rgb="FFFF0000"/>
      <name val="ＭＳ ゴシック"/>
      <family val="3"/>
      <charset val="128"/>
    </font>
    <font>
      <b/>
      <u/>
      <sz val="16"/>
      <name val="ＭＳ ゴシック"/>
      <family val="3"/>
      <charset val="128"/>
    </font>
    <font>
      <u/>
      <sz val="11"/>
      <name val="ＭＳ Ｐゴシック"/>
      <family val="2"/>
      <charset val="128"/>
      <scheme val="minor"/>
    </font>
    <font>
      <b/>
      <sz val="18"/>
      <color rgb="FFFF0000"/>
      <name val="ＭＳ Ｐゴシック"/>
      <family val="3"/>
      <charset val="128"/>
      <scheme val="minor"/>
    </font>
    <font>
      <sz val="11"/>
      <color theme="10"/>
      <name val="ＭＳ Ｐゴシック"/>
      <family val="2"/>
      <charset val="128"/>
      <scheme val="minor"/>
    </font>
    <font>
      <sz val="11"/>
      <color rgb="FFFF0000"/>
      <name val="ＭＳ Ｐゴシック"/>
      <family val="2"/>
      <charset val="128"/>
      <scheme val="minor"/>
    </font>
    <font>
      <sz val="11"/>
      <color rgb="FFFF0000"/>
      <name val="ＭＳ ゴシック"/>
      <family val="3"/>
      <charset val="128"/>
    </font>
    <font>
      <sz val="11"/>
      <color theme="1"/>
      <name val="ＭＳ Ｐゴシック"/>
      <family val="3"/>
      <charset val="128"/>
      <scheme val="minor"/>
    </font>
  </fonts>
  <fills count="9">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s>
  <borders count="79">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bottom style="medium">
        <color indexed="64"/>
      </bottom>
      <diagonal/>
    </border>
    <border>
      <left/>
      <right style="double">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auto="1"/>
      </right>
      <top style="medium">
        <color indexed="64"/>
      </top>
      <bottom/>
      <diagonal/>
    </border>
    <border>
      <left style="thin">
        <color indexed="64"/>
      </left>
      <right/>
      <top style="thin">
        <color indexed="64"/>
      </top>
      <bottom style="dashed">
        <color auto="1"/>
      </bottom>
      <diagonal/>
    </border>
    <border>
      <left/>
      <right/>
      <top style="thin">
        <color indexed="64"/>
      </top>
      <bottom style="dashed">
        <color auto="1"/>
      </bottom>
      <diagonal/>
    </border>
    <border>
      <left/>
      <right style="thin">
        <color indexed="64"/>
      </right>
      <top style="thin">
        <color indexed="64"/>
      </top>
      <bottom style="dashed">
        <color auto="1"/>
      </bottom>
      <diagonal/>
    </border>
    <border>
      <left style="thin">
        <color auto="1"/>
      </left>
      <right style="thin">
        <color auto="1"/>
      </right>
      <top style="thin">
        <color auto="1"/>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472">
    <xf numFmtId="0" fontId="0" fillId="0" borderId="0" xfId="0">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0" borderId="0" xfId="0" applyFont="1">
      <alignment vertical="center"/>
    </xf>
    <xf numFmtId="0" fontId="1" fillId="0" borderId="37" xfId="0" applyFont="1" applyBorder="1" applyAlignment="1">
      <alignment horizontal="right" vertical="center"/>
    </xf>
    <xf numFmtId="0" fontId="1" fillId="0" borderId="39" xfId="0" applyFont="1" applyBorder="1" applyAlignment="1">
      <alignment horizontal="right" vertical="center"/>
    </xf>
    <xf numFmtId="0" fontId="1" fillId="0" borderId="15" xfId="0" applyFont="1" applyBorder="1" applyAlignment="1">
      <alignment vertical="center"/>
    </xf>
    <xf numFmtId="0" fontId="1" fillId="0" borderId="39" xfId="0" applyFont="1" applyBorder="1" applyAlignment="1">
      <alignment vertical="center"/>
    </xf>
    <xf numFmtId="0" fontId="1" fillId="0" borderId="48" xfId="0" applyFont="1" applyBorder="1" applyAlignment="1">
      <alignment vertical="center"/>
    </xf>
    <xf numFmtId="0" fontId="1" fillId="0" borderId="47" xfId="0" applyFont="1" applyBorder="1" applyAlignment="1">
      <alignment vertical="center"/>
    </xf>
    <xf numFmtId="0" fontId="1" fillId="0" borderId="8" xfId="0" applyFont="1" applyBorder="1">
      <alignment vertical="center"/>
    </xf>
    <xf numFmtId="0" fontId="1" fillId="0" borderId="74" xfId="0" applyFont="1" applyBorder="1">
      <alignment vertical="center"/>
    </xf>
    <xf numFmtId="0" fontId="1" fillId="0" borderId="67" xfId="0" applyFont="1" applyBorder="1">
      <alignment vertical="center"/>
    </xf>
    <xf numFmtId="0" fontId="1" fillId="0" borderId="0" xfId="0" applyFont="1" applyBorder="1">
      <alignment vertical="center"/>
    </xf>
    <xf numFmtId="0" fontId="7" fillId="0" borderId="0" xfId="0" applyFont="1" applyBorder="1" applyProtection="1">
      <alignment vertical="center"/>
    </xf>
    <xf numFmtId="0" fontId="7" fillId="0" borderId="0" xfId="0" applyFont="1" applyBorder="1" applyAlignment="1" applyProtection="1">
      <alignment vertical="center" shrinkToFit="1"/>
    </xf>
    <xf numFmtId="0" fontId="2" fillId="0" borderId="0" xfId="0" applyFont="1" applyBorder="1" applyProtection="1">
      <alignment vertical="center"/>
    </xf>
    <xf numFmtId="0" fontId="7" fillId="0" borderId="20" xfId="0" applyFont="1" applyBorder="1" applyAlignment="1" applyProtection="1">
      <alignment horizontal="center" vertical="center" shrinkToFit="1"/>
    </xf>
    <xf numFmtId="0" fontId="11" fillId="2" borderId="13" xfId="0" applyFont="1" applyFill="1" applyBorder="1" applyAlignment="1" applyProtection="1">
      <alignment vertical="center" wrapText="1"/>
    </xf>
    <xf numFmtId="0" fontId="11" fillId="2" borderId="14" xfId="0" applyFont="1" applyFill="1" applyBorder="1" applyAlignment="1" applyProtection="1">
      <alignment vertical="center" shrinkToFit="1"/>
    </xf>
    <xf numFmtId="0" fontId="11" fillId="0" borderId="37" xfId="0" applyFont="1" applyFill="1" applyBorder="1" applyAlignment="1" applyProtection="1">
      <alignment vertical="center" wrapText="1"/>
    </xf>
    <xf numFmtId="0" fontId="11" fillId="0" borderId="13" xfId="0" applyFont="1" applyFill="1" applyBorder="1" applyAlignment="1" applyProtection="1">
      <alignment vertical="center" wrapText="1"/>
    </xf>
    <xf numFmtId="0" fontId="11" fillId="0" borderId="14" xfId="0" applyFont="1" applyFill="1" applyBorder="1" applyAlignment="1" applyProtection="1">
      <alignment vertical="center" shrinkToFit="1"/>
    </xf>
    <xf numFmtId="0" fontId="10" fillId="0" borderId="39" xfId="0" applyFont="1" applyBorder="1" applyAlignment="1" applyProtection="1">
      <alignment vertical="center" wrapText="1"/>
    </xf>
    <xf numFmtId="0" fontId="10" fillId="0" borderId="3" xfId="0" applyFont="1" applyBorder="1" applyAlignment="1" applyProtection="1">
      <alignment vertical="center" wrapText="1"/>
    </xf>
    <xf numFmtId="176" fontId="10" fillId="0" borderId="15" xfId="0" applyNumberFormat="1" applyFont="1" applyBorder="1" applyAlignment="1" applyProtection="1">
      <alignment horizontal="justify" vertical="center" shrinkToFit="1"/>
    </xf>
    <xf numFmtId="0" fontId="10" fillId="0" borderId="0" xfId="0" applyFont="1" applyBorder="1" applyProtection="1">
      <alignment vertical="center"/>
    </xf>
    <xf numFmtId="0" fontId="10" fillId="0" borderId="39" xfId="0" applyFont="1" applyBorder="1" applyAlignment="1" applyProtection="1">
      <alignment horizontal="justify" vertical="center" wrapText="1"/>
    </xf>
    <xf numFmtId="0" fontId="10" fillId="0" borderId="0" xfId="0" applyFont="1" applyBorder="1" applyAlignment="1" applyProtection="1">
      <alignment horizontal="justify" vertical="center" wrapText="1"/>
    </xf>
    <xf numFmtId="0" fontId="10" fillId="0" borderId="0" xfId="0" applyNumberFormat="1" applyFont="1" applyBorder="1" applyAlignment="1" applyProtection="1">
      <alignment horizontal="justify" vertical="center" wrapText="1"/>
    </xf>
    <xf numFmtId="176" fontId="10" fillId="0" borderId="0" xfId="0" applyNumberFormat="1" applyFont="1" applyBorder="1" applyAlignment="1" applyProtection="1">
      <alignment horizontal="justify" vertical="center" wrapText="1"/>
    </xf>
    <xf numFmtId="0" fontId="7" fillId="0" borderId="39" xfId="0" applyFont="1" applyBorder="1" applyAlignment="1" applyProtection="1">
      <alignment vertical="center" wrapText="1"/>
    </xf>
    <xf numFmtId="0" fontId="7" fillId="0" borderId="3" xfId="0" applyFont="1" applyBorder="1" applyAlignment="1" applyProtection="1">
      <alignment vertical="center" wrapText="1"/>
    </xf>
    <xf numFmtId="0" fontId="7" fillId="0" borderId="15" xfId="0" applyFont="1" applyBorder="1" applyAlignment="1" applyProtection="1">
      <alignment horizontal="justify" vertical="center" shrinkToFit="1"/>
    </xf>
    <xf numFmtId="0" fontId="7" fillId="0" borderId="39" xfId="0" applyFont="1" applyBorder="1" applyAlignment="1" applyProtection="1">
      <alignment horizontal="justify" vertical="center" wrapText="1"/>
    </xf>
    <xf numFmtId="0" fontId="7" fillId="0" borderId="0" xfId="0" applyFont="1" applyBorder="1" applyAlignment="1" applyProtection="1">
      <alignment horizontal="justify" vertical="center" wrapText="1"/>
    </xf>
    <xf numFmtId="0" fontId="10" fillId="0" borderId="0" xfId="0" applyFont="1" applyBorder="1" applyAlignment="1" applyProtection="1">
      <alignment vertical="center" wrapText="1"/>
    </xf>
    <xf numFmtId="0" fontId="11" fillId="0" borderId="0" xfId="0" applyFont="1" applyBorder="1" applyAlignment="1" applyProtection="1">
      <alignment horizontal="justify" vertical="center" wrapText="1"/>
    </xf>
    <xf numFmtId="0" fontId="7" fillId="0" borderId="0" xfId="0" applyFont="1" applyBorder="1" applyAlignment="1" applyProtection="1">
      <alignment vertical="center" wrapText="1"/>
    </xf>
    <xf numFmtId="0" fontId="10" fillId="0" borderId="0" xfId="0" applyFont="1" applyFill="1" applyBorder="1" applyAlignment="1" applyProtection="1">
      <alignment vertical="center" wrapText="1"/>
    </xf>
    <xf numFmtId="0" fontId="15" fillId="0" borderId="0" xfId="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right" vertical="center" wrapText="1"/>
    </xf>
    <xf numFmtId="177" fontId="10" fillId="0" borderId="0" xfId="0" applyNumberFormat="1" applyFont="1" applyFill="1" applyBorder="1" applyAlignment="1" applyProtection="1">
      <alignment horizontal="right" vertical="center" wrapText="1"/>
    </xf>
    <xf numFmtId="177" fontId="10" fillId="0" borderId="0" xfId="0" applyNumberFormat="1" applyFont="1" applyFill="1" applyBorder="1" applyAlignment="1" applyProtection="1">
      <alignment vertical="center" wrapText="1"/>
    </xf>
    <xf numFmtId="0" fontId="7" fillId="0" borderId="38" xfId="0" applyFont="1" applyBorder="1" applyAlignment="1" applyProtection="1">
      <alignment horizontal="justify" vertical="center" wrapText="1"/>
    </xf>
    <xf numFmtId="0" fontId="7" fillId="0" borderId="16" xfId="0" applyFont="1" applyBorder="1" applyAlignment="1" applyProtection="1">
      <alignment horizontal="justify" vertical="center" wrapText="1"/>
    </xf>
    <xf numFmtId="0" fontId="11" fillId="0" borderId="16" xfId="0" applyFont="1" applyBorder="1" applyAlignment="1" applyProtection="1">
      <alignment horizontal="justify" vertical="center" wrapText="1"/>
    </xf>
    <xf numFmtId="0" fontId="7" fillId="0" borderId="17" xfId="0" applyFont="1" applyBorder="1" applyAlignment="1" applyProtection="1">
      <alignment horizontal="justify" vertical="center" shrinkToFit="1"/>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shrinkToFit="1"/>
    </xf>
    <xf numFmtId="0" fontId="29" fillId="0" borderId="0" xfId="0" applyFont="1" applyFill="1" applyBorder="1" applyProtection="1">
      <alignment vertical="center"/>
    </xf>
    <xf numFmtId="0" fontId="7" fillId="0" borderId="39" xfId="0" applyFont="1" applyFill="1" applyBorder="1" applyAlignment="1" applyProtection="1">
      <alignment horizontal="justify" vertical="center" wrapText="1"/>
    </xf>
    <xf numFmtId="0" fontId="11" fillId="0" borderId="0" xfId="0" applyFont="1" applyFill="1" applyBorder="1" applyAlignment="1" applyProtection="1">
      <alignment vertical="center" wrapText="1"/>
    </xf>
    <xf numFmtId="0" fontId="11" fillId="0" borderId="15" xfId="0" applyFont="1" applyFill="1" applyBorder="1" applyAlignment="1" applyProtection="1">
      <alignment vertical="center" shrinkToFit="1"/>
    </xf>
    <xf numFmtId="0" fontId="7" fillId="0" borderId="0" xfId="0" applyFont="1" applyFill="1" applyBorder="1" applyAlignment="1" applyProtection="1">
      <alignment horizontal="justify" vertical="center" wrapText="1"/>
    </xf>
    <xf numFmtId="0" fontId="7" fillId="0" borderId="15" xfId="0" applyFont="1" applyFill="1" applyBorder="1" applyAlignment="1" applyProtection="1">
      <alignment horizontal="justify" vertical="center" shrinkToFit="1"/>
    </xf>
    <xf numFmtId="0" fontId="11" fillId="0" borderId="0" xfId="0" applyFont="1" applyFill="1" applyBorder="1" applyAlignment="1" applyProtection="1">
      <alignment horizontal="justify" vertical="center" wrapText="1"/>
    </xf>
    <xf numFmtId="0" fontId="21" fillId="0" borderId="0" xfId="0" applyFont="1" applyProtection="1">
      <alignment vertical="center"/>
    </xf>
    <xf numFmtId="0" fontId="7" fillId="0" borderId="16" xfId="0" applyFont="1" applyFill="1" applyBorder="1" applyAlignment="1" applyProtection="1">
      <alignment horizontal="justify" vertical="center" wrapText="1"/>
    </xf>
    <xf numFmtId="0" fontId="7" fillId="0" borderId="37" xfId="0" applyFont="1" applyFill="1" applyBorder="1" applyAlignment="1" applyProtection="1">
      <alignment horizontal="justify" vertical="center" wrapText="1"/>
    </xf>
    <xf numFmtId="0" fontId="7" fillId="0" borderId="0" xfId="0" applyFont="1" applyAlignment="1" applyProtection="1">
      <alignment vertical="center" wrapText="1"/>
    </xf>
    <xf numFmtId="0" fontId="7" fillId="0" borderId="39" xfId="0" applyFont="1" applyBorder="1" applyAlignment="1" applyProtection="1">
      <alignment vertical="top" wrapText="1"/>
    </xf>
    <xf numFmtId="0" fontId="7" fillId="0" borderId="0" xfId="0" applyFont="1" applyBorder="1" applyAlignment="1" applyProtection="1">
      <alignment vertical="top" wrapText="1"/>
    </xf>
    <xf numFmtId="0" fontId="20" fillId="0" borderId="15" xfId="0" applyFont="1" applyBorder="1" applyAlignment="1" applyProtection="1">
      <alignment horizontal="justify" vertical="center" shrinkToFit="1"/>
    </xf>
    <xf numFmtId="0" fontId="0" fillId="0" borderId="0" xfId="0" applyFill="1" applyBorder="1" applyProtection="1">
      <alignment vertical="center"/>
    </xf>
    <xf numFmtId="0" fontId="15" fillId="0" borderId="15" xfId="1" applyBorder="1" applyAlignment="1" applyProtection="1">
      <alignment horizontal="justify" vertical="center" shrinkToFit="1"/>
    </xf>
    <xf numFmtId="0" fontId="11" fillId="2" borderId="18" xfId="0" applyFont="1" applyFill="1" applyBorder="1" applyAlignment="1" applyProtection="1">
      <alignment vertical="center"/>
    </xf>
    <xf numFmtId="0" fontId="11" fillId="2" borderId="19" xfId="0" applyFont="1" applyFill="1" applyBorder="1" applyAlignment="1" applyProtection="1">
      <alignment vertical="center"/>
    </xf>
    <xf numFmtId="0" fontId="7" fillId="0" borderId="0" xfId="0" applyFont="1" applyFill="1" applyBorder="1" applyProtection="1">
      <alignment vertical="center"/>
    </xf>
    <xf numFmtId="0" fontId="10" fillId="0" borderId="15" xfId="0" applyFont="1" applyFill="1" applyBorder="1" applyAlignment="1" applyProtection="1">
      <alignment vertical="center" shrinkToFit="1"/>
    </xf>
    <xf numFmtId="0" fontId="7" fillId="0" borderId="39" xfId="0" applyFont="1" applyFill="1" applyBorder="1" applyAlignment="1" applyProtection="1">
      <alignment vertical="center" wrapText="1"/>
    </xf>
    <xf numFmtId="0" fontId="7" fillId="0" borderId="0" xfId="0" applyFont="1" applyFill="1" applyBorder="1" applyAlignment="1" applyProtection="1">
      <alignment vertical="center" wrapText="1"/>
    </xf>
    <xf numFmtId="3" fontId="7" fillId="0" borderId="15" xfId="0" applyNumberFormat="1" applyFont="1" applyBorder="1" applyAlignment="1" applyProtection="1">
      <alignment horizontal="justify" vertical="center" shrinkToFit="1"/>
    </xf>
    <xf numFmtId="0" fontId="10" fillId="0" borderId="0" xfId="0" applyFont="1" applyBorder="1" applyAlignment="1" applyProtection="1">
      <alignment vertical="center" shrinkToFit="1"/>
    </xf>
    <xf numFmtId="0" fontId="23" fillId="0" borderId="0" xfId="0" applyFont="1" applyFill="1" applyBorder="1" applyAlignment="1" applyProtection="1">
      <alignment horizontal="right" vertical="center"/>
    </xf>
    <xf numFmtId="0" fontId="24" fillId="0" borderId="0" xfId="0" applyFont="1" applyBorder="1" applyAlignment="1" applyProtection="1">
      <alignment horizontal="right" vertical="center" wrapText="1"/>
    </xf>
    <xf numFmtId="0" fontId="10" fillId="0" borderId="15" xfId="0" applyFont="1" applyBorder="1" applyAlignment="1" applyProtection="1">
      <alignment horizontal="justify" vertical="center" shrinkToFit="1"/>
    </xf>
    <xf numFmtId="0" fontId="7" fillId="0" borderId="38" xfId="0" applyFont="1" applyBorder="1" applyAlignment="1" applyProtection="1">
      <alignment vertical="center" wrapText="1"/>
    </xf>
    <xf numFmtId="0" fontId="7" fillId="0" borderId="16" xfId="0" applyFont="1" applyBorder="1" applyAlignment="1" applyProtection="1">
      <alignment vertical="center" wrapText="1"/>
    </xf>
    <xf numFmtId="0" fontId="11" fillId="0" borderId="16" xfId="0" applyFont="1" applyFill="1" applyBorder="1" applyAlignment="1" applyProtection="1">
      <alignment vertical="center" wrapText="1"/>
    </xf>
    <xf numFmtId="0" fontId="7" fillId="0" borderId="0" xfId="0" applyFont="1" applyFill="1" applyBorder="1" applyAlignment="1" applyProtection="1">
      <alignment horizontal="justify" vertical="center" shrinkToFit="1"/>
    </xf>
    <xf numFmtId="0" fontId="10" fillId="0" borderId="16" xfId="0" applyFont="1" applyFill="1" applyBorder="1" applyAlignment="1" applyProtection="1">
      <alignment vertical="center" wrapText="1"/>
    </xf>
    <xf numFmtId="0" fontId="7" fillId="0" borderId="0" xfId="0" applyFont="1" applyBorder="1" applyAlignment="1" applyProtection="1">
      <alignment vertical="center" wrapText="1"/>
    </xf>
    <xf numFmtId="0" fontId="1" fillId="0" borderId="0" xfId="0" applyFont="1" applyBorder="1" applyAlignment="1">
      <alignment horizontal="center" vertical="center"/>
    </xf>
    <xf numFmtId="0" fontId="10" fillId="8" borderId="41" xfId="0" applyFont="1" applyFill="1" applyBorder="1" applyAlignment="1" applyProtection="1">
      <alignment vertical="center" wrapText="1"/>
    </xf>
    <xf numFmtId="0" fontId="7" fillId="8" borderId="42" xfId="0" applyFont="1" applyFill="1" applyBorder="1" applyAlignment="1" applyProtection="1">
      <alignment horizontal="justify" vertical="center" shrinkToFit="1"/>
    </xf>
    <xf numFmtId="0" fontId="11" fillId="8" borderId="41" xfId="0" applyFont="1" applyFill="1" applyBorder="1" applyAlignment="1" applyProtection="1">
      <alignment vertical="center" wrapText="1"/>
    </xf>
    <xf numFmtId="0" fontId="11" fillId="8" borderId="42" xfId="0" applyFont="1" applyFill="1" applyBorder="1" applyAlignment="1" applyProtection="1">
      <alignment vertical="center" shrinkToFit="1"/>
    </xf>
    <xf numFmtId="0" fontId="7" fillId="8" borderId="41" xfId="0" applyFont="1" applyFill="1" applyBorder="1" applyProtection="1">
      <alignment vertical="center"/>
    </xf>
    <xf numFmtId="0" fontId="7" fillId="8" borderId="42" xfId="0" applyFont="1" applyFill="1" applyBorder="1" applyAlignment="1" applyProtection="1">
      <alignment vertical="center" shrinkToFit="1"/>
    </xf>
    <xf numFmtId="0" fontId="10" fillId="8" borderId="41" xfId="0" applyFont="1" applyFill="1" applyBorder="1" applyAlignment="1" applyProtection="1">
      <alignment horizontal="justify" vertical="center" wrapText="1"/>
    </xf>
    <xf numFmtId="0" fontId="10" fillId="8" borderId="42" xfId="0" applyFont="1" applyFill="1" applyBorder="1" applyAlignment="1" applyProtection="1">
      <alignment horizontal="justify" vertical="center" shrinkToFit="1"/>
    </xf>
    <xf numFmtId="0" fontId="7" fillId="8" borderId="76" xfId="0" applyFont="1" applyFill="1" applyBorder="1" applyProtection="1">
      <alignment vertical="center"/>
    </xf>
    <xf numFmtId="0" fontId="7" fillId="8" borderId="77" xfId="0" applyFont="1" applyFill="1" applyBorder="1" applyAlignment="1" applyProtection="1">
      <alignment horizontal="justify" vertical="center" shrinkToFit="1"/>
    </xf>
    <xf numFmtId="0" fontId="10" fillId="0" borderId="0" xfId="0" applyNumberFormat="1" applyFont="1" applyFill="1" applyBorder="1" applyAlignment="1" applyProtection="1">
      <alignment horizontal="center" vertical="center" shrinkToFit="1"/>
    </xf>
    <xf numFmtId="0" fontId="32" fillId="0" borderId="0" xfId="1" applyNumberFormat="1" applyFont="1" applyFill="1" applyBorder="1" applyAlignment="1" applyProtection="1">
      <alignment horizontal="center" vertical="center" shrinkToFit="1"/>
    </xf>
    <xf numFmtId="0" fontId="10"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wrapText="1"/>
    </xf>
    <xf numFmtId="0" fontId="10" fillId="0" borderId="74" xfId="0" applyNumberFormat="1" applyFont="1" applyFill="1" applyBorder="1" applyAlignment="1" applyProtection="1">
      <alignment horizontal="center" vertical="center" shrinkToFit="1"/>
    </xf>
    <xf numFmtId="0" fontId="10" fillId="0" borderId="67" xfId="0" applyNumberFormat="1" applyFont="1" applyFill="1" applyBorder="1" applyAlignment="1" applyProtection="1">
      <alignment horizontal="center" vertical="center" shrinkToFit="1"/>
    </xf>
    <xf numFmtId="0" fontId="34" fillId="0" borderId="0" xfId="1" applyFont="1" applyBorder="1" applyAlignment="1" applyProtection="1">
      <alignment vertical="center"/>
    </xf>
    <xf numFmtId="0" fontId="1" fillId="0" borderId="40" xfId="0" applyFont="1" applyBorder="1">
      <alignment vertical="center"/>
    </xf>
    <xf numFmtId="0" fontId="1" fillId="0" borderId="7" xfId="0" applyFont="1" applyBorder="1" applyAlignment="1">
      <alignment horizontal="right" vertical="center"/>
    </xf>
    <xf numFmtId="0" fontId="1" fillId="0" borderId="1" xfId="0" applyFont="1" applyBorder="1">
      <alignment vertical="center"/>
    </xf>
    <xf numFmtId="0" fontId="1" fillId="0" borderId="10" xfId="0" applyFont="1" applyBorder="1" applyAlignment="1">
      <alignment horizontal="right" vertical="center"/>
    </xf>
    <xf numFmtId="0" fontId="1" fillId="0" borderId="7" xfId="0" applyFont="1" applyBorder="1">
      <alignment vertical="center"/>
    </xf>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 fillId="0" borderId="0" xfId="0" applyFont="1" applyAlignment="1" applyProtection="1">
      <alignment horizontal="justify" vertical="center"/>
      <protection locked="0"/>
    </xf>
    <xf numFmtId="176" fontId="12"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26" fillId="0" borderId="0" xfId="0" applyFont="1" applyFill="1" applyProtection="1">
      <alignment vertical="center"/>
      <protection locked="0"/>
    </xf>
    <xf numFmtId="0" fontId="28" fillId="0" borderId="0" xfId="0" applyFont="1" applyFill="1" applyProtection="1">
      <alignment vertical="center"/>
      <protection locked="0"/>
    </xf>
    <xf numFmtId="0" fontId="1"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0" fontId="19" fillId="5" borderId="11" xfId="0" applyFont="1" applyFill="1" applyBorder="1" applyAlignment="1" applyProtection="1">
      <alignment horizontal="right" vertical="center"/>
      <protection locked="0"/>
    </xf>
    <xf numFmtId="0" fontId="14" fillId="0" borderId="4"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 fillId="0" borderId="8" xfId="0" applyFont="1" applyBorder="1" applyAlignment="1" applyProtection="1">
      <alignment horizontal="justify" vertical="center"/>
      <protection locked="0"/>
    </xf>
    <xf numFmtId="0" fontId="14" fillId="0" borderId="0"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0" fillId="0" borderId="8" xfId="0" applyBorder="1" applyAlignment="1" applyProtection="1">
      <alignment vertical="center"/>
      <protection locked="0"/>
    </xf>
    <xf numFmtId="0" fontId="1" fillId="0" borderId="9" xfId="0" applyFont="1" applyBorder="1" applyAlignment="1" applyProtection="1">
      <alignment horizontal="justify" vertical="center"/>
      <protection locked="0"/>
    </xf>
    <xf numFmtId="0" fontId="14" fillId="0" borderId="6"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 fillId="0" borderId="0" xfId="0" applyFont="1" applyAlignment="1" applyProtection="1">
      <alignment vertical="top" wrapText="1"/>
      <protection locked="0"/>
    </xf>
    <xf numFmtId="0" fontId="1" fillId="0" borderId="8"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1" fillId="0" borderId="8"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3" xfId="0" applyFont="1" applyBorder="1" applyAlignment="1" applyProtection="1">
      <alignment vertical="center"/>
      <protection locked="0"/>
    </xf>
    <xf numFmtId="0" fontId="3" fillId="0" borderId="8" xfId="0" applyFont="1" applyBorder="1" applyAlignment="1" applyProtection="1">
      <alignment horizontal="right" vertical="center"/>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3" fillId="0" borderId="9" xfId="0" applyFont="1" applyBorder="1" applyAlignment="1" applyProtection="1">
      <alignment horizontal="right" vertical="center"/>
      <protection locked="0"/>
    </xf>
    <xf numFmtId="0" fontId="1" fillId="0" borderId="6" xfId="0" applyFont="1" applyBorder="1" applyAlignment="1" applyProtection="1">
      <alignment vertical="top"/>
      <protection locked="0"/>
    </xf>
    <xf numFmtId="0" fontId="1" fillId="0" borderId="2" xfId="0" applyFont="1" applyBorder="1" applyAlignment="1" applyProtection="1">
      <alignment vertical="top"/>
      <protection locked="0"/>
    </xf>
    <xf numFmtId="0" fontId="3" fillId="0" borderId="0" xfId="0" applyFont="1" applyBorder="1" applyAlignment="1" applyProtection="1">
      <alignment horizontal="right" vertical="center"/>
      <protection locked="0"/>
    </xf>
    <xf numFmtId="0" fontId="16" fillId="0" borderId="0" xfId="0" applyFont="1"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0" fillId="0" borderId="0" xfId="0" applyBorder="1" applyAlignment="1" applyProtection="1">
      <alignment vertical="center"/>
      <protection locked="0"/>
    </xf>
    <xf numFmtId="0" fontId="7" fillId="0" borderId="0"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6"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1" fillId="0" borderId="0" xfId="0" applyFont="1" applyBorder="1" applyAlignment="1" applyProtection="1">
      <alignment horizontal="left" vertical="top" wrapText="1"/>
      <protection locked="0"/>
    </xf>
    <xf numFmtId="0" fontId="1" fillId="0" borderId="0"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3" fillId="0" borderId="0" xfId="0" applyFont="1" applyAlignment="1" applyProtection="1">
      <alignment vertical="center"/>
      <protection locked="0"/>
    </xf>
    <xf numFmtId="0" fontId="1" fillId="0" borderId="0" xfId="0" applyFont="1" applyBorder="1" applyAlignment="1" applyProtection="1">
      <alignment horizontal="center" vertical="center"/>
      <protection locked="0"/>
    </xf>
    <xf numFmtId="0" fontId="3" fillId="0" borderId="13" xfId="0" applyFont="1" applyBorder="1" applyAlignment="1" applyProtection="1">
      <alignment vertical="top"/>
      <protection locked="0"/>
    </xf>
    <xf numFmtId="0" fontId="3" fillId="0" borderId="0" xfId="0" applyFont="1" applyBorder="1" applyAlignment="1" applyProtection="1">
      <alignment vertical="center"/>
      <protection locked="0"/>
    </xf>
    <xf numFmtId="0" fontId="1" fillId="0" borderId="0" xfId="0" applyFont="1" applyBorder="1" applyAlignment="1" applyProtection="1">
      <alignment horizontal="left" vertical="center"/>
      <protection locked="0"/>
    </xf>
    <xf numFmtId="0" fontId="1" fillId="0" borderId="0" xfId="0" applyFont="1" applyAlignment="1" applyProtection="1">
      <alignment horizontal="right" vertical="center" wrapText="1"/>
      <protection locked="0"/>
    </xf>
    <xf numFmtId="0" fontId="18" fillId="0" borderId="40" xfId="0" applyFont="1" applyBorder="1" applyAlignment="1" applyProtection="1">
      <alignment vertical="center"/>
      <protection locked="0"/>
    </xf>
    <xf numFmtId="0" fontId="3" fillId="0" borderId="65" xfId="0"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26" fillId="0" borderId="0" xfId="0" applyFont="1" applyAlignment="1" applyProtection="1">
      <alignment vertical="center"/>
      <protection locked="0"/>
    </xf>
    <xf numFmtId="0" fontId="1" fillId="0" borderId="8" xfId="0" applyFont="1" applyBorder="1" applyAlignment="1" applyProtection="1">
      <alignment vertical="top"/>
      <protection locked="0"/>
    </xf>
    <xf numFmtId="0" fontId="1" fillId="0" borderId="0" xfId="0" applyFont="1" applyBorder="1" applyAlignment="1" applyProtection="1">
      <alignment horizontal="justify" vertical="center"/>
      <protection locked="0"/>
    </xf>
    <xf numFmtId="0" fontId="7" fillId="0" borderId="0" xfId="0" applyFont="1" applyBorder="1" applyAlignment="1" applyProtection="1">
      <alignment vertical="center"/>
      <protection locked="0"/>
    </xf>
    <xf numFmtId="0" fontId="1" fillId="0" borderId="0" xfId="0" applyFont="1" applyAlignment="1" applyProtection="1">
      <alignment vertical="top"/>
      <protection locked="0"/>
    </xf>
    <xf numFmtId="0" fontId="7" fillId="0" borderId="0" xfId="0" applyFont="1" applyBorder="1" applyAlignment="1" applyProtection="1">
      <alignment vertical="center" wrapText="1"/>
    </xf>
    <xf numFmtId="0" fontId="10" fillId="3" borderId="36" xfId="0" applyNumberFormat="1" applyFont="1" applyFill="1" applyBorder="1" applyAlignment="1" applyProtection="1">
      <alignment horizontal="justify" vertical="center" shrinkToFit="1"/>
      <protection locked="0"/>
    </xf>
    <xf numFmtId="177" fontId="10" fillId="3" borderId="36" xfId="0" applyNumberFormat="1" applyFont="1" applyFill="1" applyBorder="1" applyAlignment="1" applyProtection="1">
      <alignment vertical="center" shrinkToFit="1"/>
      <protection locked="0"/>
    </xf>
    <xf numFmtId="177" fontId="10" fillId="0" borderId="36" xfId="0" applyNumberFormat="1" applyFont="1" applyFill="1" applyBorder="1" applyAlignment="1" applyProtection="1">
      <alignment horizontal="right" vertical="center" shrinkToFit="1"/>
      <protection locked="0"/>
    </xf>
    <xf numFmtId="0" fontId="0" fillId="3" borderId="36" xfId="0" applyFill="1" applyBorder="1" applyAlignment="1" applyProtection="1">
      <alignment vertical="center" shrinkToFit="1"/>
      <protection locked="0"/>
    </xf>
    <xf numFmtId="178" fontId="10" fillId="0" borderId="36" xfId="0" applyNumberFormat="1" applyFont="1" applyFill="1" applyBorder="1" applyAlignment="1" applyProtection="1">
      <alignment vertical="center" shrinkToFit="1"/>
      <protection locked="0"/>
    </xf>
    <xf numFmtId="0" fontId="0" fillId="3" borderId="36" xfId="0" applyFill="1" applyBorder="1" applyAlignment="1" applyProtection="1">
      <alignment horizontal="center" vertical="center" shrinkToFit="1"/>
      <protection locked="0"/>
    </xf>
    <xf numFmtId="0" fontId="10" fillId="0" borderId="0" xfId="0" applyFont="1" applyBorder="1" applyAlignment="1" applyProtection="1">
      <alignment horizontal="justify" vertical="center" wrapText="1" shrinkToFit="1"/>
    </xf>
    <xf numFmtId="0" fontId="0" fillId="0" borderId="36" xfId="0" applyFill="1" applyBorder="1" applyAlignment="1" applyProtection="1">
      <alignment horizontal="center" vertical="center" shrinkToFit="1"/>
      <protection locked="0"/>
    </xf>
    <xf numFmtId="0" fontId="7" fillId="0" borderId="0" xfId="0" applyFont="1" applyBorder="1" applyAlignment="1" applyProtection="1">
      <alignment wrapText="1"/>
    </xf>
    <xf numFmtId="0" fontId="1" fillId="0" borderId="0" xfId="0" applyFont="1" applyBorder="1" applyAlignment="1" applyProtection="1">
      <alignment vertical="center"/>
      <protection locked="0"/>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Alignment="1" applyProtection="1">
      <alignment vertical="center"/>
    </xf>
    <xf numFmtId="0" fontId="1" fillId="0" borderId="0" xfId="0" applyFont="1" applyAlignment="1" applyProtection="1">
      <alignment vertical="center" wrapText="1"/>
      <protection locked="0"/>
    </xf>
    <xf numFmtId="0" fontId="1" fillId="0" borderId="0" xfId="0" applyFont="1" applyAlignment="1" applyProtection="1">
      <alignment vertical="top" wrapText="1"/>
      <protection locked="0"/>
    </xf>
    <xf numFmtId="0" fontId="1" fillId="0" borderId="0" xfId="0" applyFont="1" applyAlignment="1" applyProtection="1">
      <alignment vertical="center" wrapText="1"/>
      <protection locked="0"/>
    </xf>
    <xf numFmtId="0" fontId="1" fillId="0" borderId="0" xfId="0" applyFont="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horizontal="right" vertical="center" wrapText="1"/>
      <protection locked="0"/>
    </xf>
    <xf numFmtId="0" fontId="14" fillId="0" borderId="0" xfId="0" applyFont="1" applyBorder="1" applyAlignment="1" applyProtection="1">
      <alignment vertical="top"/>
      <protection locked="0"/>
    </xf>
    <xf numFmtId="0" fontId="1" fillId="0" borderId="3" xfId="0" applyFont="1" applyBorder="1" applyAlignment="1" applyProtection="1">
      <alignment vertical="top"/>
      <protection locked="0"/>
    </xf>
    <xf numFmtId="0" fontId="1" fillId="0" borderId="13" xfId="0" applyFont="1" applyBorder="1" applyAlignment="1" applyProtection="1">
      <alignment vertical="top"/>
      <protection locked="0"/>
    </xf>
    <xf numFmtId="0" fontId="3" fillId="0" borderId="31" xfId="0" applyFont="1" applyBorder="1" applyAlignment="1" applyProtection="1">
      <alignment vertical="top"/>
      <protection locked="0"/>
    </xf>
    <xf numFmtId="0" fontId="8" fillId="0" borderId="0" xfId="0" applyFont="1" applyBorder="1" applyAlignment="1" applyProtection="1">
      <alignment horizontal="right" vertical="top"/>
      <protection locked="0"/>
    </xf>
    <xf numFmtId="0" fontId="0" fillId="0" borderId="16" xfId="0" applyBorder="1" applyAlignment="1" applyProtection="1">
      <alignment vertical="top"/>
      <protection locked="0"/>
    </xf>
    <xf numFmtId="0" fontId="1" fillId="0" borderId="31" xfId="0" applyFont="1" applyBorder="1" applyAlignment="1" applyProtection="1">
      <alignment vertical="top"/>
      <protection locked="0"/>
    </xf>
    <xf numFmtId="0" fontId="0" fillId="0" borderId="0" xfId="0" applyBorder="1" applyAlignment="1" applyProtection="1">
      <alignment vertical="top"/>
      <protection locked="0"/>
    </xf>
    <xf numFmtId="0" fontId="14" fillId="0" borderId="16" xfId="0" applyFont="1" applyBorder="1" applyAlignment="1" applyProtection="1">
      <alignment vertical="top"/>
      <protection locked="0"/>
    </xf>
    <xf numFmtId="0" fontId="1" fillId="0" borderId="0" xfId="0" applyFont="1" applyBorder="1" applyAlignment="1" applyProtection="1">
      <alignment vertical="top"/>
      <protection locked="0"/>
    </xf>
    <xf numFmtId="0" fontId="36" fillId="0" borderId="0" xfId="0" applyFont="1" applyFill="1" applyAlignment="1" applyProtection="1">
      <alignment vertical="center"/>
      <protection locked="0"/>
    </xf>
    <xf numFmtId="0" fontId="35"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3" fillId="0" borderId="0" xfId="0" applyFont="1" applyBorder="1" applyAlignment="1" applyProtection="1">
      <alignment vertical="top"/>
      <protection locked="0"/>
    </xf>
    <xf numFmtId="0" fontId="3" fillId="0" borderId="3" xfId="0" applyFont="1" applyBorder="1" applyAlignment="1" applyProtection="1">
      <alignment vertical="top"/>
      <protection locked="0"/>
    </xf>
    <xf numFmtId="0" fontId="1" fillId="0" borderId="0"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179" fontId="10" fillId="0" borderId="40" xfId="0" applyNumberFormat="1" applyFont="1" applyFill="1" applyBorder="1" applyAlignment="1" applyProtection="1">
      <alignment vertical="center" shrinkToFit="1"/>
      <protection locked="0"/>
    </xf>
    <xf numFmtId="179" fontId="10" fillId="0" borderId="1" xfId="0" applyNumberFormat="1" applyFont="1" applyFill="1" applyBorder="1" applyAlignment="1" applyProtection="1">
      <alignment vertical="center" shrinkToFit="1"/>
      <protection locked="0"/>
    </xf>
    <xf numFmtId="0" fontId="11" fillId="2" borderId="18" xfId="0" applyFont="1" applyFill="1" applyBorder="1" applyAlignment="1" applyProtection="1">
      <alignment vertical="center" wrapText="1"/>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0" fontId="7" fillId="4" borderId="10" xfId="0" applyFont="1" applyFill="1" applyBorder="1" applyAlignment="1" applyProtection="1">
      <alignment vertical="top" wrapText="1"/>
      <protection locked="0"/>
    </xf>
    <xf numFmtId="0" fontId="7" fillId="4" borderId="4" xfId="0" applyFont="1" applyFill="1" applyBorder="1" applyAlignment="1" applyProtection="1">
      <alignment vertical="top" wrapText="1"/>
      <protection locked="0"/>
    </xf>
    <xf numFmtId="0" fontId="7" fillId="4" borderId="5" xfId="0" applyFont="1" applyFill="1" applyBorder="1" applyAlignment="1" applyProtection="1">
      <alignment vertical="top" wrapText="1"/>
      <protection locked="0"/>
    </xf>
    <xf numFmtId="0" fontId="7" fillId="4" borderId="9" xfId="0" applyFont="1" applyFill="1" applyBorder="1" applyAlignment="1" applyProtection="1">
      <alignment vertical="top" wrapText="1"/>
      <protection locked="0"/>
    </xf>
    <xf numFmtId="0" fontId="7" fillId="4" borderId="6" xfId="0" applyFont="1" applyFill="1" applyBorder="1" applyAlignment="1" applyProtection="1">
      <alignment vertical="top" wrapText="1"/>
      <protection locked="0"/>
    </xf>
    <xf numFmtId="0" fontId="7" fillId="4" borderId="2" xfId="0" applyFont="1" applyFill="1" applyBorder="1" applyAlignment="1" applyProtection="1">
      <alignment vertical="top" wrapText="1"/>
      <protection locked="0"/>
    </xf>
    <xf numFmtId="0" fontId="7" fillId="8" borderId="62" xfId="0" applyFont="1" applyFill="1" applyBorder="1" applyAlignment="1" applyProtection="1">
      <alignment vertical="center" wrapText="1"/>
    </xf>
    <xf numFmtId="0" fontId="7" fillId="8" borderId="41" xfId="0" applyFont="1" applyFill="1" applyBorder="1" applyAlignment="1" applyProtection="1">
      <alignment vertical="center" wrapText="1"/>
    </xf>
    <xf numFmtId="0" fontId="10" fillId="3" borderId="40" xfId="0" applyFont="1" applyFill="1" applyBorder="1" applyAlignment="1" applyProtection="1">
      <alignment vertical="center" shrinkToFit="1"/>
      <protection locked="0"/>
    </xf>
    <xf numFmtId="0" fontId="10" fillId="3" borderId="7" xfId="0" applyFont="1" applyFill="1" applyBorder="1" applyAlignment="1" applyProtection="1">
      <alignment vertical="center" shrinkToFit="1"/>
      <protection locked="0"/>
    </xf>
    <xf numFmtId="0" fontId="10" fillId="3" borderId="1" xfId="0" applyFont="1" applyFill="1" applyBorder="1" applyAlignment="1" applyProtection="1">
      <alignment vertical="center" shrinkToFit="1"/>
      <protection locked="0"/>
    </xf>
    <xf numFmtId="177" fontId="10" fillId="0" borderId="40" xfId="0" applyNumberFormat="1" applyFont="1" applyFill="1" applyBorder="1" applyAlignment="1" applyProtection="1">
      <alignment horizontal="right" vertical="center" shrinkToFit="1"/>
      <protection locked="0"/>
    </xf>
    <xf numFmtId="177" fontId="10" fillId="0" borderId="1" xfId="0" applyNumberFormat="1" applyFont="1" applyFill="1" applyBorder="1" applyAlignment="1" applyProtection="1">
      <alignment horizontal="right" vertical="center" shrinkToFit="1"/>
      <protection locked="0"/>
    </xf>
    <xf numFmtId="0" fontId="10" fillId="0" borderId="0" xfId="0" applyFont="1" applyFill="1" applyBorder="1" applyAlignment="1" applyProtection="1">
      <alignment horizontal="right" vertical="center" shrinkToFit="1"/>
    </xf>
    <xf numFmtId="0" fontId="10" fillId="0" borderId="18" xfId="0" applyFont="1" applyFill="1" applyBorder="1" applyAlignment="1" applyProtection="1">
      <alignment vertical="center" shrinkToFit="1"/>
    </xf>
    <xf numFmtId="0" fontId="10" fillId="0" borderId="19" xfId="0" applyFont="1" applyFill="1" applyBorder="1" applyAlignment="1" applyProtection="1">
      <alignment vertical="center" shrinkToFit="1"/>
    </xf>
    <xf numFmtId="0" fontId="10" fillId="0" borderId="20" xfId="0" applyFont="1" applyFill="1" applyBorder="1" applyAlignment="1" applyProtection="1">
      <alignment vertical="center" shrinkToFit="1"/>
    </xf>
    <xf numFmtId="0" fontId="10" fillId="0" borderId="40" xfId="0" applyFont="1" applyFill="1" applyBorder="1" applyAlignment="1" applyProtection="1">
      <alignment vertical="center" shrinkToFit="1"/>
      <protection locked="0"/>
    </xf>
    <xf numFmtId="0" fontId="10" fillId="0" borderId="7" xfId="0" applyFont="1" applyFill="1" applyBorder="1" applyAlignment="1" applyProtection="1">
      <alignment vertical="center" shrinkToFit="1"/>
      <protection locked="0"/>
    </xf>
    <xf numFmtId="0" fontId="10" fillId="0" borderId="1" xfId="0" applyFont="1" applyFill="1" applyBorder="1" applyAlignment="1" applyProtection="1">
      <alignment vertical="center" shrinkToFit="1"/>
      <protection locked="0"/>
    </xf>
    <xf numFmtId="0" fontId="10" fillId="0" borderId="40"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1" xfId="0" applyFont="1" applyFill="1" applyBorder="1" applyAlignment="1" applyProtection="1">
      <alignment horizontal="left" vertical="center" shrinkToFit="1"/>
      <protection locked="0"/>
    </xf>
    <xf numFmtId="0" fontId="10" fillId="0" borderId="40" xfId="0" applyFont="1" applyFill="1" applyBorder="1" applyAlignment="1" applyProtection="1">
      <alignment horizontal="right" vertical="center" shrinkToFit="1"/>
      <protection locked="0"/>
    </xf>
    <xf numFmtId="0" fontId="10" fillId="0" borderId="1" xfId="0" applyFont="1" applyFill="1" applyBorder="1" applyAlignment="1" applyProtection="1">
      <alignment horizontal="right" vertical="center" shrinkToFit="1"/>
      <protection locked="0"/>
    </xf>
    <xf numFmtId="0" fontId="10" fillId="0" borderId="40"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wrapText="1"/>
    </xf>
    <xf numFmtId="0" fontId="10" fillId="8" borderId="62" xfId="0" applyFont="1" applyFill="1" applyBorder="1" applyAlignment="1" applyProtection="1">
      <alignment vertical="center" wrapText="1"/>
    </xf>
    <xf numFmtId="0" fontId="10" fillId="8" borderId="41" xfId="0" applyFont="1" applyFill="1" applyBorder="1" applyAlignment="1" applyProtection="1">
      <alignment vertical="center" wrapText="1"/>
    </xf>
    <xf numFmtId="0" fontId="34" fillId="0" borderId="40" xfId="1" applyFont="1" applyFill="1" applyBorder="1" applyAlignment="1" applyProtection="1">
      <alignment vertical="center" shrinkToFit="1"/>
    </xf>
    <xf numFmtId="0" fontId="37" fillId="0" borderId="7" xfId="0" applyFont="1" applyFill="1" applyBorder="1" applyAlignment="1" applyProtection="1">
      <alignment vertical="center" shrinkToFit="1"/>
    </xf>
    <xf numFmtId="0" fontId="37" fillId="0" borderId="1" xfId="0" applyFont="1" applyFill="1" applyBorder="1" applyAlignment="1" applyProtection="1">
      <alignment vertical="center" shrinkToFit="1"/>
    </xf>
    <xf numFmtId="0" fontId="10" fillId="4" borderId="10" xfId="0" applyFont="1" applyFill="1" applyBorder="1" applyAlignment="1" applyProtection="1">
      <alignment vertical="top" wrapText="1"/>
      <protection locked="0"/>
    </xf>
    <xf numFmtId="0" fontId="10" fillId="4" borderId="4" xfId="0" applyFont="1" applyFill="1" applyBorder="1" applyAlignment="1" applyProtection="1">
      <alignment vertical="top" wrapText="1"/>
      <protection locked="0"/>
    </xf>
    <xf numFmtId="0" fontId="10" fillId="4" borderId="5" xfId="0" applyFont="1" applyFill="1" applyBorder="1" applyAlignment="1" applyProtection="1">
      <alignment vertical="top" wrapText="1"/>
      <protection locked="0"/>
    </xf>
    <xf numFmtId="0" fontId="10" fillId="4" borderId="9" xfId="0" applyFont="1" applyFill="1" applyBorder="1" applyAlignment="1" applyProtection="1">
      <alignment vertical="top" wrapText="1"/>
      <protection locked="0"/>
    </xf>
    <xf numFmtId="0" fontId="10" fillId="4" borderId="6" xfId="0" applyFont="1" applyFill="1" applyBorder="1" applyAlignment="1" applyProtection="1">
      <alignment vertical="top" wrapText="1"/>
      <protection locked="0"/>
    </xf>
    <xf numFmtId="0" fontId="10" fillId="4" borderId="2" xfId="0" applyFont="1" applyFill="1" applyBorder="1" applyAlignment="1" applyProtection="1">
      <alignment vertical="top" wrapText="1"/>
      <protection locked="0"/>
    </xf>
    <xf numFmtId="177" fontId="10" fillId="3" borderId="40" xfId="0" applyNumberFormat="1" applyFont="1" applyFill="1" applyBorder="1" applyAlignment="1" applyProtection="1">
      <alignment horizontal="center" vertical="center" shrinkToFit="1"/>
      <protection locked="0"/>
    </xf>
    <xf numFmtId="177" fontId="10" fillId="3" borderId="7" xfId="0" applyNumberFormat="1" applyFont="1" applyFill="1" applyBorder="1" applyAlignment="1" applyProtection="1">
      <alignment horizontal="center" vertical="center" shrinkToFit="1"/>
      <protection locked="0"/>
    </xf>
    <xf numFmtId="177" fontId="10" fillId="3" borderId="1" xfId="0" applyNumberFormat="1" applyFont="1" applyFill="1" applyBorder="1" applyAlignment="1" applyProtection="1">
      <alignment horizontal="center" vertical="center" shrinkToFit="1"/>
      <protection locked="0"/>
    </xf>
    <xf numFmtId="0" fontId="7" fillId="0" borderId="40" xfId="0" applyFont="1" applyBorder="1" applyAlignment="1" applyProtection="1">
      <alignment vertical="top" wrapText="1"/>
    </xf>
    <xf numFmtId="0" fontId="7" fillId="0" borderId="7" xfId="0" applyFont="1" applyBorder="1" applyAlignment="1" applyProtection="1">
      <alignment vertical="top" wrapText="1"/>
    </xf>
    <xf numFmtId="0" fontId="7" fillId="0" borderId="1" xfId="0" applyFont="1" applyBorder="1" applyAlignment="1" applyProtection="1">
      <alignment vertical="top" wrapText="1"/>
    </xf>
    <xf numFmtId="177" fontId="10" fillId="3" borderId="40" xfId="0" applyNumberFormat="1" applyFont="1" applyFill="1" applyBorder="1" applyAlignment="1" applyProtection="1">
      <alignment horizontal="right" vertical="center" shrinkToFit="1"/>
      <protection locked="0"/>
    </xf>
    <xf numFmtId="177" fontId="10" fillId="3" borderId="1" xfId="0" applyNumberFormat="1" applyFont="1" applyFill="1" applyBorder="1" applyAlignment="1" applyProtection="1">
      <alignment horizontal="right" vertical="center" shrinkToFit="1"/>
      <protection locked="0"/>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0" fillId="3" borderId="40" xfId="0" applyNumberFormat="1" applyFont="1" applyFill="1" applyBorder="1" applyAlignment="1" applyProtection="1">
      <alignment vertical="center" shrinkToFit="1"/>
      <protection locked="0"/>
    </xf>
    <xf numFmtId="0" fontId="10" fillId="3" borderId="7" xfId="0" applyNumberFormat="1" applyFont="1" applyFill="1" applyBorder="1" applyAlignment="1" applyProtection="1">
      <alignment vertical="center" shrinkToFit="1"/>
      <protection locked="0"/>
    </xf>
    <xf numFmtId="0" fontId="10" fillId="3" borderId="1" xfId="0" applyNumberFormat="1" applyFont="1" applyFill="1" applyBorder="1" applyAlignment="1" applyProtection="1">
      <alignment vertical="center" shrinkToFit="1"/>
      <protection locked="0"/>
    </xf>
    <xf numFmtId="0" fontId="10" fillId="4" borderId="40" xfId="0" applyFont="1" applyFill="1" applyBorder="1" applyAlignment="1" applyProtection="1">
      <alignment vertical="center" shrinkToFit="1"/>
      <protection locked="0"/>
    </xf>
    <xf numFmtId="0" fontId="10" fillId="4" borderId="7" xfId="0" applyFont="1" applyFill="1" applyBorder="1" applyAlignment="1" applyProtection="1">
      <alignment vertical="center" shrinkToFit="1"/>
      <protection locked="0"/>
    </xf>
    <xf numFmtId="0" fontId="10" fillId="4" borderId="1" xfId="0" applyFont="1" applyFill="1" applyBorder="1" applyAlignment="1" applyProtection="1">
      <alignment vertical="center" shrinkToFit="1"/>
      <protection locked="0"/>
    </xf>
    <xf numFmtId="0" fontId="10" fillId="3" borderId="40" xfId="0" applyFont="1" applyFill="1" applyBorder="1" applyAlignment="1" applyProtection="1">
      <alignment horizontal="right" vertical="center" shrinkToFit="1"/>
      <protection locked="0"/>
    </xf>
    <xf numFmtId="0" fontId="10" fillId="3" borderId="1" xfId="0" applyFont="1" applyFill="1" applyBorder="1" applyAlignment="1" applyProtection="1">
      <alignment horizontal="right" vertical="center" shrinkToFit="1"/>
      <protection locked="0"/>
    </xf>
    <xf numFmtId="0" fontId="10" fillId="4" borderId="40" xfId="0" applyFont="1" applyFill="1" applyBorder="1" applyAlignment="1" applyProtection="1">
      <alignment horizontal="right" vertical="center" shrinkToFit="1"/>
      <protection locked="0"/>
    </xf>
    <xf numFmtId="0" fontId="10" fillId="4" borderId="1" xfId="0" applyFont="1" applyFill="1" applyBorder="1" applyAlignment="1" applyProtection="1">
      <alignment horizontal="right" vertical="center" shrinkToFit="1"/>
      <protection locked="0"/>
    </xf>
    <xf numFmtId="0" fontId="22" fillId="0" borderId="40" xfId="0"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1" xfId="0" applyFont="1" applyBorder="1" applyAlignment="1" applyProtection="1">
      <alignment horizontal="center" vertical="center"/>
    </xf>
    <xf numFmtId="0" fontId="7" fillId="8" borderId="75" xfId="0" applyFont="1" applyFill="1" applyBorder="1" applyAlignment="1" applyProtection="1">
      <alignment vertical="center"/>
    </xf>
    <xf numFmtId="0" fontId="7" fillId="8" borderId="76" xfId="0" applyFont="1" applyFill="1" applyBorder="1" applyAlignment="1" applyProtection="1">
      <alignment vertical="center"/>
    </xf>
    <xf numFmtId="0" fontId="7" fillId="8" borderId="75" xfId="0" applyFont="1" applyFill="1" applyBorder="1" applyAlignment="1" applyProtection="1">
      <alignment vertical="center" wrapText="1"/>
    </xf>
    <xf numFmtId="0" fontId="7" fillId="8" borderId="76" xfId="0" applyFont="1" applyFill="1" applyBorder="1" applyAlignment="1" applyProtection="1">
      <alignment vertical="center" wrapText="1"/>
    </xf>
    <xf numFmtId="0" fontId="1" fillId="0" borderId="0"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8" fillId="0" borderId="9"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8" fillId="0" borderId="22"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 fillId="0" borderId="49"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63" xfId="0" applyFont="1" applyBorder="1" applyAlignment="1" applyProtection="1">
      <alignment horizontal="left" vertical="top" wrapText="1"/>
      <protection locked="0"/>
    </xf>
    <xf numFmtId="0" fontId="1" fillId="0" borderId="64" xfId="0" applyFont="1" applyBorder="1" applyAlignment="1" applyProtection="1">
      <alignment horizontal="left" vertical="top" wrapText="1"/>
      <protection locked="0"/>
    </xf>
    <xf numFmtId="0" fontId="1" fillId="0" borderId="0" xfId="0" applyFont="1" applyAlignment="1" applyProtection="1">
      <alignment vertical="center" wrapText="1"/>
      <protection locked="0"/>
    </xf>
    <xf numFmtId="0" fontId="18" fillId="0" borderId="33"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wrapText="1"/>
      <protection locked="0"/>
    </xf>
    <xf numFmtId="0" fontId="1" fillId="0" borderId="45" xfId="0" applyFont="1" applyBorder="1" applyAlignment="1" applyProtection="1">
      <alignment vertical="top" wrapText="1"/>
      <protection locked="0"/>
    </xf>
    <xf numFmtId="0" fontId="1" fillId="0" borderId="46" xfId="0" applyFont="1" applyBorder="1" applyAlignment="1" applyProtection="1">
      <alignment vertical="top" wrapText="1"/>
      <protection locked="0"/>
    </xf>
    <xf numFmtId="0" fontId="14" fillId="6" borderId="18" xfId="0" applyFont="1" applyFill="1" applyBorder="1" applyAlignment="1" applyProtection="1">
      <alignment horizontal="center" vertical="center"/>
      <protection locked="0"/>
    </xf>
    <xf numFmtId="0" fontId="14" fillId="6" borderId="19" xfId="0" applyFont="1" applyFill="1" applyBorder="1" applyAlignment="1" applyProtection="1">
      <alignment horizontal="center" vertical="center"/>
      <protection locked="0"/>
    </xf>
    <xf numFmtId="0" fontId="14" fillId="6" borderId="20" xfId="0" applyFont="1" applyFill="1" applyBorder="1" applyAlignment="1" applyProtection="1">
      <alignment horizontal="center" vertical="center"/>
      <protection locked="0"/>
    </xf>
    <xf numFmtId="0" fontId="14" fillId="6" borderId="18" xfId="0" applyFont="1" applyFill="1" applyBorder="1" applyAlignment="1" applyProtection="1">
      <alignment vertical="center" shrinkToFit="1"/>
      <protection locked="0"/>
    </xf>
    <xf numFmtId="0" fontId="14" fillId="6" borderId="19" xfId="0" applyFont="1" applyFill="1" applyBorder="1" applyAlignment="1" applyProtection="1">
      <alignment vertical="center" shrinkToFit="1"/>
      <protection locked="0"/>
    </xf>
    <xf numFmtId="0" fontId="14" fillId="6" borderId="20" xfId="0" applyFont="1" applyFill="1" applyBorder="1" applyAlignment="1" applyProtection="1">
      <alignment vertical="center" shrinkToFit="1"/>
      <protection locked="0"/>
    </xf>
    <xf numFmtId="0" fontId="1" fillId="0" borderId="0" xfId="0" applyFont="1" applyBorder="1" applyAlignment="1" applyProtection="1">
      <alignment horizontal="center" vertical="top" wrapText="1"/>
      <protection locked="0"/>
    </xf>
    <xf numFmtId="0" fontId="1" fillId="0" borderId="0" xfId="0" applyFont="1" applyAlignment="1" applyProtection="1">
      <alignment vertical="center"/>
      <protection locked="0"/>
    </xf>
    <xf numFmtId="0" fontId="27" fillId="0" borderId="0" xfId="0" applyFont="1" applyAlignment="1" applyProtection="1">
      <alignment horizontal="center" vertical="center"/>
      <protection locked="0"/>
    </xf>
    <xf numFmtId="176" fontId="12"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 fillId="0" borderId="36" xfId="0" applyFont="1" applyBorder="1" applyAlignment="1" applyProtection="1">
      <alignment vertical="top" wrapText="1"/>
      <protection locked="0"/>
    </xf>
    <xf numFmtId="0" fontId="1" fillId="0" borderId="10" xfId="0" applyFont="1" applyBorder="1" applyAlignment="1" applyProtection="1">
      <alignment vertical="center"/>
      <protection locked="0"/>
    </xf>
    <xf numFmtId="0" fontId="1" fillId="0" borderId="4"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36"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0" xfId="0" applyFont="1" applyAlignment="1" applyProtection="1">
      <alignment vertical="top" wrapText="1"/>
      <protection locked="0"/>
    </xf>
    <xf numFmtId="0" fontId="18" fillId="0" borderId="30"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1" fillId="0" borderId="6" xfId="0" applyFont="1" applyBorder="1" applyAlignment="1" applyProtection="1">
      <alignment vertical="center" wrapText="1"/>
      <protection locked="0"/>
    </xf>
    <xf numFmtId="0" fontId="19" fillId="5" borderId="10" xfId="0" applyFont="1" applyFill="1" applyBorder="1" applyAlignment="1" applyProtection="1">
      <alignment horizontal="center" vertical="center"/>
      <protection locked="0"/>
    </xf>
    <xf numFmtId="0" fontId="19" fillId="5" borderId="4" xfId="0" applyFont="1" applyFill="1" applyBorder="1" applyAlignment="1" applyProtection="1">
      <alignment horizontal="center" vertical="center"/>
      <protection locked="0"/>
    </xf>
    <xf numFmtId="0" fontId="18" fillId="0" borderId="0" xfId="0" applyFont="1" applyAlignment="1" applyProtection="1">
      <alignment vertical="center"/>
      <protection locked="0"/>
    </xf>
    <xf numFmtId="0" fontId="18" fillId="0" borderId="46" xfId="0" applyFont="1" applyBorder="1" applyAlignment="1" applyProtection="1">
      <alignment horizontal="center" vertical="center"/>
      <protection locked="0"/>
    </xf>
    <xf numFmtId="0" fontId="1" fillId="0" borderId="30" xfId="0" applyFont="1" applyBorder="1" applyAlignment="1" applyProtection="1">
      <alignment vertical="top" wrapText="1"/>
      <protection locked="0"/>
    </xf>
    <xf numFmtId="0" fontId="1" fillId="0" borderId="35" xfId="0" applyFont="1" applyBorder="1" applyAlignment="1" applyProtection="1">
      <alignment vertical="top" wrapText="1"/>
      <protection locked="0"/>
    </xf>
    <xf numFmtId="0" fontId="1" fillId="0" borderId="0" xfId="0" applyFont="1" applyBorder="1" applyAlignment="1" applyProtection="1">
      <alignment vertical="center" wrapText="1"/>
      <protection locked="0"/>
    </xf>
    <xf numFmtId="0" fontId="1" fillId="0" borderId="50" xfId="0" applyFont="1" applyBorder="1" applyAlignment="1" applyProtection="1">
      <alignment vertical="top" wrapText="1"/>
      <protection locked="0"/>
    </xf>
    <xf numFmtId="0" fontId="1" fillId="0" borderId="55" xfId="0" applyFont="1" applyBorder="1" applyAlignment="1" applyProtection="1">
      <alignment vertical="top" wrapText="1"/>
      <protection locked="0"/>
    </xf>
    <xf numFmtId="0" fontId="1" fillId="0" borderId="53" xfId="0" applyFont="1" applyBorder="1" applyAlignment="1" applyProtection="1">
      <alignment vertical="top" wrapText="1"/>
      <protection locked="0"/>
    </xf>
    <xf numFmtId="0" fontId="1" fillId="0" borderId="39" xfId="0" applyFont="1" applyBorder="1" applyAlignment="1" applyProtection="1">
      <alignment vertical="top" wrapText="1"/>
      <protection locked="0"/>
    </xf>
    <xf numFmtId="0" fontId="1" fillId="0" borderId="54" xfId="0" applyFont="1" applyBorder="1" applyAlignment="1" applyProtection="1">
      <alignment vertical="top" wrapText="1"/>
      <protection locked="0"/>
    </xf>
    <xf numFmtId="0" fontId="1" fillId="0" borderId="48" xfId="0" applyFont="1" applyBorder="1" applyAlignment="1" applyProtection="1">
      <alignment vertical="top" wrapText="1"/>
      <protection locked="0"/>
    </xf>
    <xf numFmtId="0" fontId="1" fillId="0" borderId="4"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30" xfId="0" applyFont="1" applyBorder="1" applyAlignment="1" applyProtection="1">
      <alignment horizontal="center" vertical="top"/>
      <protection locked="0"/>
    </xf>
    <xf numFmtId="0" fontId="1" fillId="0" borderId="23" xfId="0" applyFont="1" applyBorder="1" applyAlignment="1" applyProtection="1">
      <alignment horizontal="center" vertical="top"/>
      <protection locked="0"/>
    </xf>
    <xf numFmtId="0" fontId="1" fillId="0" borderId="68" xfId="0" applyFont="1" applyBorder="1" applyAlignment="1" applyProtection="1">
      <alignment horizontal="center" vertical="top"/>
      <protection locked="0"/>
    </xf>
    <xf numFmtId="0" fontId="1" fillId="0" borderId="22" xfId="0" applyFont="1" applyBorder="1" applyAlignment="1" applyProtection="1">
      <alignment vertical="top" wrapText="1"/>
      <protection locked="0"/>
    </xf>
    <xf numFmtId="0" fontId="1" fillId="0" borderId="13" xfId="0" applyFont="1" applyBorder="1" applyAlignment="1" applyProtection="1">
      <alignment vertical="top" wrapText="1"/>
      <protection locked="0"/>
    </xf>
    <xf numFmtId="0" fontId="1" fillId="0" borderId="27"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28"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34" xfId="0" applyFont="1" applyBorder="1" applyAlignment="1" applyProtection="1">
      <alignment vertical="top" wrapText="1"/>
      <protection locked="0"/>
    </xf>
    <xf numFmtId="0" fontId="1" fillId="0" borderId="16" xfId="0" applyFont="1" applyBorder="1" applyAlignment="1" applyProtection="1">
      <alignment vertical="top" wrapText="1"/>
      <protection locked="0"/>
    </xf>
    <xf numFmtId="0" fontId="1" fillId="0" borderId="32" xfId="0" applyFont="1" applyBorder="1" applyAlignment="1" applyProtection="1">
      <alignment vertical="top" wrapText="1"/>
      <protection locked="0"/>
    </xf>
    <xf numFmtId="0" fontId="1" fillId="0" borderId="33" xfId="0" applyFont="1" applyBorder="1" applyAlignment="1" applyProtection="1">
      <alignment vertical="top" wrapText="1"/>
      <protection locked="0"/>
    </xf>
    <xf numFmtId="0" fontId="1" fillId="0" borderId="29" xfId="0" applyFont="1" applyBorder="1" applyAlignment="1" applyProtection="1">
      <alignment vertical="top" wrapText="1"/>
      <protection locked="0"/>
    </xf>
    <xf numFmtId="0" fontId="25" fillId="0" borderId="21" xfId="0" applyFont="1" applyBorder="1" applyAlignment="1" applyProtection="1">
      <alignment vertical="top" wrapText="1"/>
      <protection locked="0"/>
    </xf>
    <xf numFmtId="0" fontId="25" fillId="0" borderId="13" xfId="0" applyFont="1" applyBorder="1" applyAlignment="1" applyProtection="1">
      <alignment vertical="top" wrapText="1"/>
      <protection locked="0"/>
    </xf>
    <xf numFmtId="0" fontId="25" fillId="0" borderId="31" xfId="0" applyFont="1" applyBorder="1" applyAlignment="1" applyProtection="1">
      <alignment vertical="top" wrapText="1"/>
      <protection locked="0"/>
    </xf>
    <xf numFmtId="0" fontId="25" fillId="0" borderId="12" xfId="0" applyFont="1" applyBorder="1" applyAlignment="1" applyProtection="1">
      <alignment vertical="top" wrapText="1"/>
      <protection locked="0"/>
    </xf>
    <xf numFmtId="0" fontId="25" fillId="0" borderId="0" xfId="0" applyFont="1" applyBorder="1" applyAlignment="1" applyProtection="1">
      <alignment vertical="top" wrapText="1"/>
      <protection locked="0"/>
    </xf>
    <xf numFmtId="0" fontId="25" fillId="0" borderId="3"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0" fontId="25" fillId="0" borderId="16" xfId="0" applyFont="1" applyBorder="1" applyAlignment="1" applyProtection="1">
      <alignment vertical="top" wrapText="1"/>
      <protection locked="0"/>
    </xf>
    <xf numFmtId="0" fontId="25" fillId="0" borderId="32"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1" fillId="0" borderId="31"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8" fillId="0" borderId="56"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18" fillId="0" borderId="61" xfId="0" applyFont="1" applyBorder="1" applyAlignment="1" applyProtection="1">
      <alignment horizontal="center" vertical="center"/>
      <protection locked="0"/>
    </xf>
    <xf numFmtId="0" fontId="1" fillId="0" borderId="2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44"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0" borderId="30"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4" xfId="0" applyFont="1" applyBorder="1" applyAlignment="1" applyProtection="1">
      <alignment vertical="top" wrapText="1"/>
      <protection locked="0"/>
    </xf>
    <xf numFmtId="0" fontId="18" fillId="0" borderId="22"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8" fillId="0" borderId="38"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57"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 fillId="0" borderId="0" xfId="0" applyFont="1" applyFill="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Fill="1" applyAlignment="1" applyProtection="1">
      <alignment horizontal="left" vertical="top" wrapText="1"/>
      <protection locked="0"/>
    </xf>
    <xf numFmtId="0" fontId="1" fillId="0" borderId="43" xfId="0" applyFont="1" applyBorder="1" applyAlignment="1" applyProtection="1">
      <alignment vertical="top" wrapText="1"/>
      <protection locked="0"/>
    </xf>
    <xf numFmtId="0" fontId="33" fillId="0" borderId="0" xfId="0" applyFont="1" applyAlignment="1" applyProtection="1">
      <alignment horizontal="center" vertical="center" wrapText="1"/>
    </xf>
    <xf numFmtId="0" fontId="1" fillId="0" borderId="50" xfId="0" applyFont="1" applyBorder="1" applyAlignment="1" applyProtection="1">
      <alignment vertical="center"/>
      <protection locked="0"/>
    </xf>
    <xf numFmtId="0" fontId="1" fillId="0" borderId="51" xfId="0" applyFont="1" applyBorder="1" applyAlignment="1" applyProtection="1">
      <alignment vertical="center"/>
      <protection locked="0"/>
    </xf>
    <xf numFmtId="0" fontId="1" fillId="0" borderId="52" xfId="0" applyFont="1" applyBorder="1" applyAlignment="1" applyProtection="1">
      <alignment vertical="center"/>
      <protection locked="0"/>
    </xf>
    <xf numFmtId="0" fontId="18" fillId="0" borderId="39"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5" fillId="0" borderId="0" xfId="0" applyFont="1" applyAlignment="1" applyProtection="1">
      <alignment vertical="center"/>
      <protection locked="0"/>
    </xf>
    <xf numFmtId="0" fontId="1" fillId="0" borderId="52" xfId="0" applyFont="1" applyBorder="1" applyAlignment="1" applyProtection="1">
      <alignment vertical="top" wrapText="1"/>
      <protection locked="0"/>
    </xf>
    <xf numFmtId="0" fontId="1" fillId="0" borderId="25" xfId="0" applyFont="1" applyBorder="1" applyAlignment="1" applyProtection="1">
      <alignment vertical="top" wrapText="1"/>
      <protection locked="0"/>
    </xf>
    <xf numFmtId="0" fontId="1" fillId="0" borderId="26" xfId="0" applyFont="1" applyBorder="1" applyAlignment="1" applyProtection="1">
      <alignment vertical="top" wrapText="1"/>
      <protection locked="0"/>
    </xf>
    <xf numFmtId="0" fontId="18" fillId="0" borderId="8"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protection locked="0"/>
    </xf>
    <xf numFmtId="0" fontId="18" fillId="0" borderId="66"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 fillId="0" borderId="13" xfId="0" applyFont="1" applyBorder="1" applyAlignment="1" applyProtection="1">
      <alignment vertical="top"/>
      <protection locked="0"/>
    </xf>
    <xf numFmtId="0" fontId="1" fillId="0" borderId="27" xfId="0" applyFont="1" applyBorder="1" applyAlignment="1" applyProtection="1">
      <alignment vertical="top"/>
      <protection locked="0"/>
    </xf>
    <xf numFmtId="0" fontId="1" fillId="0" borderId="8" xfId="0" applyFont="1" applyBorder="1" applyAlignment="1" applyProtection="1">
      <alignment vertical="top"/>
      <protection locked="0"/>
    </xf>
    <xf numFmtId="0" fontId="1" fillId="0" borderId="0" xfId="0" applyFont="1" applyBorder="1" applyAlignment="1" applyProtection="1">
      <alignment vertical="top"/>
      <protection locked="0"/>
    </xf>
    <xf numFmtId="0" fontId="1" fillId="0" borderId="28" xfId="0" applyFont="1" applyBorder="1" applyAlignment="1" applyProtection="1">
      <alignment vertical="top"/>
      <protection locked="0"/>
    </xf>
    <xf numFmtId="0" fontId="1" fillId="0" borderId="33" xfId="0" applyFont="1" applyBorder="1" applyAlignment="1" applyProtection="1">
      <alignment vertical="top"/>
      <protection locked="0"/>
    </xf>
    <xf numFmtId="0" fontId="1" fillId="0" borderId="16" xfId="0" applyFont="1" applyBorder="1" applyAlignment="1" applyProtection="1">
      <alignment vertical="top"/>
      <protection locked="0"/>
    </xf>
    <xf numFmtId="0" fontId="1" fillId="0" borderId="29" xfId="0" applyFont="1" applyBorder="1" applyAlignment="1" applyProtection="1">
      <alignment vertical="top"/>
      <protection locked="0"/>
    </xf>
    <xf numFmtId="0" fontId="1" fillId="0" borderId="0" xfId="0" applyFont="1" applyAlignment="1">
      <alignment vertical="center"/>
    </xf>
    <xf numFmtId="0" fontId="1" fillId="0" borderId="7" xfId="0" applyFont="1" applyBorder="1" applyAlignment="1">
      <alignment horizontal="center" vertical="center"/>
    </xf>
    <xf numFmtId="0" fontId="1" fillId="7" borderId="70" xfId="0" applyFont="1" applyFill="1" applyBorder="1" applyAlignment="1">
      <alignment horizontal="center" vertical="center"/>
    </xf>
    <xf numFmtId="0" fontId="1" fillId="7" borderId="71" xfId="0" applyFont="1" applyFill="1" applyBorder="1" applyAlignment="1">
      <alignment horizontal="center" vertical="center"/>
    </xf>
    <xf numFmtId="0" fontId="1" fillId="0" borderId="0" xfId="0" applyFont="1" applyBorder="1" applyAlignment="1">
      <alignment vertical="center"/>
    </xf>
    <xf numFmtId="0" fontId="1" fillId="0" borderId="15" xfId="0" applyFont="1" applyBorder="1" applyAlignment="1">
      <alignment vertical="center"/>
    </xf>
    <xf numFmtId="0" fontId="1" fillId="0" borderId="39" xfId="0" applyFont="1" applyBorder="1" applyAlignment="1">
      <alignment horizontal="right" vertical="center"/>
    </xf>
    <xf numFmtId="0" fontId="1" fillId="0" borderId="0" xfId="0" applyFont="1" applyBorder="1" applyAlignment="1">
      <alignment horizontal="right" vertical="center"/>
    </xf>
    <xf numFmtId="0" fontId="1" fillId="0" borderId="15" xfId="0" applyFont="1" applyBorder="1" applyAlignment="1">
      <alignment horizontal="right" vertical="center"/>
    </xf>
    <xf numFmtId="0" fontId="1" fillId="0" borderId="13" xfId="0" applyFont="1" applyBorder="1" applyAlignment="1">
      <alignment vertical="center"/>
    </xf>
    <xf numFmtId="0" fontId="1" fillId="0" borderId="14" xfId="0" applyFont="1" applyBorder="1" applyAlignment="1">
      <alignment vertical="center"/>
    </xf>
    <xf numFmtId="0" fontId="1" fillId="7" borderId="69" xfId="0" applyFont="1" applyFill="1" applyBorder="1" applyAlignment="1">
      <alignment horizontal="center" vertical="center" wrapText="1"/>
    </xf>
    <xf numFmtId="0" fontId="1" fillId="7" borderId="49"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72" xfId="0" applyFont="1" applyFill="1" applyBorder="1" applyAlignment="1">
      <alignment horizontal="center" vertical="center"/>
    </xf>
    <xf numFmtId="0" fontId="1" fillId="7" borderId="73" xfId="0" applyFont="1" applyFill="1" applyBorder="1" applyAlignment="1">
      <alignment horizontal="center" vertical="center"/>
    </xf>
    <xf numFmtId="0" fontId="1" fillId="0" borderId="0" xfId="0" applyFont="1" applyAlignment="1">
      <alignment vertical="top" wrapText="1"/>
    </xf>
    <xf numFmtId="0" fontId="1" fillId="0" borderId="0" xfId="0" applyFont="1" applyAlignment="1">
      <alignment vertical="top"/>
    </xf>
    <xf numFmtId="0" fontId="1" fillId="0" borderId="11" xfId="0" applyFont="1" applyBorder="1" applyAlignment="1">
      <alignment horizontal="center" vertical="center"/>
    </xf>
    <xf numFmtId="0" fontId="1" fillId="0" borderId="11" xfId="0" applyFont="1" applyBorder="1" applyAlignment="1">
      <alignment vertical="top" wrapText="1"/>
    </xf>
    <xf numFmtId="0" fontId="1" fillId="0" borderId="37" xfId="0" applyFont="1" applyBorder="1" applyAlignment="1">
      <alignment vertical="top" wrapText="1"/>
    </xf>
    <xf numFmtId="0" fontId="1" fillId="0" borderId="13" xfId="0" applyFont="1" applyBorder="1" applyAlignment="1">
      <alignment vertical="top" wrapText="1"/>
    </xf>
    <xf numFmtId="0" fontId="1" fillId="0" borderId="31" xfId="0" applyFont="1" applyBorder="1" applyAlignment="1">
      <alignment vertical="top" wrapText="1"/>
    </xf>
    <xf numFmtId="0" fontId="1" fillId="0" borderId="39"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7" borderId="20" xfId="0" applyFont="1" applyFill="1" applyBorder="1" applyAlignment="1">
      <alignment horizontal="center" vertical="center"/>
    </xf>
    <xf numFmtId="0" fontId="1" fillId="7" borderId="63" xfId="0" applyFont="1" applyFill="1" applyBorder="1" applyAlignment="1">
      <alignment horizontal="center" vertical="center"/>
    </xf>
    <xf numFmtId="0" fontId="1" fillId="7" borderId="78" xfId="0" applyFont="1" applyFill="1" applyBorder="1" applyAlignment="1">
      <alignment horizontal="center" vertical="center"/>
    </xf>
  </cellXfs>
  <cellStyles count="2">
    <cellStyle name="ハイパーリンク" xfId="1" builtinId="8"/>
    <cellStyle name="標準" xfId="0" builtinId="0"/>
  </cellStyles>
  <dxfs count="10">
    <dxf>
      <fill>
        <patternFill>
          <bgColor rgb="FFFFFF00"/>
        </patternFill>
      </fill>
    </dxf>
    <dxf>
      <fill>
        <patternFill>
          <bgColor theme="5" tint="0.59996337778862885"/>
        </patternFill>
      </fill>
    </dxf>
    <dxf>
      <fill>
        <patternFill>
          <bgColor theme="5" tint="0.59996337778862885"/>
        </patternFill>
      </fill>
    </dxf>
    <dxf>
      <fill>
        <patternFill>
          <bgColor theme="7" tint="0.59996337778862885"/>
        </patternFill>
      </fill>
    </dxf>
    <dxf>
      <fill>
        <patternFill>
          <bgColor theme="5" tint="0.59996337778862885"/>
        </patternFill>
      </fill>
    </dxf>
    <dxf>
      <fill>
        <patternFill>
          <bgColor theme="7"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0000FF"/>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www.city.kyoto.lg.jp/gyozai/page/0000172143.html" TargetMode="External"/><Relationship Id="rId1" Type="http://schemas.openxmlformats.org/officeDocument/2006/relationships/hyperlink" Target="http://www.city.kyoto.lg.jp/gyozai/page/0000237021.html" TargetMode="External"/></Relationships>
</file>

<file path=xl/drawings/drawing1.xml><?xml version="1.0" encoding="utf-8"?>
<xdr:wsDr xmlns:xdr="http://schemas.openxmlformats.org/drawingml/2006/spreadsheetDrawing" xmlns:a="http://schemas.openxmlformats.org/drawingml/2006/main">
  <xdr:twoCellAnchor>
    <xdr:from>
      <xdr:col>12</xdr:col>
      <xdr:colOff>10583</xdr:colOff>
      <xdr:row>24</xdr:row>
      <xdr:rowOff>10585</xdr:rowOff>
    </xdr:from>
    <xdr:to>
      <xdr:col>17</xdr:col>
      <xdr:colOff>169333</xdr:colOff>
      <xdr:row>27</xdr:row>
      <xdr:rowOff>42335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9398000" y="8212668"/>
          <a:ext cx="3598333" cy="4445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u="sng">
              <a:solidFill>
                <a:srgbClr val="0000FF"/>
              </a:solidFill>
            </a:rPr>
            <a:t>https://www.bousai.city.kyoto.lg.jp/category/1-1-1-0-0-0-0-0-0-0.html</a:t>
          </a:r>
          <a:endParaRPr kumimoji="1" lang="ja-JP" altLang="en-US" sz="1100" u="sng">
            <a:solidFill>
              <a:srgbClr val="0000FF"/>
            </a:solidFill>
          </a:endParaRPr>
        </a:p>
      </xdr:txBody>
    </xdr:sp>
    <xdr:clientData/>
  </xdr:twoCellAnchor>
  <xdr:twoCellAnchor>
    <xdr:from>
      <xdr:col>11</xdr:col>
      <xdr:colOff>0</xdr:colOff>
      <xdr:row>27</xdr:row>
      <xdr:rowOff>9525</xdr:rowOff>
    </xdr:from>
    <xdr:to>
      <xdr:col>11</xdr:col>
      <xdr:colOff>114300</xdr:colOff>
      <xdr:row>33</xdr:row>
      <xdr:rowOff>200025</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a:off x="8711712" y="8596679"/>
          <a:ext cx="114300" cy="1135673"/>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30</xdr:row>
      <xdr:rowOff>42496</xdr:rowOff>
    </xdr:from>
    <xdr:to>
      <xdr:col>11</xdr:col>
      <xdr:colOff>676276</xdr:colOff>
      <xdr:row>30</xdr:row>
      <xdr:rowOff>42497</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8826012" y="9164515"/>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1190</xdr:colOff>
      <xdr:row>21</xdr:row>
      <xdr:rowOff>69374</xdr:rowOff>
    </xdr:from>
    <xdr:ext cx="3600000" cy="492571"/>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88607" y="7731707"/>
          <a:ext cx="3600000" cy="492571"/>
        </a:xfrm>
        <a:prstGeom prst="rect">
          <a:avLst/>
        </a:prstGeom>
        <a:solidFill>
          <a:schemeClr val="bg1"/>
        </a:solidFill>
        <a:ln w="95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学区名が不明な場合は京都市水害ハザードマップで確認してください。</a:t>
          </a:r>
        </a:p>
      </xdr:txBody>
    </xdr:sp>
    <xdr:clientData/>
  </xdr:oneCellAnchor>
  <xdr:oneCellAnchor>
    <xdr:from>
      <xdr:col>11</xdr:col>
      <xdr:colOff>685799</xdr:colOff>
      <xdr:row>27</xdr:row>
      <xdr:rowOff>130957</xdr:rowOff>
    </xdr:from>
    <xdr:ext cx="3600000" cy="892809"/>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7511" y="8718111"/>
          <a:ext cx="3600000" cy="89280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時間帯毎の施設職員数，利用者数を記入します。</a:t>
          </a:r>
        </a:p>
        <a:p>
          <a:r>
            <a:rPr kumimoji="1" lang="ja-JP" altLang="en-US" sz="1200">
              <a:latin typeface="ＭＳ 明朝" panose="02020609040205080304" pitchFamily="17" charset="-128"/>
              <a:ea typeface="ＭＳ 明朝" panose="02020609040205080304" pitchFamily="17" charset="-128"/>
            </a:rPr>
            <a:t>休日の体制が平日とは異なる場合，休日設定の有無で「平日と異なる」を選択し，休日の施設職員数，利用者数を記入してください。</a:t>
          </a:r>
        </a:p>
      </xdr:txBody>
    </xdr:sp>
    <xdr:clientData/>
  </xdr:oneCellAnchor>
  <xdr:oneCellAnchor>
    <xdr:from>
      <xdr:col>12</xdr:col>
      <xdr:colOff>2241</xdr:colOff>
      <xdr:row>41</xdr:row>
      <xdr:rowOff>142093</xdr:rowOff>
    </xdr:from>
    <xdr:ext cx="3600000" cy="492571"/>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391170" y="10878129"/>
          <a:ext cx="3600000" cy="49257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対象災害に洪水が含まれている場合，対象河川を全て記入してください。</a:t>
          </a:r>
        </a:p>
      </xdr:txBody>
    </xdr:sp>
    <xdr:clientData/>
  </xdr:oneCellAnchor>
  <xdr:twoCellAnchor>
    <xdr:from>
      <xdr:col>11</xdr:col>
      <xdr:colOff>0</xdr:colOff>
      <xdr:row>37</xdr:row>
      <xdr:rowOff>2026</xdr:rowOff>
    </xdr:from>
    <xdr:to>
      <xdr:col>11</xdr:col>
      <xdr:colOff>114300</xdr:colOff>
      <xdr:row>53</xdr:row>
      <xdr:rowOff>218871</xdr:rowOff>
    </xdr:to>
    <xdr:sp macro="" textlink="">
      <xdr:nvSpPr>
        <xdr:cNvPr id="27" name="右中かっこ 26">
          <a:extLst>
            <a:ext uri="{FF2B5EF4-FFF2-40B4-BE49-F238E27FC236}">
              <a16:creationId xmlns:a16="http://schemas.microsoft.com/office/drawing/2014/main" id="{00000000-0008-0000-0000-00001B000000}"/>
            </a:ext>
          </a:extLst>
        </xdr:cNvPr>
        <xdr:cNvSpPr/>
      </xdr:nvSpPr>
      <xdr:spPr>
        <a:xfrm>
          <a:off x="8698302" y="10174007"/>
          <a:ext cx="114300" cy="2747260"/>
        </a:xfrm>
        <a:prstGeom prst="rightBrace">
          <a:avLst>
            <a:gd name="adj1" fmla="val 8333"/>
            <a:gd name="adj2" fmla="val 374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43</xdr:row>
      <xdr:rowOff>83233</xdr:rowOff>
    </xdr:from>
    <xdr:to>
      <xdr:col>11</xdr:col>
      <xdr:colOff>676276</xdr:colOff>
      <xdr:row>43</xdr:row>
      <xdr:rowOff>83234</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8822871" y="11132233"/>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46</xdr:row>
      <xdr:rowOff>68035</xdr:rowOff>
    </xdr:from>
    <xdr:ext cx="3600000" cy="2538985"/>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9391170" y="11647714"/>
          <a:ext cx="3600000" cy="253898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ja-JP" altLang="en-US" sz="1200">
              <a:latin typeface="ＭＳ 明朝" panose="02020609040205080304" pitchFamily="17" charset="-128"/>
              <a:ea typeface="ＭＳ 明朝" panose="02020609040205080304" pitchFamily="17" charset="-128"/>
            </a:rPr>
            <a:t>洪水や土砂災害に関する情報を入手する方法を，施設の窓口となる市役所の部署に確認してください。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避難情報を入手するウェブサイトは標準では，「京都市防災危機管理情報館」の</a:t>
          </a:r>
          <a:r>
            <a:rPr kumimoji="1" lang="en-US" altLang="ja-JP" sz="1200">
              <a:latin typeface="ＭＳ 明朝" panose="02020609040205080304" pitchFamily="17" charset="-128"/>
              <a:ea typeface="ＭＳ 明朝" panose="02020609040205080304" pitchFamily="17" charset="-128"/>
            </a:rPr>
            <a:t>URL</a:t>
          </a:r>
          <a:r>
            <a:rPr kumimoji="1" lang="ja-JP" altLang="en-US" sz="1200">
              <a:latin typeface="ＭＳ 明朝" panose="02020609040205080304" pitchFamily="17" charset="-128"/>
              <a:ea typeface="ＭＳ 明朝" panose="02020609040205080304" pitchFamily="17" charset="-128"/>
            </a:rPr>
            <a:t>が入力されていますが，他のサイトを活用する場合は変更しても構いません。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また，避難に関する情報は携帯電話の緊急速報メールで配信されますので，緊急速報メールが受信できる携帯電話が施設にあるか確認してください。（携帯電話がない場合でも，テレビのデータ放送等で確認することができます。）</a:t>
          </a:r>
        </a:p>
      </xdr:txBody>
    </xdr:sp>
    <xdr:clientData/>
  </xdr:oneCellAnchor>
  <xdr:twoCellAnchor>
    <xdr:from>
      <xdr:col>11</xdr:col>
      <xdr:colOff>0</xdr:colOff>
      <xdr:row>56</xdr:row>
      <xdr:rowOff>91675</xdr:rowOff>
    </xdr:from>
    <xdr:to>
      <xdr:col>11</xdr:col>
      <xdr:colOff>114300</xdr:colOff>
      <xdr:row>62</xdr:row>
      <xdr:rowOff>16763</xdr:rowOff>
    </xdr:to>
    <xdr:sp macro="" textlink="">
      <xdr:nvSpPr>
        <xdr:cNvPr id="30" name="右中かっこ 29">
          <a:extLst>
            <a:ext uri="{FF2B5EF4-FFF2-40B4-BE49-F238E27FC236}">
              <a16:creationId xmlns:a16="http://schemas.microsoft.com/office/drawing/2014/main" id="{00000000-0008-0000-0000-00001E000000}"/>
            </a:ext>
          </a:extLst>
        </xdr:cNvPr>
        <xdr:cNvSpPr/>
      </xdr:nvSpPr>
      <xdr:spPr>
        <a:xfrm>
          <a:off x="8706971" y="13572351"/>
          <a:ext cx="114300" cy="900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59</xdr:row>
      <xdr:rowOff>112526</xdr:rowOff>
    </xdr:from>
    <xdr:to>
      <xdr:col>11</xdr:col>
      <xdr:colOff>676276</xdr:colOff>
      <xdr:row>59</xdr:row>
      <xdr:rowOff>112527</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H="1">
          <a:off x="8816898" y="13754185"/>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62</xdr:row>
      <xdr:rowOff>74072</xdr:rowOff>
    </xdr:from>
    <xdr:ext cx="3600000" cy="1493166"/>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391170" y="14171072"/>
          <a:ext cx="3600000" cy="149316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避難場所を設定し，設定した場所や避難ルートが避難時に浸水が深く通行困難となる危険がないことを確認してください。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避難場所が複数ある場合は，代表的な１箇所を記入してください。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水害時に開設される指定緊急避難場所は以下のホームページで確認することができます。</a:t>
          </a:r>
        </a:p>
      </xdr:txBody>
    </xdr:sp>
    <xdr:clientData/>
  </xdr:oneCellAnchor>
  <xdr:twoCellAnchor>
    <xdr:from>
      <xdr:col>11</xdr:col>
      <xdr:colOff>0</xdr:colOff>
      <xdr:row>67</xdr:row>
      <xdr:rowOff>13234</xdr:rowOff>
    </xdr:from>
    <xdr:to>
      <xdr:col>11</xdr:col>
      <xdr:colOff>114300</xdr:colOff>
      <xdr:row>74</xdr:row>
      <xdr:rowOff>2204</xdr:rowOff>
    </xdr:to>
    <xdr:sp macro="" textlink="">
      <xdr:nvSpPr>
        <xdr:cNvPr id="36" name="右中かっこ 35">
          <a:extLst>
            <a:ext uri="{FF2B5EF4-FFF2-40B4-BE49-F238E27FC236}">
              <a16:creationId xmlns:a16="http://schemas.microsoft.com/office/drawing/2014/main" id="{00000000-0008-0000-0000-000024000000}"/>
            </a:ext>
          </a:extLst>
        </xdr:cNvPr>
        <xdr:cNvSpPr/>
      </xdr:nvSpPr>
      <xdr:spPr>
        <a:xfrm>
          <a:off x="8706971" y="16194528"/>
          <a:ext cx="114300" cy="1188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70</xdr:row>
      <xdr:rowOff>58146</xdr:rowOff>
    </xdr:from>
    <xdr:to>
      <xdr:col>11</xdr:col>
      <xdr:colOff>676276</xdr:colOff>
      <xdr:row>70</xdr:row>
      <xdr:rowOff>58147</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8821271" y="16788528"/>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71</xdr:row>
      <xdr:rowOff>216562</xdr:rowOff>
    </xdr:from>
    <xdr:ext cx="3600000" cy="492571"/>
    <xdr:sp macro="" textlink="">
      <xdr:nvSpPr>
        <xdr:cNvPr id="38" name="テキスト ボックス 37">
          <a:hlinkClick xmlns:r="http://schemas.openxmlformats.org/officeDocument/2006/relationships" r:id="rId2"/>
          <a:extLst>
            <a:ext uri="{FF2B5EF4-FFF2-40B4-BE49-F238E27FC236}">
              <a16:creationId xmlns:a16="http://schemas.microsoft.com/office/drawing/2014/main" id="{00000000-0008-0000-0000-000026000000}"/>
            </a:ext>
          </a:extLst>
        </xdr:cNvPr>
        <xdr:cNvSpPr txBox="1"/>
      </xdr:nvSpPr>
      <xdr:spPr>
        <a:xfrm>
          <a:off x="9389658" y="15826979"/>
          <a:ext cx="3600000" cy="492571"/>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en-US" altLang="ja-JP" sz="1200" u="sng">
              <a:solidFill>
                <a:srgbClr val="0000FF"/>
              </a:solidFill>
              <a:latin typeface="ＭＳ 明朝" panose="02020609040205080304" pitchFamily="17" charset="-128"/>
              <a:ea typeface="ＭＳ 明朝" panose="02020609040205080304" pitchFamily="17" charset="-128"/>
            </a:rPr>
            <a:t>https://www.city.kyoto.lg.jp/gyozai/page/0000172143.html</a:t>
          </a:r>
          <a:endParaRPr kumimoji="1" lang="ja-JP" altLang="en-US" sz="1200" u="sng">
            <a:solidFill>
              <a:srgbClr val="0000FF"/>
            </a:solidFill>
            <a:latin typeface="ＭＳ 明朝" panose="02020609040205080304" pitchFamily="17" charset="-128"/>
            <a:ea typeface="ＭＳ 明朝" panose="02020609040205080304" pitchFamily="17" charset="-128"/>
          </a:endParaRPr>
        </a:p>
      </xdr:txBody>
    </xdr:sp>
    <xdr:clientData/>
  </xdr:oneCellAnchor>
  <xdr:oneCellAnchor>
    <xdr:from>
      <xdr:col>12</xdr:col>
      <xdr:colOff>2241</xdr:colOff>
      <xdr:row>75</xdr:row>
      <xdr:rowOff>186858</xdr:rowOff>
    </xdr:from>
    <xdr:ext cx="3600000" cy="492571"/>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391170" y="17209394"/>
          <a:ext cx="3600000" cy="49257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避難に伴うリスクを踏まえ，必要がある場合屋内安全確保を図る場所を設定してください。</a:t>
          </a:r>
        </a:p>
      </xdr:txBody>
    </xdr:sp>
    <xdr:clientData/>
  </xdr:oneCellAnchor>
  <xdr:twoCellAnchor>
    <xdr:from>
      <xdr:col>11</xdr:col>
      <xdr:colOff>0</xdr:colOff>
      <xdr:row>23</xdr:row>
      <xdr:rowOff>19144</xdr:rowOff>
    </xdr:from>
    <xdr:to>
      <xdr:col>11</xdr:col>
      <xdr:colOff>114300</xdr:colOff>
      <xdr:row>24</xdr:row>
      <xdr:rowOff>14878</xdr:rowOff>
    </xdr:to>
    <xdr:sp macro="" textlink="">
      <xdr:nvSpPr>
        <xdr:cNvPr id="40" name="右中かっこ 39">
          <a:extLst>
            <a:ext uri="{FF2B5EF4-FFF2-40B4-BE49-F238E27FC236}">
              <a16:creationId xmlns:a16="http://schemas.microsoft.com/office/drawing/2014/main" id="{00000000-0008-0000-0000-000028000000}"/>
            </a:ext>
          </a:extLst>
        </xdr:cNvPr>
        <xdr:cNvSpPr/>
      </xdr:nvSpPr>
      <xdr:spPr>
        <a:xfrm>
          <a:off x="8703469" y="7978472"/>
          <a:ext cx="114300" cy="216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23</xdr:row>
      <xdr:rowOff>127144</xdr:rowOff>
    </xdr:from>
    <xdr:to>
      <xdr:col>11</xdr:col>
      <xdr:colOff>676276</xdr:colOff>
      <xdr:row>23</xdr:row>
      <xdr:rowOff>127145</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flipH="1">
          <a:off x="8817769" y="8086472"/>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77</xdr:row>
      <xdr:rowOff>12179</xdr:rowOff>
    </xdr:from>
    <xdr:to>
      <xdr:col>11</xdr:col>
      <xdr:colOff>114300</xdr:colOff>
      <xdr:row>78</xdr:row>
      <xdr:rowOff>10465</xdr:rowOff>
    </xdr:to>
    <xdr:sp macro="" textlink="">
      <xdr:nvSpPr>
        <xdr:cNvPr id="42" name="右中かっこ 41">
          <a:extLst>
            <a:ext uri="{FF2B5EF4-FFF2-40B4-BE49-F238E27FC236}">
              <a16:creationId xmlns:a16="http://schemas.microsoft.com/office/drawing/2014/main" id="{00000000-0008-0000-0000-00002A000000}"/>
            </a:ext>
          </a:extLst>
        </xdr:cNvPr>
        <xdr:cNvSpPr/>
      </xdr:nvSpPr>
      <xdr:spPr>
        <a:xfrm>
          <a:off x="8708571" y="17347679"/>
          <a:ext cx="114300" cy="216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77</xdr:row>
      <xdr:rowOff>120179</xdr:rowOff>
    </xdr:from>
    <xdr:to>
      <xdr:col>11</xdr:col>
      <xdr:colOff>676276</xdr:colOff>
      <xdr:row>77</xdr:row>
      <xdr:rowOff>120180</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flipH="1">
          <a:off x="8822871" y="17455679"/>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79</xdr:row>
      <xdr:rowOff>151714</xdr:rowOff>
    </xdr:from>
    <xdr:ext cx="3600000" cy="1493166"/>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9392770" y="18282832"/>
          <a:ext cx="3600000" cy="149316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避難場所を設定し，設定した場所や避難ルートが避難時に土砂災害などで通行困難となる危険がないことを確認してください。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避難場所が複数ある場合は，代表的な１箇所を記入してください。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土砂災害時に開設される指定緊急避難場所は以下のホームページで確認することができます。</a:t>
          </a:r>
        </a:p>
      </xdr:txBody>
    </xdr:sp>
    <xdr:clientData/>
  </xdr:oneCellAnchor>
  <xdr:twoCellAnchor>
    <xdr:from>
      <xdr:col>11</xdr:col>
      <xdr:colOff>0</xdr:colOff>
      <xdr:row>83</xdr:row>
      <xdr:rowOff>2028</xdr:rowOff>
    </xdr:from>
    <xdr:to>
      <xdr:col>11</xdr:col>
      <xdr:colOff>114300</xdr:colOff>
      <xdr:row>89</xdr:row>
      <xdr:rowOff>215116</xdr:rowOff>
    </xdr:to>
    <xdr:sp macro="" textlink="">
      <xdr:nvSpPr>
        <xdr:cNvPr id="45" name="右中かっこ 44">
          <a:extLst>
            <a:ext uri="{FF2B5EF4-FFF2-40B4-BE49-F238E27FC236}">
              <a16:creationId xmlns:a16="http://schemas.microsoft.com/office/drawing/2014/main" id="{00000000-0008-0000-0000-00002D000000}"/>
            </a:ext>
          </a:extLst>
        </xdr:cNvPr>
        <xdr:cNvSpPr/>
      </xdr:nvSpPr>
      <xdr:spPr>
        <a:xfrm>
          <a:off x="8706971" y="18783087"/>
          <a:ext cx="114300" cy="1188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86</xdr:row>
      <xdr:rowOff>46940</xdr:rowOff>
    </xdr:from>
    <xdr:to>
      <xdr:col>11</xdr:col>
      <xdr:colOff>676276</xdr:colOff>
      <xdr:row>86</xdr:row>
      <xdr:rowOff>46941</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flipH="1">
          <a:off x="8821271" y="19377087"/>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89</xdr:row>
      <xdr:rowOff>37269</xdr:rowOff>
    </xdr:from>
    <xdr:ext cx="3600000" cy="492571"/>
    <xdr:sp macro="" textlink="">
      <xdr:nvSpPr>
        <xdr:cNvPr id="47" name="テキスト ボックス 46">
          <a:hlinkClick xmlns:r="http://schemas.openxmlformats.org/officeDocument/2006/relationships" r:id="rId2"/>
          <a:extLst>
            <a:ext uri="{FF2B5EF4-FFF2-40B4-BE49-F238E27FC236}">
              <a16:creationId xmlns:a16="http://schemas.microsoft.com/office/drawing/2014/main" id="{00000000-0008-0000-0000-00002F000000}"/>
            </a:ext>
          </a:extLst>
        </xdr:cNvPr>
        <xdr:cNvSpPr txBox="1"/>
      </xdr:nvSpPr>
      <xdr:spPr>
        <a:xfrm>
          <a:off x="9392770" y="19793240"/>
          <a:ext cx="3600000" cy="492571"/>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en-US" altLang="ja-JP" sz="1200" u="sng">
              <a:solidFill>
                <a:srgbClr val="0000FF"/>
              </a:solidFill>
              <a:latin typeface="ＭＳ 明朝" panose="02020609040205080304" pitchFamily="17" charset="-128"/>
              <a:ea typeface="ＭＳ 明朝" panose="02020609040205080304" pitchFamily="17" charset="-128"/>
            </a:rPr>
            <a:t>http://www.city.kyoto.lg.jp/gyozai/page/0000172143.html</a:t>
          </a:r>
          <a:endParaRPr kumimoji="1" lang="ja-JP" altLang="en-US" sz="1200" u="sng">
            <a:solidFill>
              <a:srgbClr val="0000FF"/>
            </a:solidFill>
            <a:latin typeface="ＭＳ 明朝" panose="02020609040205080304" pitchFamily="17" charset="-128"/>
            <a:ea typeface="ＭＳ 明朝" panose="02020609040205080304" pitchFamily="17" charset="-128"/>
          </a:endParaRPr>
        </a:p>
      </xdr:txBody>
    </xdr:sp>
    <xdr:clientData/>
  </xdr:oneCellAnchor>
  <xdr:oneCellAnchor>
    <xdr:from>
      <xdr:col>12</xdr:col>
      <xdr:colOff>2241</xdr:colOff>
      <xdr:row>92</xdr:row>
      <xdr:rowOff>74800</xdr:rowOff>
    </xdr:from>
    <xdr:ext cx="3600000" cy="492571"/>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9392770" y="20379859"/>
          <a:ext cx="3600000" cy="49257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避難に伴うリスクを踏まえ，必要がある場合屋内安全確保を図る場所を設定してください。</a:t>
          </a:r>
        </a:p>
      </xdr:txBody>
    </xdr:sp>
    <xdr:clientData/>
  </xdr:oneCellAnchor>
  <xdr:twoCellAnchor>
    <xdr:from>
      <xdr:col>11</xdr:col>
      <xdr:colOff>0</xdr:colOff>
      <xdr:row>93</xdr:row>
      <xdr:rowOff>973</xdr:rowOff>
    </xdr:from>
    <xdr:to>
      <xdr:col>11</xdr:col>
      <xdr:colOff>114300</xdr:colOff>
      <xdr:row>93</xdr:row>
      <xdr:rowOff>223377</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8706971" y="20406885"/>
          <a:ext cx="114300" cy="22240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93</xdr:row>
      <xdr:rowOff>108973</xdr:rowOff>
    </xdr:from>
    <xdr:to>
      <xdr:col>11</xdr:col>
      <xdr:colOff>676276</xdr:colOff>
      <xdr:row>93</xdr:row>
      <xdr:rowOff>108974</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flipH="1">
          <a:off x="8821271" y="20514885"/>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97</xdr:row>
      <xdr:rowOff>43494</xdr:rowOff>
    </xdr:from>
    <xdr:ext cx="3600000" cy="1092928"/>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90319" y="20659166"/>
          <a:ext cx="3600000" cy="109292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施設内の機材や食料品，生活用品等の整備状況を記入してください。</a:t>
          </a:r>
        </a:p>
        <a:p>
          <a:r>
            <a:rPr kumimoji="1" lang="ja-JP" altLang="en-US" sz="1200">
              <a:latin typeface="ＭＳ 明朝" panose="02020609040205080304" pitchFamily="17" charset="-128"/>
              <a:ea typeface="ＭＳ 明朝" panose="02020609040205080304" pitchFamily="17" charset="-128"/>
            </a:rPr>
            <a:t>左に書いているもの以外については，「その他」の欄に名称と数（例：トランシーバー</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台，ソーラー充電器</a:t>
          </a:r>
          <a:r>
            <a:rPr kumimoji="1" lang="en-US" altLang="ja-JP" sz="1200">
              <a:latin typeface="ＭＳ 明朝" panose="02020609040205080304" pitchFamily="17" charset="-128"/>
              <a:ea typeface="ＭＳ 明朝" panose="02020609040205080304" pitchFamily="17" charset="-128"/>
            </a:rPr>
            <a:t>2</a:t>
          </a:r>
          <a:r>
            <a:rPr kumimoji="1" lang="ja-JP" altLang="en-US" sz="1200">
              <a:latin typeface="ＭＳ 明朝" panose="02020609040205080304" pitchFamily="17" charset="-128"/>
              <a:ea typeface="ＭＳ 明朝" panose="02020609040205080304" pitchFamily="17" charset="-128"/>
            </a:rPr>
            <a:t>器）を記入してください。</a:t>
          </a:r>
        </a:p>
      </xdr:txBody>
    </xdr:sp>
    <xdr:clientData/>
  </xdr:oneCellAnchor>
  <xdr:twoCellAnchor>
    <xdr:from>
      <xdr:col>11</xdr:col>
      <xdr:colOff>4948</xdr:colOff>
      <xdr:row>97</xdr:row>
      <xdr:rowOff>12178</xdr:rowOff>
    </xdr:from>
    <xdr:to>
      <xdr:col>11</xdr:col>
      <xdr:colOff>114300</xdr:colOff>
      <xdr:row>186</xdr:row>
      <xdr:rowOff>4328</xdr:rowOff>
    </xdr:to>
    <xdr:sp macro="" textlink="">
      <xdr:nvSpPr>
        <xdr:cNvPr id="52" name="右中かっこ 51">
          <a:extLst>
            <a:ext uri="{FF2B5EF4-FFF2-40B4-BE49-F238E27FC236}">
              <a16:creationId xmlns:a16="http://schemas.microsoft.com/office/drawing/2014/main" id="{00000000-0008-0000-0000-000034000000}"/>
            </a:ext>
          </a:extLst>
        </xdr:cNvPr>
        <xdr:cNvSpPr/>
      </xdr:nvSpPr>
      <xdr:spPr>
        <a:xfrm>
          <a:off x="8718418" y="20666188"/>
          <a:ext cx="109352" cy="14504440"/>
        </a:xfrm>
        <a:prstGeom prst="rightBrace">
          <a:avLst>
            <a:gd name="adj1" fmla="val 8333"/>
            <a:gd name="adj2" fmla="val 406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100</xdr:row>
      <xdr:rowOff>59279</xdr:rowOff>
    </xdr:from>
    <xdr:to>
      <xdr:col>11</xdr:col>
      <xdr:colOff>676276</xdr:colOff>
      <xdr:row>100</xdr:row>
      <xdr:rowOff>59280</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flipH="1">
          <a:off x="8817769" y="21210732"/>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199</xdr:row>
      <xdr:rowOff>153246</xdr:rowOff>
    </xdr:from>
    <xdr:ext cx="3600000" cy="892809"/>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92770" y="38152393"/>
          <a:ext cx="3600000" cy="89280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この入力シートでは年１回又は２回の研修，訓練の実施を想定しています。</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３回以上実施される場合は，代表的な２回を記入してください。</a:t>
          </a:r>
        </a:p>
      </xdr:txBody>
    </xdr:sp>
    <xdr:clientData/>
  </xdr:oneCellAnchor>
  <xdr:twoCellAnchor>
    <xdr:from>
      <xdr:col>10</xdr:col>
      <xdr:colOff>2086840</xdr:colOff>
      <xdr:row>189</xdr:row>
      <xdr:rowOff>15044</xdr:rowOff>
    </xdr:from>
    <xdr:to>
      <xdr:col>11</xdr:col>
      <xdr:colOff>114300</xdr:colOff>
      <xdr:row>216</xdr:row>
      <xdr:rowOff>8658</xdr:rowOff>
    </xdr:to>
    <xdr:sp macro="" textlink="">
      <xdr:nvSpPr>
        <xdr:cNvPr id="55" name="右中かっこ 54">
          <a:extLst>
            <a:ext uri="{FF2B5EF4-FFF2-40B4-BE49-F238E27FC236}">
              <a16:creationId xmlns:a16="http://schemas.microsoft.com/office/drawing/2014/main" id="{00000000-0008-0000-0000-000037000000}"/>
            </a:ext>
          </a:extLst>
        </xdr:cNvPr>
        <xdr:cNvSpPr/>
      </xdr:nvSpPr>
      <xdr:spPr>
        <a:xfrm>
          <a:off x="8711045" y="35564942"/>
          <a:ext cx="114300" cy="4323159"/>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202</xdr:row>
      <xdr:rowOff>59476</xdr:rowOff>
    </xdr:from>
    <xdr:to>
      <xdr:col>11</xdr:col>
      <xdr:colOff>676276</xdr:colOff>
      <xdr:row>202</xdr:row>
      <xdr:rowOff>59477</xdr:rowOff>
    </xdr:to>
    <xdr:cxnSp macro="">
      <xdr:nvCxnSpPr>
        <xdr:cNvPr id="56" name="直線矢印コネクタ 55">
          <a:extLst>
            <a:ext uri="{FF2B5EF4-FFF2-40B4-BE49-F238E27FC236}">
              <a16:creationId xmlns:a16="http://schemas.microsoft.com/office/drawing/2014/main" id="{00000000-0008-0000-0000-000038000000}"/>
            </a:ext>
          </a:extLst>
        </xdr:cNvPr>
        <xdr:cNvCxnSpPr/>
      </xdr:nvCxnSpPr>
      <xdr:spPr>
        <a:xfrm flipH="1">
          <a:off x="8825345" y="37726521"/>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216</xdr:row>
      <xdr:rowOff>79453</xdr:rowOff>
    </xdr:from>
    <xdr:ext cx="3600000" cy="892809"/>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94719" y="39753149"/>
          <a:ext cx="3600000" cy="89280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対象災害に洪水が含まれる場合のみ，自衛水防組織を設置することが努力義務となっています。</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設置する場合は，「有」を選択し，以下の項目に必要事項を記入してください。</a:t>
          </a:r>
        </a:p>
      </xdr:txBody>
    </xdr:sp>
    <xdr:clientData/>
  </xdr:oneCellAnchor>
  <xdr:twoCellAnchor>
    <xdr:from>
      <xdr:col>11</xdr:col>
      <xdr:colOff>2545</xdr:colOff>
      <xdr:row>219</xdr:row>
      <xdr:rowOff>3221</xdr:rowOff>
    </xdr:from>
    <xdr:to>
      <xdr:col>11</xdr:col>
      <xdr:colOff>114300</xdr:colOff>
      <xdr:row>220</xdr:row>
      <xdr:rowOff>3066</xdr:rowOff>
    </xdr:to>
    <xdr:sp macro="" textlink="">
      <xdr:nvSpPr>
        <xdr:cNvPr id="58" name="右中かっこ 57">
          <a:extLst>
            <a:ext uri="{FF2B5EF4-FFF2-40B4-BE49-F238E27FC236}">
              <a16:creationId xmlns:a16="http://schemas.microsoft.com/office/drawing/2014/main" id="{00000000-0008-0000-0000-00003A000000}"/>
            </a:ext>
          </a:extLst>
        </xdr:cNvPr>
        <xdr:cNvSpPr/>
      </xdr:nvSpPr>
      <xdr:spPr>
        <a:xfrm>
          <a:off x="8705143" y="40259123"/>
          <a:ext cx="111755" cy="218223"/>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219</xdr:row>
      <xdr:rowOff>112332</xdr:rowOff>
    </xdr:from>
    <xdr:to>
      <xdr:col>11</xdr:col>
      <xdr:colOff>676276</xdr:colOff>
      <xdr:row>219</xdr:row>
      <xdr:rowOff>112333</xdr:rowOff>
    </xdr:to>
    <xdr:cxnSp macro="">
      <xdr:nvCxnSpPr>
        <xdr:cNvPr id="59" name="直線矢印コネクタ 58">
          <a:extLst>
            <a:ext uri="{FF2B5EF4-FFF2-40B4-BE49-F238E27FC236}">
              <a16:creationId xmlns:a16="http://schemas.microsoft.com/office/drawing/2014/main" id="{00000000-0008-0000-0000-00003B000000}"/>
            </a:ext>
          </a:extLst>
        </xdr:cNvPr>
        <xdr:cNvCxnSpPr/>
      </xdr:nvCxnSpPr>
      <xdr:spPr>
        <a:xfrm flipH="1">
          <a:off x="8816898" y="40368234"/>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229</xdr:row>
      <xdr:rowOff>189245</xdr:rowOff>
    </xdr:from>
    <xdr:ext cx="3600000" cy="1493166"/>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392770" y="43062951"/>
          <a:ext cx="3600000" cy="149316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この入力シートでは年１回又は２回の研修，訓練の実施を想定しています。</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３回以上実施される場合は，代表的な２回を記入指定ください。</a:t>
          </a:r>
          <a:endParaRPr kumimoji="1" lang="en-US" altLang="ja-JP" sz="1200">
            <a:latin typeface="ＭＳ 明朝" panose="02020609040205080304" pitchFamily="17" charset="-128"/>
            <a:ea typeface="ＭＳ 明朝" panose="02020609040205080304" pitchFamily="17" charset="-128"/>
          </a:endParaRPr>
        </a:p>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（教育・訓練に関する情報）に入力されている研修や訓練に自衛水防組織も参加される場合は，同じ内容を記入していただいても問題ありません。</a:t>
          </a:r>
        </a:p>
      </xdr:txBody>
    </xdr:sp>
    <xdr:clientData/>
  </xdr:oneCellAnchor>
  <xdr:twoCellAnchor>
    <xdr:from>
      <xdr:col>11</xdr:col>
      <xdr:colOff>2545</xdr:colOff>
      <xdr:row>221</xdr:row>
      <xdr:rowOff>26250</xdr:rowOff>
    </xdr:from>
    <xdr:to>
      <xdr:col>11</xdr:col>
      <xdr:colOff>114300</xdr:colOff>
      <xdr:row>248</xdr:row>
      <xdr:rowOff>19864</xdr:rowOff>
    </xdr:to>
    <xdr:sp macro="" textlink="">
      <xdr:nvSpPr>
        <xdr:cNvPr id="61" name="右中かっこ 60">
          <a:extLst>
            <a:ext uri="{FF2B5EF4-FFF2-40B4-BE49-F238E27FC236}">
              <a16:creationId xmlns:a16="http://schemas.microsoft.com/office/drawing/2014/main" id="{00000000-0008-0000-0000-00003D000000}"/>
            </a:ext>
          </a:extLst>
        </xdr:cNvPr>
        <xdr:cNvSpPr/>
      </xdr:nvSpPr>
      <xdr:spPr>
        <a:xfrm>
          <a:off x="8709516" y="41600074"/>
          <a:ext cx="111755" cy="4442349"/>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234</xdr:row>
      <xdr:rowOff>70682</xdr:rowOff>
    </xdr:from>
    <xdr:to>
      <xdr:col>11</xdr:col>
      <xdr:colOff>676276</xdr:colOff>
      <xdr:row>234</xdr:row>
      <xdr:rowOff>70683</xdr:rowOff>
    </xdr:to>
    <xdr:cxnSp macro="">
      <xdr:nvCxnSpPr>
        <xdr:cNvPr id="62" name="直線矢印コネクタ 61">
          <a:extLst>
            <a:ext uri="{FF2B5EF4-FFF2-40B4-BE49-F238E27FC236}">
              <a16:creationId xmlns:a16="http://schemas.microsoft.com/office/drawing/2014/main" id="{00000000-0008-0000-0000-00003E000000}"/>
            </a:ext>
          </a:extLst>
        </xdr:cNvPr>
        <xdr:cNvCxnSpPr/>
      </xdr:nvCxnSpPr>
      <xdr:spPr>
        <a:xfrm flipH="1">
          <a:off x="8821271" y="43818447"/>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269</xdr:row>
      <xdr:rowOff>28904</xdr:rowOff>
    </xdr:from>
    <xdr:ext cx="3600000" cy="492571"/>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9392770" y="49402022"/>
          <a:ext cx="3600000" cy="49257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班員が５名以上いる場合は，代表の４名を入力してください</a:t>
          </a:r>
        </a:p>
      </xdr:txBody>
    </xdr:sp>
    <xdr:clientData/>
  </xdr:oneCellAnchor>
  <xdr:twoCellAnchor>
    <xdr:from>
      <xdr:col>11</xdr:col>
      <xdr:colOff>2545</xdr:colOff>
      <xdr:row>257</xdr:row>
      <xdr:rowOff>3839</xdr:rowOff>
    </xdr:from>
    <xdr:to>
      <xdr:col>11</xdr:col>
      <xdr:colOff>114300</xdr:colOff>
      <xdr:row>283</xdr:row>
      <xdr:rowOff>221570</xdr:rowOff>
    </xdr:to>
    <xdr:sp macro="" textlink="">
      <xdr:nvSpPr>
        <xdr:cNvPr id="64" name="右中かっこ 63">
          <a:extLst>
            <a:ext uri="{FF2B5EF4-FFF2-40B4-BE49-F238E27FC236}">
              <a16:creationId xmlns:a16="http://schemas.microsoft.com/office/drawing/2014/main" id="{00000000-0008-0000-0000-000040000000}"/>
            </a:ext>
          </a:extLst>
        </xdr:cNvPr>
        <xdr:cNvSpPr/>
      </xdr:nvSpPr>
      <xdr:spPr>
        <a:xfrm>
          <a:off x="8709516" y="47427133"/>
          <a:ext cx="111755" cy="4442349"/>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270</xdr:row>
      <xdr:rowOff>51072</xdr:rowOff>
    </xdr:from>
    <xdr:to>
      <xdr:col>11</xdr:col>
      <xdr:colOff>676276</xdr:colOff>
      <xdr:row>270</xdr:row>
      <xdr:rowOff>51073</xdr:rowOff>
    </xdr:to>
    <xdr:cxnSp macro="">
      <xdr:nvCxnSpPr>
        <xdr:cNvPr id="65" name="直線矢印コネクタ 64">
          <a:extLst>
            <a:ext uri="{FF2B5EF4-FFF2-40B4-BE49-F238E27FC236}">
              <a16:creationId xmlns:a16="http://schemas.microsoft.com/office/drawing/2014/main" id="{00000000-0008-0000-0000-000041000000}"/>
            </a:ext>
          </a:extLst>
        </xdr:cNvPr>
        <xdr:cNvCxnSpPr/>
      </xdr:nvCxnSpPr>
      <xdr:spPr>
        <a:xfrm flipH="1">
          <a:off x="8821271" y="49648307"/>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2241</xdr:colOff>
      <xdr:row>250</xdr:row>
      <xdr:rowOff>1436</xdr:rowOff>
    </xdr:from>
    <xdr:ext cx="3600000" cy="1092928"/>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392770" y="46348965"/>
          <a:ext cx="3600000" cy="109292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kumimoji="1" lang="ja-JP" altLang="en-US" sz="1200">
              <a:latin typeface="ＭＳ 明朝" panose="02020609040205080304" pitchFamily="17" charset="-128"/>
              <a:ea typeface="ＭＳ 明朝" panose="02020609040205080304" pitchFamily="17" charset="-128"/>
            </a:rPr>
            <a:t>消防法に基づき，防火管理者・防災管理者を定めれられている場合は，同一の方を「管理権限者」としてください。</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管理権限者は，自衛水防組織を統括する「統括管理者」とその「代行者」を定めてください。</a:t>
          </a: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11</xdr:col>
      <xdr:colOff>2545</xdr:colOff>
      <xdr:row>251</xdr:row>
      <xdr:rowOff>15045</xdr:rowOff>
    </xdr:from>
    <xdr:to>
      <xdr:col>11</xdr:col>
      <xdr:colOff>114300</xdr:colOff>
      <xdr:row>256</xdr:row>
      <xdr:rowOff>4986</xdr:rowOff>
    </xdr:to>
    <xdr:sp macro="" textlink="">
      <xdr:nvSpPr>
        <xdr:cNvPr id="67" name="右中かっこ 66">
          <a:extLst>
            <a:ext uri="{FF2B5EF4-FFF2-40B4-BE49-F238E27FC236}">
              <a16:creationId xmlns:a16="http://schemas.microsoft.com/office/drawing/2014/main" id="{00000000-0008-0000-0000-000043000000}"/>
            </a:ext>
          </a:extLst>
        </xdr:cNvPr>
        <xdr:cNvSpPr/>
      </xdr:nvSpPr>
      <xdr:spPr>
        <a:xfrm>
          <a:off x="8709516" y="46463427"/>
          <a:ext cx="111755" cy="864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253</xdr:row>
      <xdr:rowOff>122074</xdr:rowOff>
    </xdr:from>
    <xdr:to>
      <xdr:col>11</xdr:col>
      <xdr:colOff>676276</xdr:colOff>
      <xdr:row>253</xdr:row>
      <xdr:rowOff>122075</xdr:rowOff>
    </xdr:to>
    <xdr:cxnSp macro="">
      <xdr:nvCxnSpPr>
        <xdr:cNvPr id="68" name="直線矢印コネクタ 67">
          <a:extLst>
            <a:ext uri="{FF2B5EF4-FFF2-40B4-BE49-F238E27FC236}">
              <a16:creationId xmlns:a16="http://schemas.microsoft.com/office/drawing/2014/main" id="{00000000-0008-0000-0000-000044000000}"/>
            </a:ext>
          </a:extLst>
        </xdr:cNvPr>
        <xdr:cNvCxnSpPr/>
      </xdr:nvCxnSpPr>
      <xdr:spPr>
        <a:xfrm flipH="1">
          <a:off x="8821271" y="46895427"/>
          <a:ext cx="561976" cy="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152</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13452" y="32069013"/>
          <a:ext cx="433917" cy="2367642"/>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b="1">
              <a:solidFill>
                <a:sysClr val="windowText" lastClr="000000"/>
              </a:solidFill>
            </a:rPr>
            <a:t>注意体制確立</a:t>
          </a:r>
        </a:p>
      </xdr:txBody>
    </xdr:sp>
    <xdr:clientData/>
  </xdr:twoCellAnchor>
  <xdr:twoCellAnchor>
    <xdr:from>
      <xdr:col>5</xdr:col>
      <xdr:colOff>31750</xdr:colOff>
      <xdr:row>145</xdr:row>
      <xdr:rowOff>188234</xdr:rowOff>
    </xdr:from>
    <xdr:to>
      <xdr:col>5</xdr:col>
      <xdr:colOff>179917</xdr:colOff>
      <xdr:row>149</xdr:row>
      <xdr:rowOff>23435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33536" y="32899805"/>
          <a:ext cx="148167" cy="706059"/>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154</xdr:row>
      <xdr:rowOff>0</xdr:rowOff>
    </xdr:from>
    <xdr:to>
      <xdr:col>5</xdr:col>
      <xdr:colOff>645582</xdr:colOff>
      <xdr:row>165</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13451" y="34671000"/>
          <a:ext cx="433917" cy="3031370"/>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b="1">
              <a:solidFill>
                <a:sysClr val="windowText" lastClr="000000"/>
              </a:solidFill>
            </a:rPr>
            <a:t>警戒体制確立</a:t>
          </a:r>
        </a:p>
      </xdr:txBody>
    </xdr:sp>
    <xdr:clientData/>
  </xdr:twoCellAnchor>
  <xdr:twoCellAnchor>
    <xdr:from>
      <xdr:col>5</xdr:col>
      <xdr:colOff>211665</xdr:colOff>
      <xdr:row>167</xdr:row>
      <xdr:rowOff>0</xdr:rowOff>
    </xdr:from>
    <xdr:to>
      <xdr:col>5</xdr:col>
      <xdr:colOff>645582</xdr:colOff>
      <xdr:row>183</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29459" y="38122412"/>
          <a:ext cx="433917" cy="2689412"/>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b="1">
              <a:solidFill>
                <a:schemeClr val="bg1"/>
              </a:solidFill>
            </a:rPr>
            <a:t>非常体制確立</a:t>
          </a:r>
        </a:p>
      </xdr:txBody>
    </xdr:sp>
    <xdr:clientData/>
  </xdr:twoCellAnchor>
  <xdr:twoCellAnchor>
    <xdr:from>
      <xdr:col>5</xdr:col>
      <xdr:colOff>232833</xdr:colOff>
      <xdr:row>166</xdr:row>
      <xdr:rowOff>0</xdr:rowOff>
    </xdr:from>
    <xdr:to>
      <xdr:col>5</xdr:col>
      <xdr:colOff>603249</xdr:colOff>
      <xdr:row>166</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153</xdr:row>
      <xdr:rowOff>0</xdr:rowOff>
    </xdr:from>
    <xdr:to>
      <xdr:col>5</xdr:col>
      <xdr:colOff>603249</xdr:colOff>
      <xdr:row>153</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159</xdr:row>
      <xdr:rowOff>74765</xdr:rowOff>
    </xdr:from>
    <xdr:to>
      <xdr:col>5</xdr:col>
      <xdr:colOff>179917</xdr:colOff>
      <xdr:row>162</xdr:row>
      <xdr:rowOff>126320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433536" y="35834336"/>
          <a:ext cx="148167" cy="704698"/>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171</xdr:row>
      <xdr:rowOff>83080</xdr:rowOff>
    </xdr:from>
    <xdr:to>
      <xdr:col>5</xdr:col>
      <xdr:colOff>179917</xdr:colOff>
      <xdr:row>174</xdr:row>
      <xdr:rowOff>134635</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433536" y="38890651"/>
          <a:ext cx="148167" cy="704698"/>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ousai.city.kyoto.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5"/>
  <sheetViews>
    <sheetView tabSelected="1" view="pageBreakPreview" zoomScale="90" zoomScaleNormal="100" zoomScaleSheetLayoutView="90" workbookViewId="0">
      <selection activeCell="D10" sqref="D10:J10"/>
    </sheetView>
  </sheetViews>
  <sheetFormatPr defaultRowHeight="14.25" x14ac:dyDescent="0.15"/>
  <cols>
    <col min="1" max="1" width="7.5" style="95" bestFit="1" customWidth="1"/>
    <col min="2" max="2" width="4.5" style="14" customWidth="1"/>
    <col min="3" max="3" width="40" style="14" customWidth="1"/>
    <col min="4" max="4" width="5.625" style="14" customWidth="1"/>
    <col min="5" max="5" width="3.5" style="14" bestFit="1" customWidth="1"/>
    <col min="6" max="6" width="4" style="14" customWidth="1"/>
    <col min="7" max="7" width="3.5" style="14" bestFit="1" customWidth="1"/>
    <col min="8" max="8" width="4.875" style="14" customWidth="1"/>
    <col min="9" max="9" width="3.5" style="14" bestFit="1" customWidth="1"/>
    <col min="10" max="10" width="9.875" style="14" customWidth="1"/>
    <col min="11" max="11" width="27.375" style="15" customWidth="1"/>
    <col min="12" max="16384" width="9" style="14"/>
  </cols>
  <sheetData>
    <row r="1" spans="1:11" ht="21.75" thickBot="1" x14ac:dyDescent="0.2">
      <c r="B1" s="280" t="s">
        <v>287</v>
      </c>
      <c r="C1" s="281"/>
      <c r="D1" s="281"/>
      <c r="E1" s="281"/>
      <c r="F1" s="281"/>
      <c r="G1" s="281"/>
      <c r="H1" s="281"/>
      <c r="I1" s="281"/>
      <c r="J1" s="281"/>
      <c r="K1" s="282"/>
    </row>
    <row r="2" spans="1:11" ht="17.25" customHeight="1" x14ac:dyDescent="0.15"/>
    <row r="3" spans="1:11" ht="24.75" thickBot="1" x14ac:dyDescent="0.2">
      <c r="B3" s="16" t="s">
        <v>90</v>
      </c>
    </row>
    <row r="4" spans="1:11" ht="312" customHeight="1" thickBot="1" x14ac:dyDescent="0.2">
      <c r="A4" s="98" t="s">
        <v>285</v>
      </c>
      <c r="B4" s="263" t="s">
        <v>343</v>
      </c>
      <c r="C4" s="264"/>
      <c r="D4" s="264"/>
      <c r="E4" s="264"/>
      <c r="F4" s="264"/>
      <c r="G4" s="264"/>
      <c r="H4" s="264"/>
      <c r="I4" s="264"/>
      <c r="J4" s="264"/>
      <c r="K4" s="265"/>
    </row>
    <row r="5" spans="1:11" ht="17.25" customHeight="1" x14ac:dyDescent="0.15">
      <c r="A5" s="99" t="s">
        <v>286</v>
      </c>
    </row>
    <row r="6" spans="1:11" ht="17.25" customHeight="1" thickBot="1" x14ac:dyDescent="0.2">
      <c r="A6" s="100">
        <f>SUM(A9:A285)</f>
        <v>48</v>
      </c>
    </row>
    <row r="7" spans="1:11" ht="17.25" customHeight="1" x14ac:dyDescent="0.15">
      <c r="B7" s="269" t="s">
        <v>0</v>
      </c>
      <c r="C7" s="268"/>
      <c r="D7" s="268" t="s">
        <v>1</v>
      </c>
      <c r="E7" s="268"/>
      <c r="F7" s="268"/>
      <c r="G7" s="268"/>
      <c r="H7" s="268"/>
      <c r="I7" s="268"/>
      <c r="J7" s="268"/>
      <c r="K7" s="17" t="s">
        <v>2</v>
      </c>
    </row>
    <row r="8" spans="1:11" ht="17.25" customHeight="1" x14ac:dyDescent="0.15">
      <c r="B8" s="218" t="s">
        <v>175</v>
      </c>
      <c r="C8" s="219"/>
      <c r="D8" s="18"/>
      <c r="E8" s="18"/>
      <c r="F8" s="18"/>
      <c r="G8" s="18"/>
      <c r="H8" s="18"/>
      <c r="I8" s="18"/>
      <c r="J8" s="18"/>
      <c r="K8" s="19"/>
    </row>
    <row r="9" spans="1:11" ht="7.5" customHeight="1" thickBot="1" x14ac:dyDescent="0.2">
      <c r="B9" s="20"/>
      <c r="C9" s="21"/>
      <c r="D9" s="21"/>
      <c r="E9" s="21"/>
      <c r="F9" s="21"/>
      <c r="G9" s="21"/>
      <c r="H9" s="21"/>
      <c r="I9" s="21"/>
      <c r="J9" s="21"/>
      <c r="K9" s="22"/>
    </row>
    <row r="10" spans="1:11" s="26" customFormat="1" ht="17.25" customHeight="1" thickBot="1" x14ac:dyDescent="0.2">
      <c r="A10" s="95">
        <f>IF(D10="",1,0)</f>
        <v>1</v>
      </c>
      <c r="B10" s="23" t="s">
        <v>150</v>
      </c>
      <c r="C10" s="24" t="s">
        <v>182</v>
      </c>
      <c r="D10" s="270"/>
      <c r="E10" s="271"/>
      <c r="F10" s="271"/>
      <c r="G10" s="271"/>
      <c r="H10" s="271"/>
      <c r="I10" s="271"/>
      <c r="J10" s="272"/>
      <c r="K10" s="25" t="s">
        <v>183</v>
      </c>
    </row>
    <row r="11" spans="1:11" s="26" customFormat="1" ht="7.5" customHeight="1" x14ac:dyDescent="0.15">
      <c r="A11" s="95"/>
      <c r="B11" s="27"/>
      <c r="C11" s="28"/>
      <c r="D11" s="29"/>
      <c r="E11" s="30"/>
      <c r="F11" s="29"/>
      <c r="G11" s="30"/>
      <c r="H11" s="29"/>
      <c r="I11" s="30"/>
      <c r="J11" s="30"/>
      <c r="K11" s="25"/>
    </row>
    <row r="12" spans="1:11" ht="17.25" customHeight="1" x14ac:dyDescent="0.15">
      <c r="B12" s="218" t="s">
        <v>20</v>
      </c>
      <c r="C12" s="219"/>
      <c r="D12" s="18"/>
      <c r="E12" s="18"/>
      <c r="F12" s="18"/>
      <c r="G12" s="18"/>
      <c r="H12" s="18"/>
      <c r="I12" s="18"/>
      <c r="J12" s="18"/>
      <c r="K12" s="19"/>
    </row>
    <row r="13" spans="1:11" ht="7.5" customHeight="1" thickBot="1" x14ac:dyDescent="0.2">
      <c r="B13" s="20"/>
      <c r="C13" s="21"/>
      <c r="D13" s="21"/>
      <c r="E13" s="21"/>
      <c r="F13" s="21"/>
      <c r="G13" s="21"/>
      <c r="H13" s="21"/>
      <c r="I13" s="21"/>
      <c r="J13" s="21"/>
      <c r="K13" s="22"/>
    </row>
    <row r="14" spans="1:11" s="26" customFormat="1" ht="17.25" customHeight="1" thickBot="1" x14ac:dyDescent="0.2">
      <c r="A14" s="95">
        <f>IF(OR(D14="",F14="",H14=""),1,0)</f>
        <v>1</v>
      </c>
      <c r="B14" s="23" t="s">
        <v>150</v>
      </c>
      <c r="C14" s="24" t="s">
        <v>163</v>
      </c>
      <c r="D14" s="179"/>
      <c r="E14" s="30" t="s">
        <v>30</v>
      </c>
      <c r="F14" s="179"/>
      <c r="G14" s="30" t="s">
        <v>31</v>
      </c>
      <c r="H14" s="179"/>
      <c r="I14" s="30" t="s">
        <v>32</v>
      </c>
      <c r="J14" s="30"/>
      <c r="K14" s="25">
        <v>42962</v>
      </c>
    </row>
    <row r="15" spans="1:11" s="26" customFormat="1" ht="7.5" customHeight="1" thickBot="1" x14ac:dyDescent="0.2">
      <c r="A15" s="95"/>
      <c r="B15" s="27"/>
      <c r="C15" s="28"/>
      <c r="D15" s="29"/>
      <c r="E15" s="30"/>
      <c r="F15" s="29"/>
      <c r="G15" s="30"/>
      <c r="H15" s="29"/>
      <c r="I15" s="30"/>
      <c r="J15" s="30"/>
      <c r="K15" s="25"/>
    </row>
    <row r="16" spans="1:11" ht="17.25" customHeight="1" thickBot="1" x14ac:dyDescent="0.2">
      <c r="A16" s="95">
        <f>IF(D16="",1,0)</f>
        <v>1</v>
      </c>
      <c r="B16" s="31" t="s">
        <v>150</v>
      </c>
      <c r="C16" s="32" t="s">
        <v>164</v>
      </c>
      <c r="D16" s="229"/>
      <c r="E16" s="230"/>
      <c r="F16" s="230"/>
      <c r="G16" s="230"/>
      <c r="H16" s="230"/>
      <c r="I16" s="230"/>
      <c r="J16" s="231"/>
      <c r="K16" s="33" t="s">
        <v>255</v>
      </c>
    </row>
    <row r="17" spans="1:19" ht="7.5" customHeight="1" x14ac:dyDescent="0.15">
      <c r="B17" s="34"/>
      <c r="C17" s="35"/>
      <c r="D17" s="36"/>
      <c r="E17" s="36"/>
      <c r="F17" s="36"/>
      <c r="G17" s="36"/>
      <c r="H17" s="36"/>
      <c r="I17" s="36"/>
      <c r="J17" s="36"/>
      <c r="K17" s="33"/>
    </row>
    <row r="18" spans="1:19" ht="17.25" customHeight="1" x14ac:dyDescent="0.15">
      <c r="B18" s="31" t="s">
        <v>150</v>
      </c>
      <c r="C18" s="178" t="s">
        <v>295</v>
      </c>
      <c r="D18" s="235" t="s">
        <v>292</v>
      </c>
      <c r="E18" s="236"/>
      <c r="F18" s="236"/>
      <c r="G18" s="236"/>
      <c r="H18" s="236"/>
      <c r="I18" s="236"/>
      <c r="J18" s="237"/>
      <c r="K18" s="33" t="s">
        <v>169</v>
      </c>
      <c r="N18" s="187"/>
      <c r="O18" s="187"/>
      <c r="P18" s="187"/>
      <c r="Q18" s="187"/>
    </row>
    <row r="19" spans="1:19" ht="7.5" customHeight="1" thickBot="1" x14ac:dyDescent="0.2">
      <c r="B19" s="34"/>
      <c r="C19" s="35"/>
      <c r="D19" s="37"/>
      <c r="E19" s="37"/>
      <c r="F19" s="37"/>
      <c r="G19" s="37"/>
      <c r="H19" s="37"/>
      <c r="I19" s="37"/>
      <c r="J19" s="37"/>
      <c r="K19" s="33"/>
      <c r="M19" s="187"/>
      <c r="N19" s="187"/>
      <c r="O19" s="187"/>
      <c r="P19" s="187"/>
      <c r="Q19" s="187"/>
    </row>
    <row r="20" spans="1:19" ht="17.25" customHeight="1" thickBot="1" x14ac:dyDescent="0.2">
      <c r="A20" s="95">
        <f>IF(D20="",1,0)</f>
        <v>1</v>
      </c>
      <c r="B20" s="31" t="s">
        <v>150</v>
      </c>
      <c r="C20" s="32" t="s">
        <v>296</v>
      </c>
      <c r="D20" s="229"/>
      <c r="E20" s="230"/>
      <c r="F20" s="230"/>
      <c r="G20" s="230"/>
      <c r="H20" s="230"/>
      <c r="I20" s="230"/>
      <c r="J20" s="231"/>
      <c r="K20" s="33" t="s">
        <v>297</v>
      </c>
      <c r="M20" s="187"/>
      <c r="N20" s="187"/>
      <c r="O20" s="187"/>
      <c r="P20" s="187"/>
      <c r="Q20" s="187"/>
    </row>
    <row r="21" spans="1:19" ht="7.5" customHeight="1" thickBot="1" x14ac:dyDescent="0.2">
      <c r="B21" s="31"/>
      <c r="C21" s="38"/>
      <c r="D21" s="39"/>
      <c r="E21" s="39"/>
      <c r="F21" s="39"/>
      <c r="G21" s="39"/>
      <c r="H21" s="39"/>
      <c r="I21" s="39"/>
      <c r="J21" s="39"/>
      <c r="K21" s="33"/>
      <c r="M21" s="101"/>
      <c r="N21" s="101"/>
      <c r="O21" s="101"/>
      <c r="P21" s="101"/>
      <c r="Q21" s="101"/>
    </row>
    <row r="22" spans="1:19" ht="17.25" customHeight="1" thickBot="1" x14ac:dyDescent="0.2">
      <c r="A22" s="95">
        <f>IF(D22="",1,0)</f>
        <v>1</v>
      </c>
      <c r="B22" s="31" t="s">
        <v>150</v>
      </c>
      <c r="C22" s="32" t="s">
        <v>299</v>
      </c>
      <c r="D22" s="229"/>
      <c r="E22" s="230"/>
      <c r="F22" s="230"/>
      <c r="G22" s="230"/>
      <c r="H22" s="230"/>
      <c r="I22" s="230"/>
      <c r="J22" s="231"/>
      <c r="K22" s="33" t="s">
        <v>298</v>
      </c>
    </row>
    <row r="23" spans="1:19" ht="7.5" customHeight="1" thickBot="1" x14ac:dyDescent="0.2">
      <c r="B23" s="34"/>
      <c r="C23" s="35"/>
      <c r="D23" s="37"/>
      <c r="E23" s="37"/>
      <c r="F23" s="37"/>
      <c r="G23" s="37"/>
      <c r="H23" s="37"/>
      <c r="I23" s="37"/>
      <c r="J23" s="37"/>
      <c r="K23" s="33"/>
      <c r="N23" s="190"/>
      <c r="O23" s="190"/>
      <c r="P23" s="190"/>
      <c r="Q23" s="190"/>
    </row>
    <row r="24" spans="1:19" ht="17.25" customHeight="1" thickBot="1" x14ac:dyDescent="0.2">
      <c r="A24" s="95">
        <f>IF(D24="",1,0)</f>
        <v>1</v>
      </c>
      <c r="B24" s="31" t="s">
        <v>150</v>
      </c>
      <c r="C24" s="32" t="s">
        <v>339</v>
      </c>
      <c r="D24" s="229"/>
      <c r="E24" s="230"/>
      <c r="F24" s="230"/>
      <c r="G24" s="230"/>
      <c r="H24" s="230"/>
      <c r="I24" s="230"/>
      <c r="J24" s="231"/>
      <c r="K24" s="33" t="s">
        <v>294</v>
      </c>
      <c r="M24" s="190"/>
      <c r="N24" s="190"/>
      <c r="O24" s="190"/>
      <c r="P24" s="190"/>
      <c r="Q24" s="190"/>
    </row>
    <row r="25" spans="1:19" ht="7.5" customHeight="1" x14ac:dyDescent="0.15">
      <c r="B25" s="34"/>
      <c r="C25" s="35"/>
      <c r="D25" s="37"/>
      <c r="E25" s="37"/>
      <c r="F25" s="37"/>
      <c r="G25" s="37"/>
      <c r="H25" s="37"/>
      <c r="I25" s="37"/>
      <c r="J25" s="37"/>
      <c r="K25" s="33"/>
      <c r="M25" s="190"/>
      <c r="N25" s="190"/>
      <c r="O25" s="190"/>
      <c r="P25" s="190"/>
      <c r="Q25" s="190"/>
    </row>
    <row r="26" spans="1:19" ht="17.25" customHeight="1" x14ac:dyDescent="0.15">
      <c r="B26" s="227" t="s">
        <v>162</v>
      </c>
      <c r="C26" s="228"/>
      <c r="D26" s="85"/>
      <c r="E26" s="85"/>
      <c r="F26" s="85"/>
      <c r="G26" s="85"/>
      <c r="H26" s="85"/>
      <c r="I26" s="85"/>
      <c r="J26" s="85"/>
      <c r="K26" s="86"/>
      <c r="M26" s="101"/>
      <c r="N26" s="101"/>
      <c r="O26" s="101"/>
      <c r="P26" s="101"/>
      <c r="Q26" s="101"/>
      <c r="R26" s="40"/>
      <c r="S26" s="40"/>
    </row>
    <row r="27" spans="1:19" ht="7.5" customHeight="1" thickBot="1" x14ac:dyDescent="0.2">
      <c r="B27" s="31"/>
      <c r="C27" s="38"/>
      <c r="D27" s="39"/>
      <c r="E27" s="39"/>
      <c r="F27" s="39"/>
      <c r="G27" s="39"/>
      <c r="H27" s="39"/>
      <c r="I27" s="39"/>
      <c r="J27" s="39"/>
      <c r="K27" s="33"/>
    </row>
    <row r="28" spans="1:19" ht="17.25" customHeight="1" thickBot="1" x14ac:dyDescent="0.2">
      <c r="A28" s="95">
        <f>IF(OR(F28="",J28=""),1,0)</f>
        <v>1</v>
      </c>
      <c r="B28" s="31"/>
      <c r="C28" s="38" t="s">
        <v>62</v>
      </c>
      <c r="D28" s="234" t="s">
        <v>42</v>
      </c>
      <c r="E28" s="234"/>
      <c r="F28" s="266"/>
      <c r="G28" s="267"/>
      <c r="H28" s="234" t="s">
        <v>41</v>
      </c>
      <c r="I28" s="234"/>
      <c r="J28" s="180"/>
      <c r="K28" s="33" t="s">
        <v>86</v>
      </c>
      <c r="M28" s="189"/>
      <c r="N28" s="189"/>
      <c r="O28" s="189"/>
      <c r="P28" s="189"/>
      <c r="Q28" s="189"/>
    </row>
    <row r="29" spans="1:19" ht="7.5" customHeight="1" thickBot="1" x14ac:dyDescent="0.2">
      <c r="B29" s="31"/>
      <c r="C29" s="38"/>
      <c r="D29" s="39"/>
      <c r="E29" s="39"/>
      <c r="F29" s="39"/>
      <c r="G29" s="39"/>
      <c r="H29" s="39"/>
      <c r="I29" s="39"/>
      <c r="J29" s="39"/>
      <c r="K29" s="33"/>
      <c r="M29" s="189"/>
      <c r="N29" s="189"/>
      <c r="O29" s="189"/>
      <c r="P29" s="189"/>
      <c r="Q29" s="189"/>
    </row>
    <row r="30" spans="1:19" ht="17.25" customHeight="1" thickBot="1" x14ac:dyDescent="0.2">
      <c r="A30" s="95">
        <f>IF(OR(F30="",J30=""),1,0)</f>
        <v>1</v>
      </c>
      <c r="B30" s="31"/>
      <c r="C30" s="38" t="s">
        <v>45</v>
      </c>
      <c r="D30" s="234" t="s">
        <v>42</v>
      </c>
      <c r="E30" s="234"/>
      <c r="F30" s="266"/>
      <c r="G30" s="267"/>
      <c r="H30" s="234" t="s">
        <v>41</v>
      </c>
      <c r="I30" s="234"/>
      <c r="J30" s="180"/>
      <c r="K30" s="33" t="s">
        <v>87</v>
      </c>
      <c r="M30" s="189"/>
      <c r="N30" s="189"/>
      <c r="O30" s="189"/>
      <c r="P30" s="189"/>
      <c r="Q30" s="189"/>
    </row>
    <row r="31" spans="1:19" ht="7.5" customHeight="1" thickBot="1" x14ac:dyDescent="0.2">
      <c r="B31" s="31"/>
      <c r="C31" s="38"/>
      <c r="D31" s="39"/>
      <c r="E31" s="39"/>
      <c r="F31" s="39"/>
      <c r="G31" s="39"/>
      <c r="H31" s="39"/>
      <c r="I31" s="39"/>
      <c r="J31" s="39"/>
      <c r="K31" s="33"/>
      <c r="M31" s="189"/>
      <c r="N31" s="189"/>
      <c r="O31" s="189"/>
      <c r="P31" s="189"/>
      <c r="Q31" s="189"/>
    </row>
    <row r="32" spans="1:19" ht="17.25" customHeight="1" thickBot="1" x14ac:dyDescent="0.2">
      <c r="A32" s="95">
        <f>IF(H32="",1,0)</f>
        <v>1</v>
      </c>
      <c r="B32" s="31"/>
      <c r="C32" s="38" t="s">
        <v>40</v>
      </c>
      <c r="D32" s="41" t="s">
        <v>88</v>
      </c>
      <c r="E32" s="42"/>
      <c r="F32" s="43"/>
      <c r="G32" s="43"/>
      <c r="H32" s="260"/>
      <c r="I32" s="261"/>
      <c r="J32" s="262"/>
      <c r="K32" s="33" t="s">
        <v>129</v>
      </c>
      <c r="M32" s="189"/>
      <c r="N32" s="189"/>
      <c r="O32" s="189"/>
      <c r="P32" s="189"/>
      <c r="Q32" s="189"/>
    </row>
    <row r="33" spans="1:19" ht="7.5" customHeight="1" thickBot="1" x14ac:dyDescent="0.2">
      <c r="B33" s="31"/>
      <c r="C33" s="38"/>
      <c r="D33" s="42"/>
      <c r="E33" s="42"/>
      <c r="F33" s="43"/>
      <c r="G33" s="43"/>
      <c r="H33" s="42"/>
      <c r="I33" s="42"/>
      <c r="J33" s="44"/>
      <c r="K33" s="33"/>
      <c r="M33" s="189"/>
      <c r="N33" s="189"/>
      <c r="O33" s="189"/>
      <c r="P33" s="189"/>
      <c r="Q33" s="189"/>
    </row>
    <row r="34" spans="1:19" ht="17.25" customHeight="1" thickBot="1" x14ac:dyDescent="0.2">
      <c r="A34" s="95">
        <f>IF(H32="平日と異なる",IF(OR(F34="",J34=""),1,0),0)</f>
        <v>0</v>
      </c>
      <c r="B34" s="31"/>
      <c r="C34" s="38"/>
      <c r="D34" s="234" t="s">
        <v>42</v>
      </c>
      <c r="E34" s="234"/>
      <c r="F34" s="232"/>
      <c r="G34" s="233"/>
      <c r="H34" s="234" t="s">
        <v>41</v>
      </c>
      <c r="I34" s="234"/>
      <c r="J34" s="181"/>
      <c r="K34" s="33" t="s">
        <v>86</v>
      </c>
      <c r="M34" s="189"/>
      <c r="N34" s="189"/>
      <c r="O34" s="189"/>
      <c r="P34" s="189"/>
      <c r="Q34" s="189"/>
    </row>
    <row r="35" spans="1:19" ht="7.5" customHeight="1" x14ac:dyDescent="0.15">
      <c r="B35" s="45"/>
      <c r="C35" s="46"/>
      <c r="D35" s="47"/>
      <c r="E35" s="47"/>
      <c r="F35" s="47"/>
      <c r="G35" s="47"/>
      <c r="H35" s="47"/>
      <c r="I35" s="47"/>
      <c r="J35" s="47"/>
      <c r="K35" s="48"/>
    </row>
    <row r="36" spans="1:19" ht="17.25" customHeight="1" x14ac:dyDescent="0.15">
      <c r="B36" s="218" t="s">
        <v>29</v>
      </c>
      <c r="C36" s="219"/>
      <c r="D36" s="49"/>
      <c r="E36" s="49"/>
      <c r="F36" s="49"/>
      <c r="G36" s="49"/>
      <c r="H36" s="49"/>
      <c r="I36" s="49"/>
      <c r="J36" s="49"/>
      <c r="K36" s="50"/>
      <c r="M36" s="189"/>
      <c r="N36" s="189"/>
      <c r="O36" s="189"/>
      <c r="P36" s="189"/>
      <c r="Q36" s="189"/>
      <c r="R36" s="51" t="s">
        <v>256</v>
      </c>
      <c r="S36" s="51" t="s">
        <v>267</v>
      </c>
    </row>
    <row r="37" spans="1:19" ht="7.5" customHeight="1" x14ac:dyDescent="0.15">
      <c r="B37" s="52"/>
      <c r="C37" s="21"/>
      <c r="D37" s="21"/>
      <c r="E37" s="21"/>
      <c r="F37" s="21"/>
      <c r="G37" s="21"/>
      <c r="H37" s="21"/>
      <c r="I37" s="21"/>
      <c r="J37" s="21"/>
      <c r="K37" s="22"/>
      <c r="M37" s="189"/>
      <c r="N37" s="189"/>
      <c r="O37" s="189"/>
      <c r="P37" s="189"/>
      <c r="Q37" s="189"/>
      <c r="R37" s="51" t="s">
        <v>258</v>
      </c>
      <c r="S37" s="51" t="s">
        <v>257</v>
      </c>
    </row>
    <row r="38" spans="1:19" ht="17.25" customHeight="1" x14ac:dyDescent="0.15">
      <c r="B38" s="249" t="s">
        <v>161</v>
      </c>
      <c r="C38" s="250"/>
      <c r="D38" s="87"/>
      <c r="E38" s="87"/>
      <c r="F38" s="87"/>
      <c r="G38" s="87"/>
      <c r="H38" s="87"/>
      <c r="I38" s="87"/>
      <c r="J38" s="87"/>
      <c r="K38" s="88"/>
      <c r="M38" s="189"/>
      <c r="N38" s="189"/>
      <c r="O38" s="189"/>
      <c r="P38" s="189"/>
      <c r="Q38" s="189"/>
      <c r="R38" s="51" t="s">
        <v>259</v>
      </c>
      <c r="S38" s="51" t="s">
        <v>268</v>
      </c>
    </row>
    <row r="39" spans="1:19" ht="7.5" customHeight="1" thickBot="1" x14ac:dyDescent="0.2">
      <c r="B39" s="52"/>
      <c r="C39" s="53"/>
      <c r="D39" s="53"/>
      <c r="E39" s="53"/>
      <c r="F39" s="53"/>
      <c r="G39" s="53"/>
      <c r="H39" s="53"/>
      <c r="I39" s="53"/>
      <c r="J39" s="53"/>
      <c r="K39" s="54"/>
      <c r="M39" s="189"/>
      <c r="N39" s="189"/>
      <c r="O39" s="189"/>
      <c r="P39" s="189"/>
      <c r="Q39" s="189"/>
      <c r="R39" s="51" t="s">
        <v>260</v>
      </c>
      <c r="S39" s="51" t="s">
        <v>269</v>
      </c>
    </row>
    <row r="40" spans="1:19" ht="17.25" customHeight="1" thickBot="1" x14ac:dyDescent="0.2">
      <c r="A40" s="95">
        <f>IF(COUNTIF($D$10,"*洪水*"),IF(D40="",1,0),0)</f>
        <v>0</v>
      </c>
      <c r="B40" s="52"/>
      <c r="C40" s="55" t="s">
        <v>33</v>
      </c>
      <c r="D40" s="238"/>
      <c r="E40" s="239"/>
      <c r="F40" s="239"/>
      <c r="G40" s="239"/>
      <c r="H40" s="239"/>
      <c r="I40" s="239"/>
      <c r="J40" s="240"/>
      <c r="K40" s="56" t="s">
        <v>276</v>
      </c>
      <c r="M40" s="189"/>
      <c r="N40" s="189"/>
      <c r="O40" s="189"/>
      <c r="P40" s="189"/>
      <c r="Q40" s="189"/>
      <c r="R40" s="51" t="s">
        <v>261</v>
      </c>
      <c r="S40" s="51" t="s">
        <v>270</v>
      </c>
    </row>
    <row r="41" spans="1:19" ht="7.5" customHeight="1" x14ac:dyDescent="0.15">
      <c r="B41" s="52"/>
      <c r="C41" s="55"/>
      <c r="D41" s="57"/>
      <c r="E41" s="57"/>
      <c r="F41" s="57"/>
      <c r="G41" s="57"/>
      <c r="H41" s="57"/>
      <c r="I41" s="57"/>
      <c r="J41" s="57"/>
      <c r="K41" s="56"/>
      <c r="M41" s="189"/>
      <c r="N41" s="189"/>
      <c r="O41" s="189"/>
      <c r="P41" s="189"/>
      <c r="Q41" s="189"/>
      <c r="R41" s="51" t="s">
        <v>262</v>
      </c>
      <c r="S41" s="51" t="s">
        <v>271</v>
      </c>
    </row>
    <row r="42" spans="1:19" ht="17.25" customHeight="1" x14ac:dyDescent="0.15">
      <c r="B42" s="52"/>
      <c r="C42" s="55" t="s">
        <v>275</v>
      </c>
      <c r="D42" s="235" t="str">
        <f>IF(D40&lt;&gt;"",VLOOKUP(D40,$R$36:$S$44,2,FALSE),"")</f>
        <v/>
      </c>
      <c r="E42" s="236"/>
      <c r="F42" s="236"/>
      <c r="G42" s="236"/>
      <c r="H42" s="236"/>
      <c r="I42" s="236"/>
      <c r="J42" s="237"/>
      <c r="K42" s="56" t="s">
        <v>281</v>
      </c>
      <c r="M42" s="189"/>
      <c r="N42" s="189"/>
      <c r="O42" s="189"/>
      <c r="P42" s="189"/>
      <c r="Q42" s="189"/>
      <c r="R42" s="51" t="s">
        <v>263</v>
      </c>
      <c r="S42" s="51" t="s">
        <v>272</v>
      </c>
    </row>
    <row r="43" spans="1:19" ht="7.5" customHeight="1" x14ac:dyDescent="0.15">
      <c r="B43" s="52"/>
      <c r="C43" s="55"/>
      <c r="D43" s="57"/>
      <c r="E43" s="57"/>
      <c r="F43" s="57"/>
      <c r="G43" s="57"/>
      <c r="H43" s="57"/>
      <c r="I43" s="57"/>
      <c r="J43" s="57"/>
      <c r="K43" s="56"/>
      <c r="M43" s="189"/>
      <c r="N43" s="189"/>
      <c r="O43" s="189"/>
      <c r="P43" s="189"/>
      <c r="Q43" s="189"/>
      <c r="R43" s="51" t="s">
        <v>264</v>
      </c>
      <c r="S43" s="51" t="s">
        <v>273</v>
      </c>
    </row>
    <row r="44" spans="1:19" ht="17.25" customHeight="1" x14ac:dyDescent="0.15">
      <c r="B44" s="249" t="s">
        <v>160</v>
      </c>
      <c r="C44" s="250"/>
      <c r="D44" s="87"/>
      <c r="E44" s="87"/>
      <c r="F44" s="87"/>
      <c r="G44" s="87"/>
      <c r="H44" s="87"/>
      <c r="I44" s="87"/>
      <c r="J44" s="87"/>
      <c r="K44" s="88"/>
      <c r="M44" s="189"/>
      <c r="N44" s="189"/>
      <c r="O44" s="189"/>
      <c r="P44" s="189"/>
      <c r="Q44" s="189"/>
      <c r="R44" s="51" t="s">
        <v>265</v>
      </c>
      <c r="S44" s="51" t="s">
        <v>274</v>
      </c>
    </row>
    <row r="45" spans="1:19" ht="7.5" customHeight="1" thickBot="1" x14ac:dyDescent="0.2">
      <c r="B45" s="52"/>
      <c r="C45" s="55"/>
      <c r="D45" s="57"/>
      <c r="E45" s="57"/>
      <c r="F45" s="57"/>
      <c r="G45" s="57"/>
      <c r="H45" s="57"/>
      <c r="I45" s="57"/>
      <c r="J45" s="57"/>
      <c r="K45" s="56"/>
    </row>
    <row r="46" spans="1:19" ht="17.25" customHeight="1" thickBot="1" x14ac:dyDescent="0.2">
      <c r="B46" s="52"/>
      <c r="C46" s="55" t="s">
        <v>33</v>
      </c>
      <c r="D46" s="238"/>
      <c r="E46" s="239"/>
      <c r="F46" s="239"/>
      <c r="G46" s="239"/>
      <c r="H46" s="239"/>
      <c r="I46" s="239"/>
      <c r="J46" s="240"/>
      <c r="K46" s="56" t="s">
        <v>276</v>
      </c>
    </row>
    <row r="47" spans="1:19" ht="7.5" customHeight="1" x14ac:dyDescent="0.15">
      <c r="B47" s="52"/>
      <c r="C47" s="55"/>
      <c r="D47" s="57"/>
      <c r="E47" s="57"/>
      <c r="F47" s="57"/>
      <c r="G47" s="57"/>
      <c r="H47" s="57"/>
      <c r="I47" s="57"/>
      <c r="J47" s="57"/>
      <c r="K47" s="56"/>
    </row>
    <row r="48" spans="1:19" ht="17.25" customHeight="1" x14ac:dyDescent="0.15">
      <c r="B48" s="52"/>
      <c r="C48" s="55" t="s">
        <v>275</v>
      </c>
      <c r="D48" s="235" t="str">
        <f>IF(D46&lt;&gt;"",VLOOKUP(D46,$R$36:$S$44,2,FALSE),"")</f>
        <v/>
      </c>
      <c r="E48" s="236"/>
      <c r="F48" s="236"/>
      <c r="G48" s="236"/>
      <c r="H48" s="236"/>
      <c r="I48" s="236"/>
      <c r="J48" s="237"/>
      <c r="K48" s="56" t="s">
        <v>281</v>
      </c>
      <c r="P48" s="38"/>
      <c r="Q48" s="38"/>
    </row>
    <row r="49" spans="1:17" ht="7.5" customHeight="1" x14ac:dyDescent="0.15">
      <c r="B49" s="52"/>
      <c r="C49" s="55"/>
      <c r="D49" s="57"/>
      <c r="E49" s="57"/>
      <c r="F49" s="57"/>
      <c r="G49" s="57"/>
      <c r="H49" s="57"/>
      <c r="I49" s="57"/>
      <c r="J49" s="57"/>
      <c r="K49" s="56"/>
      <c r="P49" s="38"/>
      <c r="Q49" s="38"/>
    </row>
    <row r="50" spans="1:17" ht="17.25" customHeight="1" x14ac:dyDescent="0.15">
      <c r="B50" s="249" t="s">
        <v>159</v>
      </c>
      <c r="C50" s="250"/>
      <c r="D50" s="87"/>
      <c r="E50" s="87"/>
      <c r="F50" s="87"/>
      <c r="G50" s="87"/>
      <c r="H50" s="87"/>
      <c r="I50" s="87"/>
      <c r="J50" s="87"/>
      <c r="K50" s="88"/>
      <c r="P50" s="38"/>
      <c r="Q50" s="38"/>
    </row>
    <row r="51" spans="1:17" ht="7.5" customHeight="1" thickBot="1" x14ac:dyDescent="0.2">
      <c r="B51" s="52"/>
      <c r="C51" s="55"/>
      <c r="D51" s="57"/>
      <c r="E51" s="57"/>
      <c r="F51" s="57"/>
      <c r="G51" s="57"/>
      <c r="H51" s="57"/>
      <c r="I51" s="57"/>
      <c r="J51" s="57"/>
      <c r="K51" s="56"/>
      <c r="P51" s="38"/>
      <c r="Q51" s="38"/>
    </row>
    <row r="52" spans="1:17" ht="17.25" customHeight="1" thickBot="1" x14ac:dyDescent="0.2">
      <c r="B52" s="52"/>
      <c r="C52" s="55" t="s">
        <v>33</v>
      </c>
      <c r="D52" s="238"/>
      <c r="E52" s="239"/>
      <c r="F52" s="239"/>
      <c r="G52" s="239"/>
      <c r="H52" s="239"/>
      <c r="I52" s="239"/>
      <c r="J52" s="240"/>
      <c r="K52" s="56" t="s">
        <v>276</v>
      </c>
      <c r="P52" s="38"/>
      <c r="Q52" s="38"/>
    </row>
    <row r="53" spans="1:17" ht="7.5" customHeight="1" x14ac:dyDescent="0.15">
      <c r="B53" s="52"/>
      <c r="C53" s="55"/>
      <c r="D53" s="57"/>
      <c r="E53" s="57"/>
      <c r="F53" s="57"/>
      <c r="G53" s="57"/>
      <c r="H53" s="57"/>
      <c r="I53" s="57"/>
      <c r="J53" s="57"/>
      <c r="K53" s="56"/>
      <c r="M53" s="58"/>
      <c r="P53" s="38"/>
      <c r="Q53" s="38"/>
    </row>
    <row r="54" spans="1:17" ht="17.25" customHeight="1" x14ac:dyDescent="0.15">
      <c r="B54" s="52"/>
      <c r="C54" s="55" t="s">
        <v>275</v>
      </c>
      <c r="D54" s="235" t="str">
        <f>IF(D52&lt;&gt;"",VLOOKUP(D52,$R$36:$S$44,2,FALSE),"")</f>
        <v/>
      </c>
      <c r="E54" s="236"/>
      <c r="F54" s="236"/>
      <c r="G54" s="236"/>
      <c r="H54" s="236"/>
      <c r="I54" s="236"/>
      <c r="J54" s="237"/>
      <c r="K54" s="56" t="s">
        <v>281</v>
      </c>
      <c r="P54" s="38"/>
      <c r="Q54" s="38"/>
    </row>
    <row r="55" spans="1:17" ht="7.5" customHeight="1" x14ac:dyDescent="0.15">
      <c r="B55" s="52"/>
      <c r="C55" s="59"/>
      <c r="D55" s="57"/>
      <c r="E55" s="57"/>
      <c r="F55" s="57"/>
      <c r="G55" s="57"/>
      <c r="H55" s="57"/>
      <c r="I55" s="57"/>
      <c r="J55" s="57"/>
      <c r="K55" s="56"/>
    </row>
    <row r="56" spans="1:17" ht="17.25" customHeight="1" x14ac:dyDescent="0.15">
      <c r="B56" s="218" t="s">
        <v>24</v>
      </c>
      <c r="C56" s="219"/>
      <c r="D56" s="49"/>
      <c r="E56" s="49"/>
      <c r="F56" s="49"/>
      <c r="G56" s="49"/>
      <c r="H56" s="49"/>
      <c r="I56" s="49"/>
      <c r="J56" s="49"/>
      <c r="K56" s="50"/>
    </row>
    <row r="57" spans="1:17" ht="7.5" customHeight="1" thickBot="1" x14ac:dyDescent="0.2">
      <c r="B57" s="60"/>
      <c r="C57" s="21"/>
      <c r="D57" s="21"/>
      <c r="E57" s="21"/>
      <c r="F57" s="21"/>
      <c r="G57" s="21"/>
      <c r="H57" s="21"/>
      <c r="I57" s="21"/>
      <c r="J57" s="21"/>
      <c r="K57" s="22"/>
    </row>
    <row r="58" spans="1:17" ht="17.25" customHeight="1" thickBot="1" x14ac:dyDescent="0.2">
      <c r="A58" s="95">
        <f>IF(D58="",1,0)</f>
        <v>1</v>
      </c>
      <c r="B58" s="31" t="s">
        <v>150</v>
      </c>
      <c r="C58" s="38" t="s">
        <v>341</v>
      </c>
      <c r="D58" s="229"/>
      <c r="E58" s="230"/>
      <c r="F58" s="230"/>
      <c r="G58" s="230"/>
      <c r="H58" s="230"/>
      <c r="I58" s="230"/>
      <c r="J58" s="231"/>
      <c r="K58" s="33" t="s">
        <v>266</v>
      </c>
      <c r="N58" s="61"/>
      <c r="O58" s="61"/>
      <c r="P58" s="61"/>
      <c r="Q58" s="61"/>
    </row>
    <row r="59" spans="1:17" ht="7.5" customHeight="1" thickBot="1" x14ac:dyDescent="0.2">
      <c r="B59" s="31"/>
      <c r="C59" s="38"/>
      <c r="D59" s="37"/>
      <c r="E59" s="37"/>
      <c r="F59" s="37"/>
      <c r="G59" s="37"/>
      <c r="H59" s="37"/>
      <c r="I59" s="37"/>
      <c r="J59" s="37"/>
      <c r="K59" s="33"/>
      <c r="M59" s="61"/>
      <c r="N59" s="61"/>
      <c r="O59" s="61"/>
      <c r="P59" s="61"/>
      <c r="Q59" s="61"/>
    </row>
    <row r="60" spans="1:17" ht="17.25" customHeight="1" thickBot="1" x14ac:dyDescent="0.2">
      <c r="B60" s="62" t="s">
        <v>150</v>
      </c>
      <c r="C60" s="63" t="s">
        <v>353</v>
      </c>
      <c r="D60" s="251" t="s">
        <v>368</v>
      </c>
      <c r="E60" s="252"/>
      <c r="F60" s="252"/>
      <c r="G60" s="252"/>
      <c r="H60" s="252"/>
      <c r="I60" s="252"/>
      <c r="J60" s="253"/>
      <c r="K60" s="64" t="s">
        <v>369</v>
      </c>
      <c r="M60" s="191"/>
      <c r="N60" s="191"/>
      <c r="O60" s="191"/>
      <c r="P60" s="191"/>
      <c r="Q60" s="191"/>
    </row>
    <row r="61" spans="1:17" ht="8.25" customHeight="1" thickBot="1" x14ac:dyDescent="0.2">
      <c r="A61" s="96"/>
      <c r="B61" s="62"/>
      <c r="C61" s="63"/>
      <c r="D61" s="65"/>
      <c r="E61" s="65"/>
      <c r="F61" s="65"/>
      <c r="G61" s="65"/>
      <c r="H61" s="65"/>
      <c r="I61" s="65"/>
      <c r="J61" s="65"/>
      <c r="K61" s="66"/>
      <c r="M61" s="191"/>
      <c r="N61" s="191"/>
      <c r="O61" s="191"/>
      <c r="P61" s="191"/>
      <c r="Q61" s="191"/>
    </row>
    <row r="62" spans="1:17" ht="17.25" customHeight="1" thickBot="1" x14ac:dyDescent="0.2">
      <c r="A62" s="95">
        <f>IF(D62="",1,0)</f>
        <v>1</v>
      </c>
      <c r="B62" s="62" t="s">
        <v>150</v>
      </c>
      <c r="C62" s="63" t="s">
        <v>342</v>
      </c>
      <c r="D62" s="182"/>
      <c r="E62" s="65"/>
      <c r="F62" s="65" t="s">
        <v>176</v>
      </c>
      <c r="G62" s="65"/>
      <c r="H62" s="65"/>
      <c r="I62" s="65"/>
      <c r="J62" s="65"/>
      <c r="K62" s="33" t="s">
        <v>130</v>
      </c>
      <c r="M62" s="191"/>
      <c r="N62" s="191"/>
      <c r="O62" s="191"/>
      <c r="P62" s="191"/>
      <c r="Q62" s="191"/>
    </row>
    <row r="63" spans="1:17" ht="7.5" customHeight="1" x14ac:dyDescent="0.15">
      <c r="A63" s="96"/>
      <c r="B63" s="62"/>
      <c r="C63" s="63"/>
      <c r="D63" s="65"/>
      <c r="E63" s="65"/>
      <c r="F63" s="65"/>
      <c r="G63" s="65"/>
      <c r="H63" s="65"/>
      <c r="I63" s="65"/>
      <c r="J63" s="65"/>
      <c r="K63" s="66"/>
      <c r="M63" s="61"/>
      <c r="N63" s="61"/>
      <c r="O63" s="61"/>
      <c r="P63" s="61"/>
      <c r="Q63" s="61"/>
    </row>
    <row r="64" spans="1:17" ht="17.25" customHeight="1" x14ac:dyDescent="0.15">
      <c r="B64" s="67" t="s">
        <v>282</v>
      </c>
      <c r="C64" s="68"/>
      <c r="D64" s="49"/>
      <c r="E64" s="49"/>
      <c r="F64" s="49"/>
      <c r="G64" s="49"/>
      <c r="H64" s="49"/>
      <c r="I64" s="49"/>
      <c r="J64" s="49"/>
      <c r="K64" s="50"/>
    </row>
    <row r="65" spans="1:17" s="69" customFormat="1" ht="7.5" customHeight="1" x14ac:dyDescent="0.15">
      <c r="A65" s="95"/>
      <c r="B65" s="20"/>
      <c r="C65" s="21"/>
      <c r="D65" s="21"/>
      <c r="E65" s="21"/>
      <c r="F65" s="21"/>
      <c r="G65" s="21"/>
      <c r="H65" s="21"/>
      <c r="I65" s="21"/>
      <c r="J65" s="21"/>
      <c r="K65" s="22"/>
    </row>
    <row r="66" spans="1:17" ht="17.25" customHeight="1" x14ac:dyDescent="0.15">
      <c r="B66" s="227" t="s">
        <v>170</v>
      </c>
      <c r="C66" s="228"/>
      <c r="D66" s="89"/>
      <c r="E66" s="89"/>
      <c r="F66" s="89"/>
      <c r="G66" s="89"/>
      <c r="H66" s="89"/>
      <c r="I66" s="89"/>
      <c r="J66" s="89"/>
      <c r="K66" s="90"/>
    </row>
    <row r="67" spans="1:17" ht="7.5" customHeight="1" thickBot="1" x14ac:dyDescent="0.2">
      <c r="B67" s="31"/>
      <c r="C67" s="38"/>
      <c r="D67" s="39"/>
      <c r="E67" s="39"/>
      <c r="F67" s="39"/>
      <c r="G67" s="39"/>
      <c r="H67" s="39"/>
      <c r="I67" s="39"/>
      <c r="J67" s="39"/>
      <c r="K67" s="33"/>
    </row>
    <row r="68" spans="1:17" ht="17.25" customHeight="1" thickBot="1" x14ac:dyDescent="0.2">
      <c r="A68" s="95">
        <f>IF(COUNTIF($D$10,"*洪水*"),IF(D68="",1,0),0)</f>
        <v>0</v>
      </c>
      <c r="B68" s="31"/>
      <c r="C68" s="38" t="s">
        <v>64</v>
      </c>
      <c r="D68" s="238"/>
      <c r="E68" s="239"/>
      <c r="F68" s="239"/>
      <c r="G68" s="239"/>
      <c r="H68" s="239"/>
      <c r="I68" s="239"/>
      <c r="J68" s="240"/>
      <c r="K68" s="70" t="s">
        <v>277</v>
      </c>
      <c r="N68" s="38"/>
      <c r="O68" s="38"/>
      <c r="P68" s="38"/>
      <c r="Q68" s="38"/>
    </row>
    <row r="69" spans="1:17" s="69" customFormat="1" ht="7.5" customHeight="1" thickBot="1" x14ac:dyDescent="0.2">
      <c r="A69" s="95"/>
      <c r="B69" s="71"/>
      <c r="C69" s="72"/>
      <c r="D69" s="39"/>
      <c r="E69" s="39"/>
      <c r="F69" s="39"/>
      <c r="G69" s="39"/>
      <c r="H69" s="39"/>
      <c r="I69" s="39"/>
      <c r="J69" s="39"/>
      <c r="K69" s="54"/>
      <c r="M69" s="38"/>
      <c r="N69" s="38"/>
      <c r="O69" s="38"/>
      <c r="P69" s="38"/>
      <c r="Q69" s="38"/>
    </row>
    <row r="70" spans="1:17" ht="17.25" customHeight="1" thickBot="1" x14ac:dyDescent="0.2">
      <c r="A70" s="95">
        <f>IF(COUNTIF($D$10,"*洪水*"),IF(D70="",1,0),0)</f>
        <v>0</v>
      </c>
      <c r="B70" s="31"/>
      <c r="C70" s="38" t="s">
        <v>63</v>
      </c>
      <c r="D70" s="238"/>
      <c r="E70" s="239"/>
      <c r="F70" s="239"/>
      <c r="G70" s="239"/>
      <c r="H70" s="239"/>
      <c r="I70" s="239"/>
      <c r="J70" s="240"/>
      <c r="K70" s="70" t="s">
        <v>278</v>
      </c>
      <c r="M70" s="189"/>
      <c r="N70" s="189"/>
      <c r="O70" s="189"/>
      <c r="P70" s="189"/>
      <c r="Q70" s="189"/>
    </row>
    <row r="71" spans="1:17" ht="7.5" customHeight="1" thickBot="1" x14ac:dyDescent="0.2">
      <c r="B71" s="31"/>
      <c r="C71" s="38"/>
      <c r="D71" s="39"/>
      <c r="E71" s="39"/>
      <c r="F71" s="39"/>
      <c r="G71" s="39"/>
      <c r="H71" s="39"/>
      <c r="I71" s="39"/>
      <c r="J71" s="39"/>
      <c r="K71" s="33"/>
      <c r="M71" s="189"/>
      <c r="N71" s="189"/>
      <c r="O71" s="189"/>
      <c r="P71" s="189"/>
      <c r="Q71" s="189"/>
    </row>
    <row r="72" spans="1:17" ht="17.25" customHeight="1" thickBot="1" x14ac:dyDescent="0.2">
      <c r="A72" s="95">
        <f>IF(COUNTIF($D$10,"*洪水*"),IF(D72="",1,0),0)</f>
        <v>0</v>
      </c>
      <c r="B72" s="31"/>
      <c r="C72" s="39" t="s">
        <v>65</v>
      </c>
      <c r="D72" s="244"/>
      <c r="E72" s="245"/>
      <c r="F72" s="39" t="s">
        <v>67</v>
      </c>
      <c r="G72" s="39"/>
      <c r="H72" s="39"/>
      <c r="I72" s="39"/>
      <c r="J72" s="39"/>
      <c r="K72" s="73" t="s">
        <v>131</v>
      </c>
      <c r="M72" s="189"/>
      <c r="N72" s="189"/>
      <c r="O72" s="189"/>
      <c r="P72" s="189"/>
      <c r="Q72" s="189"/>
    </row>
    <row r="73" spans="1:17" ht="7.5" customHeight="1" thickBot="1" x14ac:dyDescent="0.2">
      <c r="B73" s="31"/>
      <c r="C73" s="39"/>
      <c r="D73" s="39"/>
      <c r="E73" s="39"/>
      <c r="F73" s="39"/>
      <c r="G73" s="39"/>
      <c r="H73" s="39"/>
      <c r="I73" s="39"/>
      <c r="J73" s="39"/>
      <c r="K73" s="33"/>
      <c r="M73" s="189"/>
      <c r="N73" s="189"/>
      <c r="O73" s="189"/>
      <c r="P73" s="189"/>
      <c r="Q73" s="189"/>
    </row>
    <row r="74" spans="1:17" ht="17.25" customHeight="1" thickBot="1" x14ac:dyDescent="0.2">
      <c r="A74" s="95">
        <f>IF(COUNTIF($D$10,"*洪水*"),IF(D74="車両",IF(OR(D74="",J74=""),1,0),IF(D74="",1,0)),0)</f>
        <v>0</v>
      </c>
      <c r="B74" s="31"/>
      <c r="C74" s="39" t="s">
        <v>66</v>
      </c>
      <c r="D74" s="246"/>
      <c r="E74" s="247"/>
      <c r="F74" s="39"/>
      <c r="G74" s="248" t="s">
        <v>68</v>
      </c>
      <c r="H74" s="248"/>
      <c r="I74" s="248"/>
      <c r="J74" s="183"/>
      <c r="K74" s="33" t="s">
        <v>132</v>
      </c>
      <c r="M74" s="189"/>
      <c r="N74" s="189"/>
      <c r="O74" s="189"/>
      <c r="P74" s="189"/>
      <c r="Q74" s="189"/>
    </row>
    <row r="75" spans="1:17" ht="8.25" customHeight="1" x14ac:dyDescent="0.15">
      <c r="B75" s="31"/>
      <c r="C75" s="38"/>
      <c r="D75" s="39"/>
      <c r="E75" s="39"/>
      <c r="F75" s="39"/>
      <c r="G75" s="39"/>
      <c r="H75" s="39"/>
      <c r="I75" s="39"/>
      <c r="J75" s="39"/>
      <c r="K75" s="33"/>
      <c r="M75" s="38"/>
      <c r="N75" s="38"/>
      <c r="O75" s="38"/>
      <c r="P75" s="38"/>
      <c r="Q75" s="38"/>
    </row>
    <row r="76" spans="1:17" ht="17.25" customHeight="1" x14ac:dyDescent="0.15">
      <c r="B76" s="227" t="s">
        <v>172</v>
      </c>
      <c r="C76" s="228"/>
      <c r="D76" s="89"/>
      <c r="E76" s="89"/>
      <c r="F76" s="89"/>
      <c r="G76" s="89"/>
      <c r="H76" s="89"/>
      <c r="I76" s="89"/>
      <c r="J76" s="89"/>
      <c r="K76" s="86"/>
      <c r="M76" s="189"/>
      <c r="N76" s="189"/>
      <c r="O76" s="189"/>
      <c r="P76" s="189"/>
      <c r="Q76" s="189"/>
    </row>
    <row r="77" spans="1:17" ht="7.5" customHeight="1" thickBot="1" x14ac:dyDescent="0.2">
      <c r="B77" s="31"/>
      <c r="C77" s="38"/>
      <c r="K77" s="33"/>
      <c r="M77" s="189"/>
      <c r="N77" s="189"/>
      <c r="O77" s="189"/>
      <c r="P77" s="189"/>
      <c r="Q77" s="189"/>
    </row>
    <row r="78" spans="1:17" ht="17.25" customHeight="1" thickBot="1" x14ac:dyDescent="0.2">
      <c r="A78" s="95">
        <f>IF(COUNTIF($D$10,"*洪水*"),IF(D78="",1,0),0)</f>
        <v>0</v>
      </c>
      <c r="B78" s="31"/>
      <c r="C78" s="38"/>
      <c r="D78" s="241"/>
      <c r="E78" s="242"/>
      <c r="F78" s="242"/>
      <c r="G78" s="242"/>
      <c r="H78" s="242"/>
      <c r="I78" s="242"/>
      <c r="J78" s="243"/>
      <c r="K78" s="33" t="s">
        <v>27</v>
      </c>
      <c r="M78" s="189"/>
      <c r="N78" s="189"/>
      <c r="O78" s="189"/>
      <c r="P78" s="189"/>
      <c r="Q78" s="189"/>
    </row>
    <row r="79" spans="1:17" ht="7.5" customHeight="1" x14ac:dyDescent="0.15">
      <c r="B79" s="34"/>
      <c r="C79" s="35"/>
      <c r="D79" s="37"/>
      <c r="E79" s="37"/>
      <c r="F79" s="37"/>
      <c r="G79" s="37"/>
      <c r="H79" s="37"/>
      <c r="I79" s="37"/>
      <c r="J79" s="37"/>
      <c r="K79" s="33"/>
      <c r="M79" s="189"/>
      <c r="N79" s="189"/>
      <c r="O79" s="189"/>
      <c r="P79" s="189"/>
      <c r="Q79" s="189"/>
    </row>
    <row r="80" spans="1:17" ht="17.25" customHeight="1" x14ac:dyDescent="0.15">
      <c r="B80" s="67" t="s">
        <v>283</v>
      </c>
      <c r="C80" s="68"/>
      <c r="D80" s="49"/>
      <c r="E80" s="49"/>
      <c r="F80" s="49"/>
      <c r="G80" s="49"/>
      <c r="H80" s="49"/>
      <c r="I80" s="49"/>
      <c r="J80" s="49"/>
      <c r="K80" s="50"/>
      <c r="M80" s="189"/>
      <c r="N80" s="189"/>
      <c r="O80" s="189"/>
      <c r="P80" s="189"/>
      <c r="Q80" s="189"/>
    </row>
    <row r="81" spans="1:17" ht="7.5" customHeight="1" x14ac:dyDescent="0.15">
      <c r="B81" s="34"/>
      <c r="C81" s="35"/>
      <c r="D81" s="37"/>
      <c r="E81" s="37"/>
      <c r="F81" s="37"/>
      <c r="G81" s="37"/>
      <c r="H81" s="37"/>
      <c r="I81" s="37"/>
      <c r="J81" s="37"/>
      <c r="K81" s="33"/>
      <c r="M81" s="38"/>
      <c r="N81" s="38"/>
      <c r="O81" s="38"/>
      <c r="P81" s="38"/>
      <c r="Q81" s="38"/>
    </row>
    <row r="82" spans="1:17" ht="17.25" customHeight="1" x14ac:dyDescent="0.15">
      <c r="B82" s="227" t="s">
        <v>171</v>
      </c>
      <c r="C82" s="228"/>
      <c r="D82" s="89"/>
      <c r="E82" s="89"/>
      <c r="F82" s="89"/>
      <c r="G82" s="89"/>
      <c r="H82" s="89"/>
      <c r="I82" s="89"/>
      <c r="J82" s="89"/>
      <c r="K82" s="90"/>
      <c r="M82" s="38"/>
      <c r="N82" s="38"/>
      <c r="O82" s="38"/>
      <c r="P82" s="38"/>
      <c r="Q82" s="38"/>
    </row>
    <row r="83" spans="1:17" ht="7.5" customHeight="1" thickBot="1" x14ac:dyDescent="0.2">
      <c r="B83" s="31"/>
      <c r="C83" s="38"/>
      <c r="D83" s="39"/>
      <c r="E83" s="39"/>
      <c r="F83" s="39"/>
      <c r="G83" s="39"/>
      <c r="H83" s="39"/>
      <c r="I83" s="39"/>
      <c r="J83" s="39"/>
      <c r="K83" s="33"/>
    </row>
    <row r="84" spans="1:17" ht="17.25" customHeight="1" thickBot="1" x14ac:dyDescent="0.2">
      <c r="A84" s="95">
        <f>IF(COUNTIF($D$10,"*土砂災害*"),IF(D84="",1,0),0)</f>
        <v>0</v>
      </c>
      <c r="B84" s="31"/>
      <c r="C84" s="38" t="s">
        <v>64</v>
      </c>
      <c r="D84" s="238"/>
      <c r="E84" s="239"/>
      <c r="F84" s="239"/>
      <c r="G84" s="239"/>
      <c r="H84" s="239"/>
      <c r="I84" s="239"/>
      <c r="J84" s="240"/>
      <c r="K84" s="70" t="s">
        <v>279</v>
      </c>
      <c r="N84" s="38"/>
      <c r="O84" s="38"/>
      <c r="P84" s="38"/>
      <c r="Q84" s="38"/>
    </row>
    <row r="85" spans="1:17" s="69" customFormat="1" ht="7.5" customHeight="1" thickBot="1" x14ac:dyDescent="0.2">
      <c r="A85" s="95"/>
      <c r="B85" s="71"/>
      <c r="C85" s="72"/>
      <c r="D85" s="39"/>
      <c r="E85" s="39"/>
      <c r="F85" s="39"/>
      <c r="G85" s="39"/>
      <c r="H85" s="39"/>
      <c r="I85" s="39"/>
      <c r="J85" s="39"/>
      <c r="K85" s="54"/>
      <c r="M85" s="38"/>
      <c r="N85" s="38"/>
      <c r="O85" s="38"/>
      <c r="P85" s="38"/>
      <c r="Q85" s="38"/>
    </row>
    <row r="86" spans="1:17" ht="17.25" customHeight="1" thickBot="1" x14ac:dyDescent="0.2">
      <c r="A86" s="95">
        <f>IF(COUNTIF($D$10,"*土砂災害*"),IF(D86="",1,0),0)</f>
        <v>0</v>
      </c>
      <c r="B86" s="31"/>
      <c r="C86" s="38" t="s">
        <v>63</v>
      </c>
      <c r="D86" s="238"/>
      <c r="E86" s="239"/>
      <c r="F86" s="239"/>
      <c r="G86" s="239"/>
      <c r="H86" s="239"/>
      <c r="I86" s="239"/>
      <c r="J86" s="240"/>
      <c r="K86" s="70" t="s">
        <v>280</v>
      </c>
      <c r="M86" s="189"/>
      <c r="N86" s="189"/>
      <c r="O86" s="189"/>
      <c r="P86" s="189"/>
      <c r="Q86" s="189"/>
    </row>
    <row r="87" spans="1:17" ht="7.5" customHeight="1" thickBot="1" x14ac:dyDescent="0.2">
      <c r="B87" s="31"/>
      <c r="C87" s="38"/>
      <c r="D87" s="39"/>
      <c r="E87" s="39"/>
      <c r="F87" s="39"/>
      <c r="G87" s="39"/>
      <c r="H87" s="39"/>
      <c r="I87" s="39"/>
      <c r="J87" s="39"/>
      <c r="K87" s="33"/>
      <c r="M87" s="189"/>
      <c r="N87" s="189"/>
      <c r="O87" s="189"/>
      <c r="P87" s="189"/>
      <c r="Q87" s="189"/>
    </row>
    <row r="88" spans="1:17" ht="17.25" customHeight="1" thickBot="1" x14ac:dyDescent="0.2">
      <c r="A88" s="95">
        <f>IF(COUNTIF($D$10,"*土砂災害*"),IF(D88="",1,0),0)</f>
        <v>0</v>
      </c>
      <c r="B88" s="31"/>
      <c r="C88" s="39" t="s">
        <v>65</v>
      </c>
      <c r="D88" s="244"/>
      <c r="E88" s="245"/>
      <c r="F88" s="39" t="s">
        <v>67</v>
      </c>
      <c r="G88" s="39"/>
      <c r="H88" s="39"/>
      <c r="I88" s="39"/>
      <c r="J88" s="39"/>
      <c r="K88" s="73" t="s">
        <v>131</v>
      </c>
      <c r="M88" s="189"/>
      <c r="N88" s="189"/>
      <c r="O88" s="189"/>
      <c r="P88" s="189"/>
      <c r="Q88" s="189"/>
    </row>
    <row r="89" spans="1:17" ht="7.5" customHeight="1" thickBot="1" x14ac:dyDescent="0.2">
      <c r="B89" s="31"/>
      <c r="C89" s="39"/>
      <c r="D89" s="39"/>
      <c r="E89" s="39"/>
      <c r="F89" s="39"/>
      <c r="G89" s="39"/>
      <c r="H89" s="39"/>
      <c r="I89" s="39"/>
      <c r="J89" s="39"/>
      <c r="K89" s="33"/>
      <c r="M89" s="189"/>
      <c r="N89" s="189"/>
      <c r="O89" s="189"/>
      <c r="P89" s="189"/>
      <c r="Q89" s="189"/>
    </row>
    <row r="90" spans="1:17" ht="17.25" customHeight="1" thickBot="1" x14ac:dyDescent="0.2">
      <c r="A90" s="95">
        <f>IF(COUNTIF($D$10,"*土砂災害*"),IF(D90="車両",IF(OR(D90="",J90=""),1,0),IF(D90="",1,0)),0)</f>
        <v>0</v>
      </c>
      <c r="B90" s="31"/>
      <c r="C90" s="39" t="s">
        <v>66</v>
      </c>
      <c r="D90" s="246"/>
      <c r="E90" s="247"/>
      <c r="F90" s="39"/>
      <c r="G90" s="248" t="s">
        <v>68</v>
      </c>
      <c r="H90" s="248"/>
      <c r="I90" s="248"/>
      <c r="J90" s="183"/>
      <c r="K90" s="33" t="s">
        <v>132</v>
      </c>
      <c r="M90" s="189"/>
      <c r="N90" s="189"/>
      <c r="O90" s="189"/>
      <c r="P90" s="189"/>
      <c r="Q90" s="189"/>
    </row>
    <row r="91" spans="1:17" ht="8.25" customHeight="1" x14ac:dyDescent="0.15">
      <c r="B91" s="31"/>
      <c r="C91" s="38"/>
      <c r="D91" s="39"/>
      <c r="E91" s="39"/>
      <c r="F91" s="39"/>
      <c r="G91" s="39"/>
      <c r="H91" s="39"/>
      <c r="I91" s="39"/>
      <c r="J91" s="39"/>
      <c r="K91" s="33"/>
      <c r="M91" s="38"/>
      <c r="N91" s="38"/>
      <c r="O91" s="38"/>
      <c r="P91" s="38"/>
      <c r="Q91" s="38"/>
    </row>
    <row r="92" spans="1:17" ht="17.25" customHeight="1" x14ac:dyDescent="0.15">
      <c r="B92" s="227" t="s">
        <v>173</v>
      </c>
      <c r="C92" s="228"/>
      <c r="D92" s="89"/>
      <c r="E92" s="89"/>
      <c r="F92" s="89"/>
      <c r="G92" s="89"/>
      <c r="H92" s="89"/>
      <c r="I92" s="89"/>
      <c r="J92" s="89"/>
      <c r="K92" s="86"/>
      <c r="M92" s="189"/>
      <c r="N92" s="189"/>
      <c r="O92" s="189"/>
      <c r="P92" s="189"/>
      <c r="Q92" s="189"/>
    </row>
    <row r="93" spans="1:17" ht="7.5" customHeight="1" thickBot="1" x14ac:dyDescent="0.2">
      <c r="B93" s="31"/>
      <c r="C93" s="38"/>
      <c r="K93" s="33"/>
      <c r="M93" s="189"/>
      <c r="N93" s="189"/>
      <c r="O93" s="189"/>
      <c r="P93" s="189"/>
      <c r="Q93" s="189"/>
    </row>
    <row r="94" spans="1:17" ht="17.25" customHeight="1" thickBot="1" x14ac:dyDescent="0.2">
      <c r="A94" s="95">
        <f>IF(COUNTIF($D$10,"*土砂災害*"),IF(D94="",1,0),0)</f>
        <v>0</v>
      </c>
      <c r="B94" s="31"/>
      <c r="C94" s="38"/>
      <c r="D94" s="241"/>
      <c r="E94" s="242"/>
      <c r="F94" s="242"/>
      <c r="G94" s="242"/>
      <c r="H94" s="242"/>
      <c r="I94" s="242"/>
      <c r="J94" s="243"/>
      <c r="K94" s="33" t="s">
        <v>27</v>
      </c>
      <c r="M94" s="189"/>
      <c r="N94" s="189"/>
      <c r="O94" s="189"/>
      <c r="P94" s="189"/>
      <c r="Q94" s="189"/>
    </row>
    <row r="95" spans="1:17" ht="7.5" customHeight="1" x14ac:dyDescent="0.15">
      <c r="B95" s="34"/>
      <c r="C95" s="35"/>
      <c r="D95" s="37"/>
      <c r="E95" s="37"/>
      <c r="F95" s="37"/>
      <c r="G95" s="37"/>
      <c r="H95" s="37"/>
      <c r="I95" s="37"/>
      <c r="J95" s="37"/>
      <c r="K95" s="33"/>
      <c r="M95" s="189"/>
      <c r="N95" s="189"/>
      <c r="O95" s="189"/>
      <c r="P95" s="189"/>
      <c r="Q95" s="189"/>
    </row>
    <row r="96" spans="1:17" ht="17.25" customHeight="1" x14ac:dyDescent="0.15">
      <c r="A96" s="97"/>
      <c r="B96" s="218" t="s">
        <v>91</v>
      </c>
      <c r="C96" s="219"/>
      <c r="D96" s="219"/>
      <c r="E96" s="219"/>
      <c r="F96" s="219"/>
      <c r="G96" s="219"/>
      <c r="H96" s="219"/>
      <c r="I96" s="219"/>
      <c r="J96" s="219"/>
      <c r="K96" s="220"/>
      <c r="M96" s="189"/>
      <c r="N96" s="189"/>
      <c r="O96" s="189"/>
      <c r="P96" s="189"/>
      <c r="Q96" s="189"/>
    </row>
    <row r="97" spans="1:17" ht="7.5" customHeight="1" x14ac:dyDescent="0.15">
      <c r="B97" s="34"/>
      <c r="C97" s="35"/>
      <c r="D97" s="37"/>
      <c r="E97" s="37"/>
      <c r="F97" s="37"/>
      <c r="G97" s="37"/>
      <c r="H97" s="37"/>
      <c r="I97" s="37"/>
      <c r="J97" s="37"/>
      <c r="K97" s="33"/>
    </row>
    <row r="98" spans="1:17" ht="17.25" customHeight="1" x14ac:dyDescent="0.15">
      <c r="B98" s="227" t="s">
        <v>151</v>
      </c>
      <c r="C98" s="228"/>
      <c r="D98" s="89"/>
      <c r="E98" s="89"/>
      <c r="F98" s="89"/>
      <c r="G98" s="89"/>
      <c r="H98" s="89"/>
      <c r="I98" s="89"/>
      <c r="J98" s="89"/>
      <c r="K98" s="86"/>
      <c r="M98" s="189"/>
      <c r="N98" s="189"/>
      <c r="O98" s="189"/>
      <c r="P98" s="189"/>
      <c r="Q98" s="189"/>
    </row>
    <row r="99" spans="1:17" ht="7.5" customHeight="1" thickBot="1" x14ac:dyDescent="0.2">
      <c r="B99" s="34"/>
      <c r="C99" s="35"/>
      <c r="D99" s="74"/>
      <c r="E99" s="74"/>
      <c r="F99" s="74"/>
      <c r="J99" s="75"/>
      <c r="K99" s="33"/>
      <c r="M99" s="189"/>
      <c r="N99" s="189"/>
      <c r="O99" s="189"/>
      <c r="P99" s="189"/>
      <c r="Q99" s="189"/>
    </row>
    <row r="100" spans="1:17" ht="17.25" customHeight="1" thickBot="1" x14ac:dyDescent="0.2">
      <c r="A100" s="95">
        <f>IF(D100="有",IF(OR(D100="",H100=""),1,0),IF(D100="",1,0))</f>
        <v>1</v>
      </c>
      <c r="B100" s="34"/>
      <c r="C100" s="74" t="s">
        <v>92</v>
      </c>
      <c r="D100" s="184"/>
      <c r="F100" s="74"/>
      <c r="G100" s="75" t="s">
        <v>122</v>
      </c>
      <c r="H100" s="216"/>
      <c r="I100" s="217"/>
      <c r="J100" s="14" t="s">
        <v>121</v>
      </c>
      <c r="K100" s="33" t="s">
        <v>133</v>
      </c>
      <c r="M100" s="189"/>
      <c r="N100" s="189"/>
      <c r="O100" s="189"/>
      <c r="P100" s="189"/>
      <c r="Q100" s="189"/>
    </row>
    <row r="101" spans="1:17" ht="7.5" customHeight="1" thickBot="1" x14ac:dyDescent="0.2">
      <c r="B101" s="34"/>
      <c r="C101" s="35"/>
      <c r="D101" s="28"/>
      <c r="E101" s="28"/>
      <c r="F101" s="28"/>
      <c r="H101" s="28"/>
      <c r="J101" s="76"/>
      <c r="K101" s="77"/>
      <c r="M101" s="189"/>
      <c r="N101" s="189"/>
      <c r="O101" s="189"/>
      <c r="P101" s="189"/>
      <c r="Q101" s="189"/>
    </row>
    <row r="102" spans="1:17" ht="17.25" customHeight="1" thickBot="1" x14ac:dyDescent="0.2">
      <c r="A102" s="95">
        <f>IF(D102="有",IF(OR(D102="",H102=""),1,0),IF(D102="",1,0))</f>
        <v>1</v>
      </c>
      <c r="B102" s="34"/>
      <c r="C102" s="74" t="s">
        <v>93</v>
      </c>
      <c r="D102" s="184"/>
      <c r="F102" s="74"/>
      <c r="G102" s="75" t="s">
        <v>122</v>
      </c>
      <c r="H102" s="216"/>
      <c r="I102" s="217"/>
      <c r="J102" s="14" t="s">
        <v>121</v>
      </c>
      <c r="K102" s="33" t="s">
        <v>136</v>
      </c>
      <c r="M102" s="189"/>
      <c r="N102" s="189"/>
      <c r="O102" s="189"/>
      <c r="P102" s="189"/>
      <c r="Q102" s="189"/>
    </row>
    <row r="103" spans="1:17" ht="7.5" customHeight="1" thickBot="1" x14ac:dyDescent="0.2">
      <c r="B103" s="34"/>
      <c r="C103" s="35"/>
      <c r="D103" s="28"/>
      <c r="E103" s="28"/>
      <c r="F103" s="28"/>
      <c r="H103" s="28"/>
      <c r="J103" s="76"/>
      <c r="K103" s="77"/>
      <c r="M103" s="189"/>
      <c r="N103" s="189"/>
      <c r="O103" s="189"/>
      <c r="P103" s="189"/>
      <c r="Q103" s="189"/>
    </row>
    <row r="104" spans="1:17" ht="17.25" customHeight="1" thickBot="1" x14ac:dyDescent="0.2">
      <c r="A104" s="95">
        <f>IF(D104="有",IF(OR(D104="",H104=""),1,0),IF(D104="",1,0))</f>
        <v>1</v>
      </c>
      <c r="B104" s="34"/>
      <c r="C104" s="74" t="s">
        <v>94</v>
      </c>
      <c r="D104" s="184"/>
      <c r="F104" s="74"/>
      <c r="G104" s="75" t="s">
        <v>122</v>
      </c>
      <c r="H104" s="216"/>
      <c r="I104" s="217"/>
      <c r="J104" s="14" t="s">
        <v>121</v>
      </c>
      <c r="K104" s="33" t="s">
        <v>135</v>
      </c>
      <c r="M104" s="189"/>
      <c r="N104" s="189"/>
      <c r="O104" s="189"/>
      <c r="P104" s="189"/>
      <c r="Q104" s="189"/>
    </row>
    <row r="105" spans="1:17" ht="7.5" customHeight="1" thickBot="1" x14ac:dyDescent="0.2">
      <c r="B105" s="34"/>
      <c r="C105" s="35"/>
      <c r="D105" s="28"/>
      <c r="E105" s="28"/>
      <c r="F105" s="28"/>
      <c r="H105" s="28"/>
      <c r="I105" s="28"/>
      <c r="J105" s="28"/>
      <c r="K105" s="77"/>
      <c r="M105" s="189"/>
      <c r="N105" s="189"/>
      <c r="O105" s="189"/>
      <c r="P105" s="189"/>
      <c r="Q105" s="189"/>
    </row>
    <row r="106" spans="1:17" ht="17.25" customHeight="1" thickBot="1" x14ac:dyDescent="0.2">
      <c r="A106" s="95">
        <f>IF(D106="有",IF(OR(D106="",H106=""),1,0),IF(D106="",1,0))</f>
        <v>1</v>
      </c>
      <c r="B106" s="34"/>
      <c r="C106" s="74" t="s">
        <v>95</v>
      </c>
      <c r="D106" s="184"/>
      <c r="F106" s="74"/>
      <c r="G106" s="75" t="s">
        <v>122</v>
      </c>
      <c r="H106" s="216"/>
      <c r="I106" s="217"/>
      <c r="J106" s="14" t="s">
        <v>121</v>
      </c>
      <c r="K106" s="33" t="s">
        <v>135</v>
      </c>
      <c r="M106" s="189"/>
      <c r="N106" s="189"/>
      <c r="O106" s="189"/>
      <c r="P106" s="189"/>
      <c r="Q106" s="189"/>
    </row>
    <row r="107" spans="1:17" ht="7.5" customHeight="1" thickBot="1" x14ac:dyDescent="0.2">
      <c r="B107" s="34"/>
      <c r="C107" s="35"/>
      <c r="D107" s="28"/>
      <c r="E107" s="28"/>
      <c r="F107" s="28"/>
      <c r="H107" s="28"/>
      <c r="I107" s="28"/>
      <c r="J107" s="28"/>
      <c r="K107" s="77"/>
    </row>
    <row r="108" spans="1:17" ht="17.25" customHeight="1" thickBot="1" x14ac:dyDescent="0.2">
      <c r="A108" s="95">
        <f>IF(D108="有",IF(OR(D108="",H108=""),1,0),IF(D108="",1,0))</f>
        <v>1</v>
      </c>
      <c r="B108" s="34"/>
      <c r="C108" s="74" t="s">
        <v>96</v>
      </c>
      <c r="D108" s="184"/>
      <c r="F108" s="74"/>
      <c r="G108" s="75" t="s">
        <v>122</v>
      </c>
      <c r="H108" s="216"/>
      <c r="I108" s="217"/>
      <c r="J108" s="14" t="s">
        <v>121</v>
      </c>
      <c r="K108" s="33" t="s">
        <v>136</v>
      </c>
    </row>
    <row r="109" spans="1:17" ht="7.5" customHeight="1" thickBot="1" x14ac:dyDescent="0.2">
      <c r="B109" s="34"/>
      <c r="C109" s="35"/>
      <c r="D109" s="28"/>
      <c r="E109" s="28"/>
      <c r="F109" s="28"/>
      <c r="H109" s="28"/>
      <c r="I109" s="28"/>
      <c r="J109" s="28"/>
      <c r="K109" s="77"/>
    </row>
    <row r="110" spans="1:17" ht="17.25" customHeight="1" thickBot="1" x14ac:dyDescent="0.2">
      <c r="A110" s="95">
        <f>IF(D110="有",IF(OR(D110="",H110=""),1,0),IF(D110="",1,0))</f>
        <v>1</v>
      </c>
      <c r="B110" s="34"/>
      <c r="C110" s="74" t="s">
        <v>98</v>
      </c>
      <c r="D110" s="184"/>
      <c r="F110" s="74"/>
      <c r="G110" s="75" t="s">
        <v>122</v>
      </c>
      <c r="H110" s="216"/>
      <c r="I110" s="217"/>
      <c r="J110" s="14" t="s">
        <v>123</v>
      </c>
      <c r="K110" s="33" t="s">
        <v>137</v>
      </c>
    </row>
    <row r="111" spans="1:17" ht="7.5" customHeight="1" thickBot="1" x14ac:dyDescent="0.2">
      <c r="B111" s="34"/>
      <c r="C111" s="35"/>
      <c r="D111" s="185"/>
      <c r="E111" s="28"/>
      <c r="F111" s="28"/>
      <c r="H111" s="28"/>
      <c r="I111" s="28"/>
      <c r="J111" s="28"/>
      <c r="K111" s="77"/>
    </row>
    <row r="112" spans="1:17" ht="17.25" customHeight="1" thickBot="1" x14ac:dyDescent="0.2">
      <c r="A112" s="95">
        <f>IF(D112="有",IF(OR(D112="",H112=""),1,0),IF(D112="",1,0))</f>
        <v>1</v>
      </c>
      <c r="B112" s="34"/>
      <c r="C112" s="74" t="s">
        <v>97</v>
      </c>
      <c r="D112" s="184"/>
      <c r="F112" s="74"/>
      <c r="G112" s="75" t="s">
        <v>122</v>
      </c>
      <c r="H112" s="216"/>
      <c r="I112" s="217"/>
      <c r="J112" s="14" t="s">
        <v>123</v>
      </c>
      <c r="K112" s="33" t="s">
        <v>138</v>
      </c>
    </row>
    <row r="113" spans="1:11" ht="7.5" customHeight="1" thickBot="1" x14ac:dyDescent="0.2">
      <c r="B113" s="34"/>
      <c r="C113" s="35"/>
      <c r="D113" s="28"/>
      <c r="E113" s="28"/>
      <c r="F113" s="28"/>
      <c r="G113" s="28"/>
      <c r="H113" s="28"/>
      <c r="I113" s="28"/>
      <c r="J113" s="28"/>
      <c r="K113" s="77"/>
    </row>
    <row r="114" spans="1:11" ht="17.25" customHeight="1" x14ac:dyDescent="0.15">
      <c r="B114" s="34"/>
      <c r="C114" s="36" t="s">
        <v>99</v>
      </c>
      <c r="D114" s="221"/>
      <c r="E114" s="222"/>
      <c r="F114" s="222"/>
      <c r="G114" s="222"/>
      <c r="H114" s="222"/>
      <c r="I114" s="222"/>
      <c r="J114" s="223"/>
      <c r="K114" s="77"/>
    </row>
    <row r="115" spans="1:11" ht="17.25" customHeight="1" thickBot="1" x14ac:dyDescent="0.2">
      <c r="B115" s="34"/>
      <c r="C115" s="36"/>
      <c r="D115" s="224"/>
      <c r="E115" s="225"/>
      <c r="F115" s="225"/>
      <c r="G115" s="225"/>
      <c r="H115" s="225"/>
      <c r="I115" s="225"/>
      <c r="J115" s="226"/>
      <c r="K115" s="77"/>
    </row>
    <row r="116" spans="1:11" ht="7.5" customHeight="1" x14ac:dyDescent="0.15">
      <c r="B116" s="34"/>
      <c r="C116" s="35"/>
      <c r="D116" s="36"/>
      <c r="E116" s="36"/>
      <c r="F116" s="28"/>
      <c r="G116" s="28"/>
      <c r="H116" s="28"/>
      <c r="I116" s="28"/>
      <c r="J116" s="28"/>
      <c r="K116" s="77"/>
    </row>
    <row r="117" spans="1:11" ht="17.25" customHeight="1" x14ac:dyDescent="0.15">
      <c r="B117" s="227" t="s">
        <v>152</v>
      </c>
      <c r="C117" s="228"/>
      <c r="D117" s="85"/>
      <c r="E117" s="85"/>
      <c r="F117" s="91"/>
      <c r="G117" s="91"/>
      <c r="H117" s="91"/>
      <c r="I117" s="91"/>
      <c r="J117" s="91"/>
      <c r="K117" s="92"/>
    </row>
    <row r="118" spans="1:11" ht="7.5" customHeight="1" thickBot="1" x14ac:dyDescent="0.2">
      <c r="B118" s="34"/>
      <c r="C118" s="35"/>
      <c r="D118" s="36"/>
      <c r="E118" s="36"/>
      <c r="F118" s="28"/>
      <c r="G118" s="28"/>
      <c r="H118" s="28"/>
      <c r="I118" s="28"/>
      <c r="J118" s="28"/>
      <c r="K118" s="77"/>
    </row>
    <row r="119" spans="1:11" ht="17.25" customHeight="1" thickBot="1" x14ac:dyDescent="0.2">
      <c r="A119" s="95">
        <f>IF(D119="",1,0)</f>
        <v>1</v>
      </c>
      <c r="B119" s="34"/>
      <c r="C119" s="74" t="s">
        <v>101</v>
      </c>
      <c r="D119" s="184"/>
      <c r="E119" s="36"/>
      <c r="F119" s="28"/>
      <c r="G119" s="28"/>
      <c r="H119" s="28"/>
      <c r="I119" s="28"/>
      <c r="J119" s="28"/>
      <c r="K119" s="77" t="s">
        <v>139</v>
      </c>
    </row>
    <row r="120" spans="1:11" ht="7.5" customHeight="1" thickBot="1" x14ac:dyDescent="0.2">
      <c r="B120" s="34"/>
      <c r="C120" s="28"/>
      <c r="E120" s="36"/>
      <c r="F120" s="28"/>
      <c r="G120" s="28"/>
      <c r="H120" s="28"/>
      <c r="I120" s="28"/>
      <c r="J120" s="28"/>
      <c r="K120" s="77"/>
    </row>
    <row r="121" spans="1:11" ht="17.25" customHeight="1" thickBot="1" x14ac:dyDescent="0.2">
      <c r="A121" s="95">
        <f>IF(D121="",1,0)</f>
        <v>1</v>
      </c>
      <c r="B121" s="34"/>
      <c r="C121" s="74" t="s">
        <v>102</v>
      </c>
      <c r="D121" s="184"/>
      <c r="E121" s="36"/>
      <c r="F121" s="28"/>
      <c r="G121" s="28"/>
      <c r="H121" s="28"/>
      <c r="I121" s="28"/>
      <c r="J121" s="28"/>
      <c r="K121" s="77" t="s">
        <v>139</v>
      </c>
    </row>
    <row r="122" spans="1:11" ht="7.5" customHeight="1" thickBot="1" x14ac:dyDescent="0.2">
      <c r="B122" s="34"/>
      <c r="C122" s="28"/>
      <c r="E122" s="28"/>
      <c r="F122" s="28"/>
      <c r="H122" s="28"/>
      <c r="J122" s="76"/>
      <c r="K122" s="77"/>
    </row>
    <row r="123" spans="1:11" ht="17.25" customHeight="1" thickBot="1" x14ac:dyDescent="0.2">
      <c r="A123" s="95">
        <f>IF(D123="有",IF(OR(D123="",H123=""),1,0),IF(D123="",1,0))</f>
        <v>1</v>
      </c>
      <c r="B123" s="34"/>
      <c r="C123" s="74" t="s">
        <v>103</v>
      </c>
      <c r="D123" s="184"/>
      <c r="F123" s="74"/>
      <c r="G123" s="75" t="s">
        <v>122</v>
      </c>
      <c r="H123" s="216"/>
      <c r="I123" s="217"/>
      <c r="J123" s="14" t="s">
        <v>125</v>
      </c>
      <c r="K123" s="33" t="s">
        <v>140</v>
      </c>
    </row>
    <row r="124" spans="1:11" ht="7.5" customHeight="1" thickBot="1" x14ac:dyDescent="0.2">
      <c r="B124" s="34"/>
      <c r="C124" s="28"/>
      <c r="E124" s="28"/>
      <c r="F124" s="28"/>
      <c r="G124" s="28"/>
      <c r="H124" s="28"/>
      <c r="I124" s="28"/>
      <c r="J124" s="28"/>
      <c r="K124" s="77"/>
    </row>
    <row r="125" spans="1:11" ht="17.25" customHeight="1" thickBot="1" x14ac:dyDescent="0.2">
      <c r="A125" s="95">
        <f>IF(D125="有",IF(OR(D125="",H125=""),1,0),IF(D125="",1,0))</f>
        <v>1</v>
      </c>
      <c r="B125" s="34"/>
      <c r="C125" s="74" t="s">
        <v>96</v>
      </c>
      <c r="D125" s="184"/>
      <c r="F125" s="74"/>
      <c r="G125" s="75" t="s">
        <v>122</v>
      </c>
      <c r="H125" s="216"/>
      <c r="I125" s="217"/>
      <c r="J125" s="14" t="s">
        <v>121</v>
      </c>
      <c r="K125" s="33" t="s">
        <v>136</v>
      </c>
    </row>
    <row r="126" spans="1:11" ht="7.5" customHeight="1" thickBot="1" x14ac:dyDescent="0.2">
      <c r="B126" s="34"/>
      <c r="C126" s="28"/>
      <c r="E126" s="28"/>
      <c r="F126" s="28"/>
      <c r="G126" s="28"/>
      <c r="H126" s="28"/>
      <c r="I126" s="28"/>
      <c r="J126" s="28"/>
      <c r="K126" s="77"/>
    </row>
    <row r="127" spans="1:11" ht="17.25" customHeight="1" thickBot="1" x14ac:dyDescent="0.2">
      <c r="A127" s="95">
        <f>IF(D127="有",IF(OR(D127="",H127=""),1,0),IF(D127="",1,0))</f>
        <v>1</v>
      </c>
      <c r="B127" s="34"/>
      <c r="C127" s="74" t="s">
        <v>98</v>
      </c>
      <c r="D127" s="184"/>
      <c r="F127" s="74"/>
      <c r="G127" s="75" t="s">
        <v>122</v>
      </c>
      <c r="H127" s="216"/>
      <c r="I127" s="217"/>
      <c r="J127" s="14" t="s">
        <v>123</v>
      </c>
      <c r="K127" s="33" t="s">
        <v>137</v>
      </c>
    </row>
    <row r="128" spans="1:11" ht="7.5" customHeight="1" thickBot="1" x14ac:dyDescent="0.2">
      <c r="B128" s="34"/>
      <c r="C128" s="28"/>
      <c r="E128" s="28"/>
      <c r="F128" s="28"/>
      <c r="G128" s="28"/>
      <c r="H128" s="28"/>
      <c r="I128" s="28"/>
      <c r="J128" s="28"/>
      <c r="K128" s="77"/>
    </row>
    <row r="129" spans="1:11" ht="17.25" customHeight="1" thickBot="1" x14ac:dyDescent="0.2">
      <c r="A129" s="95">
        <f>IF(D129="有",IF(OR(D129="",H129=""),1,0),IF(D129="",1,0))</f>
        <v>1</v>
      </c>
      <c r="B129" s="34"/>
      <c r="C129" s="74" t="s">
        <v>105</v>
      </c>
      <c r="D129" s="184"/>
      <c r="F129" s="74"/>
      <c r="G129" s="75" t="s">
        <v>122</v>
      </c>
      <c r="H129" s="216"/>
      <c r="I129" s="217"/>
      <c r="J129" s="14" t="s">
        <v>121</v>
      </c>
      <c r="K129" s="33" t="s">
        <v>134</v>
      </c>
    </row>
    <row r="130" spans="1:11" ht="7.5" customHeight="1" thickBot="1" x14ac:dyDescent="0.2">
      <c r="B130" s="34"/>
      <c r="C130" s="28"/>
      <c r="E130" s="28"/>
      <c r="F130" s="28"/>
      <c r="G130" s="28"/>
      <c r="H130" s="28"/>
      <c r="I130" s="28"/>
      <c r="J130" s="28"/>
      <c r="K130" s="77"/>
    </row>
    <row r="131" spans="1:11" ht="17.25" customHeight="1" thickBot="1" x14ac:dyDescent="0.2">
      <c r="A131" s="95">
        <f>IF(D131="有",IF(OR(D131="",H131=""),1,0),IF(D131="",1,0))</f>
        <v>1</v>
      </c>
      <c r="B131" s="34"/>
      <c r="C131" s="74" t="s">
        <v>104</v>
      </c>
      <c r="D131" s="184"/>
      <c r="F131" s="74"/>
      <c r="G131" s="75" t="s">
        <v>122</v>
      </c>
      <c r="H131" s="216"/>
      <c r="I131" s="217"/>
      <c r="J131" s="14" t="s">
        <v>121</v>
      </c>
      <c r="K131" s="33" t="s">
        <v>136</v>
      </c>
    </row>
    <row r="132" spans="1:11" ht="7.5" customHeight="1" thickBot="1" x14ac:dyDescent="0.2">
      <c r="B132" s="34"/>
      <c r="C132" s="28"/>
      <c r="E132" s="28"/>
      <c r="F132" s="28"/>
      <c r="G132" s="28"/>
      <c r="H132" s="28"/>
      <c r="I132" s="28"/>
      <c r="J132" s="28"/>
      <c r="K132" s="77"/>
    </row>
    <row r="133" spans="1:11" ht="17.25" customHeight="1" thickBot="1" x14ac:dyDescent="0.2">
      <c r="A133" s="95">
        <f>IF(D133="有",IF(OR(D133="",H133=""),1,0),IF(D133="",1,0))</f>
        <v>1</v>
      </c>
      <c r="B133" s="34"/>
      <c r="C133" s="74" t="s">
        <v>97</v>
      </c>
      <c r="D133" s="184"/>
      <c r="F133" s="74"/>
      <c r="G133" s="75" t="s">
        <v>122</v>
      </c>
      <c r="H133" s="216"/>
      <c r="I133" s="217"/>
      <c r="J133" s="14" t="s">
        <v>123</v>
      </c>
      <c r="K133" s="33" t="s">
        <v>138</v>
      </c>
    </row>
    <row r="134" spans="1:11" ht="7.5" customHeight="1" thickBot="1" x14ac:dyDescent="0.2">
      <c r="B134" s="34"/>
      <c r="C134" s="28"/>
      <c r="E134" s="28"/>
      <c r="F134" s="28"/>
      <c r="G134" s="28"/>
      <c r="H134" s="28"/>
      <c r="I134" s="28"/>
      <c r="J134" s="28"/>
      <c r="K134" s="77"/>
    </row>
    <row r="135" spans="1:11" ht="17.25" customHeight="1" thickBot="1" x14ac:dyDescent="0.2">
      <c r="A135" s="95">
        <f>IF(D135="有",IF(OR(D135="",H135=""),1,0),IF(D135="",1,0))</f>
        <v>1</v>
      </c>
      <c r="B135" s="34"/>
      <c r="C135" s="74" t="s">
        <v>106</v>
      </c>
      <c r="D135" s="184"/>
      <c r="F135" s="74"/>
      <c r="G135" s="75" t="s">
        <v>122</v>
      </c>
      <c r="H135" s="216"/>
      <c r="I135" s="217"/>
      <c r="J135" s="14" t="s">
        <v>124</v>
      </c>
      <c r="K135" s="33" t="s">
        <v>141</v>
      </c>
    </row>
    <row r="136" spans="1:11" ht="7.5" customHeight="1" thickBot="1" x14ac:dyDescent="0.2">
      <c r="B136" s="34"/>
      <c r="C136" s="28"/>
      <c r="E136" s="28"/>
      <c r="F136" s="28"/>
      <c r="G136" s="28"/>
      <c r="H136" s="28"/>
      <c r="I136" s="28"/>
      <c r="J136" s="28"/>
      <c r="K136" s="77"/>
    </row>
    <row r="137" spans="1:11" ht="17.25" customHeight="1" thickBot="1" x14ac:dyDescent="0.2">
      <c r="A137" s="95">
        <f>IF(D137="有",IF(OR(D137="",H137=""),1,0),IF(D137="",1,0))</f>
        <v>1</v>
      </c>
      <c r="B137" s="34"/>
      <c r="C137" s="74" t="s">
        <v>107</v>
      </c>
      <c r="D137" s="184"/>
      <c r="F137" s="74"/>
      <c r="G137" s="75" t="s">
        <v>122</v>
      </c>
      <c r="H137" s="216"/>
      <c r="I137" s="217"/>
      <c r="J137" s="14" t="s">
        <v>123</v>
      </c>
      <c r="K137" s="33" t="s">
        <v>142</v>
      </c>
    </row>
    <row r="138" spans="1:11" ht="7.5" customHeight="1" thickBot="1" x14ac:dyDescent="0.2">
      <c r="B138" s="34"/>
      <c r="C138" s="28"/>
      <c r="E138" s="28"/>
      <c r="F138" s="28"/>
      <c r="G138" s="28"/>
      <c r="H138" s="28"/>
      <c r="I138" s="28"/>
      <c r="J138" s="28"/>
      <c r="K138" s="77"/>
    </row>
    <row r="139" spans="1:11" ht="17.25" customHeight="1" x14ac:dyDescent="0.15">
      <c r="B139" s="34"/>
      <c r="C139" s="36" t="s">
        <v>99</v>
      </c>
      <c r="D139" s="221"/>
      <c r="E139" s="222"/>
      <c r="F139" s="222"/>
      <c r="G139" s="222"/>
      <c r="H139" s="222"/>
      <c r="I139" s="222"/>
      <c r="J139" s="223"/>
      <c r="K139" s="77"/>
    </row>
    <row r="140" spans="1:11" ht="17.25" customHeight="1" thickBot="1" x14ac:dyDescent="0.2">
      <c r="B140" s="34"/>
      <c r="C140" s="36"/>
      <c r="D140" s="224"/>
      <c r="E140" s="225"/>
      <c r="F140" s="225"/>
      <c r="G140" s="225"/>
      <c r="H140" s="225"/>
      <c r="I140" s="225"/>
      <c r="J140" s="226"/>
      <c r="K140" s="77"/>
    </row>
    <row r="141" spans="1:11" ht="7.5" customHeight="1" x14ac:dyDescent="0.15">
      <c r="B141" s="34"/>
      <c r="C141" s="35"/>
      <c r="D141" s="36"/>
      <c r="E141" s="36"/>
      <c r="F141" s="28"/>
      <c r="G141" s="28"/>
      <c r="H141" s="28"/>
      <c r="I141" s="28"/>
      <c r="J141" s="28"/>
      <c r="K141" s="77"/>
    </row>
    <row r="142" spans="1:11" ht="17.25" customHeight="1" x14ac:dyDescent="0.15">
      <c r="B142" s="227" t="s">
        <v>153</v>
      </c>
      <c r="C142" s="228"/>
      <c r="D142" s="89"/>
      <c r="E142" s="89"/>
      <c r="F142" s="89"/>
      <c r="G142" s="89"/>
      <c r="H142" s="89"/>
      <c r="I142" s="89"/>
      <c r="J142" s="89"/>
      <c r="K142" s="92"/>
    </row>
    <row r="143" spans="1:11" ht="7.5" customHeight="1" thickBot="1" x14ac:dyDescent="0.2">
      <c r="B143" s="34"/>
      <c r="C143" s="35"/>
      <c r="D143" s="74"/>
      <c r="E143" s="74"/>
      <c r="F143" s="74"/>
      <c r="J143" s="75"/>
      <c r="K143" s="77"/>
    </row>
    <row r="144" spans="1:11" ht="17.25" customHeight="1" thickBot="1" x14ac:dyDescent="0.2">
      <c r="A144" s="95">
        <f>IF(D144="有",IF(OR(D144="",H144=""),1,0),IF(D144="",1,0))</f>
        <v>1</v>
      </c>
      <c r="B144" s="34"/>
      <c r="C144" s="74" t="s">
        <v>108</v>
      </c>
      <c r="D144" s="184"/>
      <c r="F144" s="74"/>
      <c r="G144" s="75" t="s">
        <v>122</v>
      </c>
      <c r="H144" s="216"/>
      <c r="I144" s="217"/>
      <c r="J144" s="14" t="s">
        <v>126</v>
      </c>
      <c r="K144" s="33" t="s">
        <v>143</v>
      </c>
    </row>
    <row r="145" spans="1:11" ht="7.5" customHeight="1" thickBot="1" x14ac:dyDescent="0.2">
      <c r="B145" s="34"/>
      <c r="C145" s="28"/>
      <c r="E145" s="28"/>
      <c r="F145" s="28"/>
      <c r="H145" s="28"/>
      <c r="J145" s="76"/>
      <c r="K145" s="77"/>
    </row>
    <row r="146" spans="1:11" ht="17.25" customHeight="1" thickBot="1" x14ac:dyDescent="0.2">
      <c r="A146" s="95">
        <f>IF(D146="有",IF(OR(D146="",H146=""),1,0),IF(D146="",1,0))</f>
        <v>1</v>
      </c>
      <c r="B146" s="34"/>
      <c r="C146" s="74" t="s">
        <v>109</v>
      </c>
      <c r="D146" s="184"/>
      <c r="F146" s="74"/>
      <c r="G146" s="75" t="s">
        <v>122</v>
      </c>
      <c r="H146" s="216"/>
      <c r="I146" s="217"/>
      <c r="J146" s="14" t="s">
        <v>126</v>
      </c>
      <c r="K146" s="33" t="s">
        <v>143</v>
      </c>
    </row>
    <row r="147" spans="1:11" ht="7.5" customHeight="1" thickBot="1" x14ac:dyDescent="0.2">
      <c r="B147" s="34"/>
      <c r="C147" s="28"/>
      <c r="E147" s="28"/>
      <c r="F147" s="28"/>
      <c r="H147" s="28"/>
      <c r="J147" s="76"/>
      <c r="K147" s="77"/>
    </row>
    <row r="148" spans="1:11" ht="17.25" customHeight="1" thickBot="1" x14ac:dyDescent="0.2">
      <c r="A148" s="95">
        <f>IF(D148="有",IF(OR(D148="",H148=""),1,0),IF(D148="",1,0))</f>
        <v>1</v>
      </c>
      <c r="B148" s="34"/>
      <c r="C148" s="74" t="s">
        <v>110</v>
      </c>
      <c r="D148" s="184"/>
      <c r="F148" s="74"/>
      <c r="G148" s="75" t="s">
        <v>122</v>
      </c>
      <c r="H148" s="216"/>
      <c r="I148" s="217"/>
      <c r="J148" s="14" t="s">
        <v>127</v>
      </c>
      <c r="K148" s="33" t="s">
        <v>144</v>
      </c>
    </row>
    <row r="149" spans="1:11" ht="7.5" customHeight="1" thickBot="1" x14ac:dyDescent="0.2">
      <c r="B149" s="34"/>
      <c r="C149" s="28"/>
      <c r="E149" s="28"/>
      <c r="F149" s="28"/>
      <c r="G149" s="28"/>
      <c r="H149" s="28"/>
      <c r="I149" s="28"/>
      <c r="J149" s="28"/>
      <c r="K149" s="77"/>
    </row>
    <row r="150" spans="1:11" ht="17.25" customHeight="1" thickBot="1" x14ac:dyDescent="0.2">
      <c r="A150" s="95">
        <f>IF(D150="有",IF(OR(D150="",H150=""),1,0),IF(D150="",1,0))</f>
        <v>1</v>
      </c>
      <c r="B150" s="34"/>
      <c r="C150" s="74" t="s">
        <v>111</v>
      </c>
      <c r="D150" s="184"/>
      <c r="F150" s="74"/>
      <c r="G150" s="75" t="s">
        <v>122</v>
      </c>
      <c r="H150" s="216"/>
      <c r="I150" s="217"/>
      <c r="J150" s="14" t="s">
        <v>128</v>
      </c>
      <c r="K150" s="33" t="s">
        <v>144</v>
      </c>
    </row>
    <row r="151" spans="1:11" ht="7.5" customHeight="1" thickBot="1" x14ac:dyDescent="0.2">
      <c r="B151" s="34"/>
      <c r="C151" s="28"/>
      <c r="E151" s="28"/>
      <c r="F151" s="28"/>
      <c r="G151" s="28"/>
      <c r="H151" s="28"/>
      <c r="I151" s="28"/>
      <c r="J151" s="28"/>
      <c r="K151" s="77"/>
    </row>
    <row r="152" spans="1:11" ht="17.25" customHeight="1" x14ac:dyDescent="0.15">
      <c r="B152" s="34"/>
      <c r="C152" s="36" t="s">
        <v>99</v>
      </c>
      <c r="D152" s="221"/>
      <c r="E152" s="222"/>
      <c r="F152" s="222"/>
      <c r="G152" s="222"/>
      <c r="H152" s="222"/>
      <c r="I152" s="222"/>
      <c r="J152" s="223"/>
      <c r="K152" s="77"/>
    </row>
    <row r="153" spans="1:11" ht="17.25" customHeight="1" thickBot="1" x14ac:dyDescent="0.2">
      <c r="B153" s="34"/>
      <c r="C153" s="36"/>
      <c r="D153" s="224"/>
      <c r="E153" s="225"/>
      <c r="F153" s="225"/>
      <c r="G153" s="225"/>
      <c r="H153" s="225"/>
      <c r="I153" s="225"/>
      <c r="J153" s="226"/>
      <c r="K153" s="77"/>
    </row>
    <row r="154" spans="1:11" ht="7.5" customHeight="1" x14ac:dyDescent="0.15">
      <c r="B154" s="34"/>
      <c r="C154" s="35"/>
      <c r="D154" s="36"/>
      <c r="E154" s="36"/>
      <c r="F154" s="28"/>
      <c r="G154" s="28"/>
      <c r="H154" s="28"/>
      <c r="I154" s="28"/>
      <c r="J154" s="28"/>
      <c r="K154" s="77"/>
    </row>
    <row r="155" spans="1:11" ht="17.25" customHeight="1" x14ac:dyDescent="0.15">
      <c r="B155" s="227" t="s">
        <v>154</v>
      </c>
      <c r="C155" s="228"/>
      <c r="D155" s="89"/>
      <c r="E155" s="89"/>
      <c r="F155" s="89"/>
      <c r="G155" s="89"/>
      <c r="H155" s="89"/>
      <c r="I155" s="89"/>
      <c r="J155" s="89"/>
      <c r="K155" s="92"/>
    </row>
    <row r="156" spans="1:11" ht="7.5" customHeight="1" thickBot="1" x14ac:dyDescent="0.2">
      <c r="B156" s="34"/>
      <c r="C156" s="35"/>
      <c r="D156" s="74"/>
      <c r="E156" s="74"/>
      <c r="F156" s="74"/>
      <c r="J156" s="75"/>
      <c r="K156" s="77"/>
    </row>
    <row r="157" spans="1:11" ht="17.25" customHeight="1" thickBot="1" x14ac:dyDescent="0.2">
      <c r="A157" s="95">
        <f>IF(D157="有",IF(OR(D157="",H157=""),1,0),IF(D157="",1,0))</f>
        <v>1</v>
      </c>
      <c r="B157" s="34"/>
      <c r="C157" s="74" t="s">
        <v>112</v>
      </c>
      <c r="D157" s="184"/>
      <c r="F157" s="74"/>
      <c r="G157" s="75" t="s">
        <v>122</v>
      </c>
      <c r="H157" s="216"/>
      <c r="I157" s="217"/>
      <c r="J157" s="14" t="s">
        <v>125</v>
      </c>
      <c r="K157" s="33" t="s">
        <v>145</v>
      </c>
    </row>
    <row r="158" spans="1:11" ht="7.5" customHeight="1" thickBot="1" x14ac:dyDescent="0.2">
      <c r="B158" s="34"/>
      <c r="C158" s="28"/>
      <c r="E158" s="28"/>
      <c r="F158" s="28"/>
      <c r="H158" s="28"/>
      <c r="J158" s="76"/>
      <c r="K158" s="77"/>
    </row>
    <row r="159" spans="1:11" ht="17.25" customHeight="1" thickBot="1" x14ac:dyDescent="0.2">
      <c r="A159" s="95">
        <f>IF(D159="有",IF(OR(D159="",H159=""),1,0),IF(D159="",1,0))</f>
        <v>1</v>
      </c>
      <c r="B159" s="34"/>
      <c r="C159" s="74" t="s">
        <v>113</v>
      </c>
      <c r="D159" s="184"/>
      <c r="F159" s="74"/>
      <c r="G159" s="75" t="s">
        <v>122</v>
      </c>
      <c r="H159" s="216"/>
      <c r="I159" s="217"/>
      <c r="J159" s="14" t="s">
        <v>125</v>
      </c>
      <c r="K159" s="33" t="s">
        <v>145</v>
      </c>
    </row>
    <row r="160" spans="1:11" ht="7.5" customHeight="1" thickBot="1" x14ac:dyDescent="0.2">
      <c r="B160" s="34"/>
      <c r="C160" s="28"/>
      <c r="E160" s="28"/>
      <c r="F160" s="28"/>
      <c r="H160" s="28"/>
      <c r="J160" s="76"/>
      <c r="K160" s="77"/>
    </row>
    <row r="161" spans="1:11" ht="17.25" customHeight="1" thickBot="1" x14ac:dyDescent="0.2">
      <c r="A161" s="95">
        <f>IF(D161="有",IF(OR(D161="",H161=""),1,0),IF(D161="",1,0))</f>
        <v>1</v>
      </c>
      <c r="B161" s="34"/>
      <c r="C161" s="74" t="s">
        <v>114</v>
      </c>
      <c r="D161" s="184"/>
      <c r="F161" s="74"/>
      <c r="G161" s="75" t="s">
        <v>122</v>
      </c>
      <c r="H161" s="216"/>
      <c r="I161" s="217"/>
      <c r="J161" s="14" t="s">
        <v>123</v>
      </c>
      <c r="K161" s="33" t="s">
        <v>146</v>
      </c>
    </row>
    <row r="162" spans="1:11" ht="7.5" customHeight="1" thickBot="1" x14ac:dyDescent="0.2">
      <c r="B162" s="34"/>
      <c r="C162" s="28"/>
      <c r="E162" s="28"/>
      <c r="F162" s="28"/>
      <c r="G162" s="28"/>
      <c r="H162" s="28"/>
      <c r="I162" s="28"/>
      <c r="J162" s="28"/>
      <c r="K162" s="77"/>
    </row>
    <row r="163" spans="1:11" ht="17.25" customHeight="1" thickBot="1" x14ac:dyDescent="0.2">
      <c r="A163" s="95">
        <f>IF(D163="有",IF(OR(D163="",H163=""),1,0),IF(D163="",1,0))</f>
        <v>1</v>
      </c>
      <c r="B163" s="34"/>
      <c r="C163" s="74" t="s">
        <v>115</v>
      </c>
      <c r="D163" s="184"/>
      <c r="F163" s="74"/>
      <c r="G163" s="75" t="s">
        <v>122</v>
      </c>
      <c r="H163" s="216"/>
      <c r="I163" s="217"/>
      <c r="J163" s="14" t="s">
        <v>123</v>
      </c>
      <c r="K163" s="33" t="s">
        <v>137</v>
      </c>
    </row>
    <row r="164" spans="1:11" ht="7.5" customHeight="1" thickBot="1" x14ac:dyDescent="0.2">
      <c r="B164" s="34"/>
      <c r="C164" s="28"/>
      <c r="E164" s="28"/>
      <c r="F164" s="28"/>
      <c r="G164" s="28"/>
      <c r="H164" s="28"/>
      <c r="I164" s="28"/>
      <c r="J164" s="28"/>
      <c r="K164" s="77"/>
    </row>
    <row r="165" spans="1:11" ht="17.25" customHeight="1" x14ac:dyDescent="0.15">
      <c r="B165" s="34"/>
      <c r="C165" s="36" t="s">
        <v>99</v>
      </c>
      <c r="D165" s="221"/>
      <c r="E165" s="222"/>
      <c r="F165" s="222"/>
      <c r="G165" s="222"/>
      <c r="H165" s="222"/>
      <c r="I165" s="222"/>
      <c r="J165" s="223"/>
      <c r="K165" s="77"/>
    </row>
    <row r="166" spans="1:11" ht="17.25" customHeight="1" thickBot="1" x14ac:dyDescent="0.2">
      <c r="B166" s="34"/>
      <c r="C166" s="36"/>
      <c r="D166" s="224"/>
      <c r="E166" s="225"/>
      <c r="F166" s="225"/>
      <c r="G166" s="225"/>
      <c r="H166" s="225"/>
      <c r="I166" s="225"/>
      <c r="J166" s="226"/>
      <c r="K166" s="77"/>
    </row>
    <row r="167" spans="1:11" ht="7.5" customHeight="1" x14ac:dyDescent="0.15">
      <c r="B167" s="34"/>
      <c r="C167" s="35"/>
      <c r="D167" s="36"/>
      <c r="E167" s="36"/>
      <c r="F167" s="28"/>
      <c r="G167" s="28"/>
      <c r="H167" s="28"/>
      <c r="I167" s="28"/>
      <c r="J167" s="28"/>
      <c r="K167" s="77"/>
    </row>
    <row r="168" spans="1:11" ht="17.25" customHeight="1" x14ac:dyDescent="0.15">
      <c r="B168" s="227" t="s">
        <v>155</v>
      </c>
      <c r="C168" s="228"/>
      <c r="D168" s="85"/>
      <c r="E168" s="85"/>
      <c r="F168" s="91"/>
      <c r="G168" s="91"/>
      <c r="H168" s="91"/>
      <c r="I168" s="91"/>
      <c r="J168" s="91"/>
      <c r="K168" s="92"/>
    </row>
    <row r="169" spans="1:11" ht="7.5" customHeight="1" thickBot="1" x14ac:dyDescent="0.2">
      <c r="B169" s="34"/>
      <c r="C169" s="35"/>
      <c r="D169" s="36"/>
      <c r="E169" s="36"/>
      <c r="F169" s="28"/>
      <c r="G169" s="28"/>
      <c r="H169" s="28"/>
      <c r="I169" s="28"/>
      <c r="J169" s="28"/>
      <c r="K169" s="77"/>
    </row>
    <row r="170" spans="1:11" ht="17.25" customHeight="1" thickBot="1" x14ac:dyDescent="0.2">
      <c r="A170" s="95">
        <f>IF(D170="有",IF(OR(D170="",H170=""),1,0),IF(D170="",1,0))</f>
        <v>1</v>
      </c>
      <c r="B170" s="34"/>
      <c r="C170" s="74" t="s">
        <v>116</v>
      </c>
      <c r="D170" s="184"/>
      <c r="F170" s="74"/>
      <c r="G170" s="75" t="s">
        <v>122</v>
      </c>
      <c r="H170" s="216"/>
      <c r="I170" s="217"/>
      <c r="J170" s="14" t="s">
        <v>125</v>
      </c>
      <c r="K170" s="33" t="s">
        <v>145</v>
      </c>
    </row>
    <row r="171" spans="1:11" ht="7.5" customHeight="1" thickBot="1" x14ac:dyDescent="0.2">
      <c r="B171" s="34"/>
      <c r="C171" s="28"/>
      <c r="E171" s="28"/>
      <c r="F171" s="28"/>
      <c r="H171" s="28"/>
      <c r="J171" s="76"/>
      <c r="K171" s="77"/>
    </row>
    <row r="172" spans="1:11" ht="17.25" customHeight="1" thickBot="1" x14ac:dyDescent="0.2">
      <c r="A172" s="95">
        <f>IF(D172="有",IF(OR(D172="",H172=""),1,0),IF(D172="",1,0))</f>
        <v>1</v>
      </c>
      <c r="B172" s="34"/>
      <c r="C172" s="74" t="s">
        <v>117</v>
      </c>
      <c r="D172" s="184"/>
      <c r="F172" s="74"/>
      <c r="G172" s="75" t="s">
        <v>122</v>
      </c>
      <c r="H172" s="216"/>
      <c r="I172" s="217"/>
      <c r="J172" s="14" t="s">
        <v>125</v>
      </c>
      <c r="K172" s="33" t="s">
        <v>147</v>
      </c>
    </row>
    <row r="173" spans="1:11" ht="7.5" customHeight="1" thickBot="1" x14ac:dyDescent="0.2">
      <c r="B173" s="34"/>
      <c r="C173" s="28"/>
      <c r="E173" s="28"/>
      <c r="F173" s="28"/>
      <c r="H173" s="28"/>
      <c r="J173" s="76"/>
      <c r="K173" s="77"/>
    </row>
    <row r="174" spans="1:11" ht="17.25" customHeight="1" thickBot="1" x14ac:dyDescent="0.2">
      <c r="A174" s="95">
        <f>IF(D174="有",IF(OR(D174="",H174=""),1,0),IF(D174="",1,0))</f>
        <v>1</v>
      </c>
      <c r="B174" s="34"/>
      <c r="C174" s="74" t="s">
        <v>118</v>
      </c>
      <c r="D174" s="184"/>
      <c r="F174" s="74"/>
      <c r="G174" s="75" t="s">
        <v>122</v>
      </c>
      <c r="H174" s="216"/>
      <c r="I174" s="217"/>
      <c r="J174" s="14" t="s">
        <v>125</v>
      </c>
      <c r="K174" s="33" t="s">
        <v>147</v>
      </c>
    </row>
    <row r="175" spans="1:11" ht="7.5" customHeight="1" thickBot="1" x14ac:dyDescent="0.2">
      <c r="B175" s="34"/>
      <c r="C175" s="28"/>
      <c r="E175" s="28"/>
      <c r="F175" s="28"/>
      <c r="G175" s="28"/>
      <c r="H175" s="28"/>
      <c r="I175" s="28"/>
      <c r="J175" s="28"/>
      <c r="K175" s="77"/>
    </row>
    <row r="176" spans="1:11" ht="17.25" customHeight="1" x14ac:dyDescent="0.15">
      <c r="B176" s="34"/>
      <c r="C176" s="36" t="s">
        <v>99</v>
      </c>
      <c r="D176" s="254"/>
      <c r="E176" s="255"/>
      <c r="F176" s="255"/>
      <c r="G176" s="255"/>
      <c r="H176" s="255"/>
      <c r="I176" s="255"/>
      <c r="J176" s="256"/>
      <c r="K176" s="77"/>
    </row>
    <row r="177" spans="1:17" ht="17.25" customHeight="1" thickBot="1" x14ac:dyDescent="0.2">
      <c r="B177" s="34"/>
      <c r="C177" s="35"/>
      <c r="D177" s="257"/>
      <c r="E177" s="258"/>
      <c r="F177" s="258"/>
      <c r="G177" s="258"/>
      <c r="H177" s="258"/>
      <c r="I177" s="258"/>
      <c r="J177" s="259"/>
      <c r="K177" s="77"/>
    </row>
    <row r="178" spans="1:17" ht="7.5" customHeight="1" x14ac:dyDescent="0.15">
      <c r="B178" s="34"/>
      <c r="C178" s="35"/>
      <c r="D178" s="36"/>
      <c r="E178" s="36"/>
      <c r="F178" s="28"/>
      <c r="G178" s="28"/>
      <c r="H178" s="28"/>
      <c r="I178" s="28"/>
      <c r="J178" s="28"/>
      <c r="K178" s="77"/>
    </row>
    <row r="179" spans="1:17" ht="17.25" customHeight="1" x14ac:dyDescent="0.15">
      <c r="B179" s="227" t="s">
        <v>156</v>
      </c>
      <c r="C179" s="228"/>
      <c r="D179" s="85"/>
      <c r="E179" s="85"/>
      <c r="F179" s="91"/>
      <c r="G179" s="91"/>
      <c r="H179" s="91"/>
      <c r="I179" s="91"/>
      <c r="J179" s="91"/>
      <c r="K179" s="92"/>
    </row>
    <row r="180" spans="1:17" ht="7.5" customHeight="1" thickBot="1" x14ac:dyDescent="0.2">
      <c r="B180" s="34"/>
      <c r="C180" s="35"/>
      <c r="D180" s="36"/>
      <c r="E180" s="36"/>
      <c r="F180" s="28"/>
      <c r="G180" s="28"/>
      <c r="H180" s="28"/>
      <c r="I180" s="28"/>
      <c r="J180" s="28"/>
      <c r="K180" s="77"/>
    </row>
    <row r="181" spans="1:17" ht="17.25" customHeight="1" thickBot="1" x14ac:dyDescent="0.2">
      <c r="A181" s="95">
        <f>IF(D181="有",IF(OR(D181="",H181=""),1,0),IF(D181="",1,0))</f>
        <v>1</v>
      </c>
      <c r="B181" s="34"/>
      <c r="C181" s="74" t="s">
        <v>119</v>
      </c>
      <c r="D181" s="184"/>
      <c r="F181" s="74"/>
      <c r="G181" s="75" t="s">
        <v>122</v>
      </c>
      <c r="H181" s="216"/>
      <c r="I181" s="217"/>
      <c r="J181" s="14" t="s">
        <v>123</v>
      </c>
      <c r="K181" s="33" t="s">
        <v>138</v>
      </c>
    </row>
    <row r="182" spans="1:17" ht="7.5" customHeight="1" thickBot="1" x14ac:dyDescent="0.2">
      <c r="B182" s="34"/>
      <c r="C182" s="28"/>
      <c r="E182" s="28"/>
      <c r="F182" s="28"/>
      <c r="H182" s="28"/>
      <c r="J182" s="76"/>
      <c r="K182" s="77"/>
    </row>
    <row r="183" spans="1:17" ht="17.25" customHeight="1" thickBot="1" x14ac:dyDescent="0.2">
      <c r="A183" s="95">
        <f>IF(D183="有",IF(OR(D183="",H183=""),1,0),IF(D183="",1,0))</f>
        <v>1</v>
      </c>
      <c r="B183" s="34"/>
      <c r="C183" s="74" t="s">
        <v>120</v>
      </c>
      <c r="D183" s="184"/>
      <c r="F183" s="74"/>
      <c r="G183" s="75" t="s">
        <v>122</v>
      </c>
      <c r="H183" s="216"/>
      <c r="I183" s="217"/>
      <c r="J183" s="14" t="s">
        <v>121</v>
      </c>
      <c r="K183" s="33" t="s">
        <v>135</v>
      </c>
    </row>
    <row r="184" spans="1:17" ht="7.5" customHeight="1" thickBot="1" x14ac:dyDescent="0.2">
      <c r="B184" s="34"/>
      <c r="C184" s="28"/>
      <c r="E184" s="28"/>
      <c r="F184" s="28"/>
      <c r="H184" s="28"/>
      <c r="J184" s="76"/>
      <c r="K184" s="77"/>
    </row>
    <row r="185" spans="1:17" ht="17.25" customHeight="1" x14ac:dyDescent="0.15">
      <c r="B185" s="34"/>
      <c r="C185" s="36" t="s">
        <v>99</v>
      </c>
      <c r="D185" s="254"/>
      <c r="E185" s="255"/>
      <c r="F185" s="255"/>
      <c r="G185" s="255"/>
      <c r="H185" s="255"/>
      <c r="I185" s="255"/>
      <c r="J185" s="256"/>
      <c r="K185" s="77"/>
    </row>
    <row r="186" spans="1:17" ht="17.25" customHeight="1" thickBot="1" x14ac:dyDescent="0.2">
      <c r="B186" s="34"/>
      <c r="C186" s="35"/>
      <c r="D186" s="257"/>
      <c r="E186" s="258"/>
      <c r="F186" s="258"/>
      <c r="G186" s="258"/>
      <c r="H186" s="258"/>
      <c r="I186" s="258"/>
      <c r="J186" s="259"/>
      <c r="K186" s="77"/>
    </row>
    <row r="187" spans="1:17" ht="7.5" customHeight="1" x14ac:dyDescent="0.15">
      <c r="B187" s="34"/>
      <c r="C187" s="35"/>
      <c r="D187" s="36"/>
      <c r="E187" s="36"/>
      <c r="F187" s="28"/>
      <c r="G187" s="28"/>
      <c r="H187" s="28"/>
      <c r="I187" s="28"/>
      <c r="J187" s="28"/>
      <c r="K187" s="77"/>
    </row>
    <row r="188" spans="1:17" ht="17.25" customHeight="1" x14ac:dyDescent="0.15">
      <c r="B188" s="218" t="s">
        <v>28</v>
      </c>
      <c r="C188" s="219"/>
      <c r="D188" s="49"/>
      <c r="E188" s="49"/>
      <c r="F188" s="49"/>
      <c r="G188" s="49"/>
      <c r="H188" s="49"/>
      <c r="I188" s="49"/>
      <c r="J188" s="49"/>
      <c r="K188" s="50"/>
    </row>
    <row r="189" spans="1:17" s="69" customFormat="1" ht="7.5" customHeight="1" x14ac:dyDescent="0.15">
      <c r="A189" s="95"/>
      <c r="B189" s="20"/>
      <c r="C189" s="21"/>
      <c r="D189" s="21"/>
      <c r="E189" s="21"/>
      <c r="F189" s="21"/>
      <c r="G189" s="21"/>
      <c r="H189" s="21"/>
      <c r="I189" s="21"/>
      <c r="J189" s="21"/>
      <c r="K189" s="22"/>
    </row>
    <row r="190" spans="1:17" ht="17.25" customHeight="1" x14ac:dyDescent="0.15">
      <c r="B190" s="227" t="s">
        <v>157</v>
      </c>
      <c r="C190" s="228"/>
      <c r="D190" s="89"/>
      <c r="E190" s="89"/>
      <c r="F190" s="89"/>
      <c r="G190" s="89"/>
      <c r="H190" s="89"/>
      <c r="I190" s="89"/>
      <c r="J190" s="89"/>
      <c r="K190" s="86"/>
      <c r="M190" s="189"/>
      <c r="N190" s="189"/>
      <c r="O190" s="189"/>
      <c r="P190" s="189"/>
      <c r="Q190" s="189"/>
    </row>
    <row r="191" spans="1:17" ht="7.5" customHeight="1" thickBot="1" x14ac:dyDescent="0.2">
      <c r="B191" s="31"/>
      <c r="C191" s="38"/>
      <c r="D191" s="69"/>
      <c r="E191" s="69"/>
      <c r="F191" s="69"/>
      <c r="G191" s="69"/>
      <c r="H191" s="69"/>
      <c r="I191" s="69"/>
      <c r="J191" s="69"/>
      <c r="K191" s="33"/>
      <c r="M191" s="189"/>
      <c r="N191" s="189"/>
      <c r="O191" s="189"/>
      <c r="P191" s="189"/>
      <c r="Q191" s="189"/>
    </row>
    <row r="192" spans="1:17" ht="17.25" customHeight="1" thickBot="1" x14ac:dyDescent="0.2">
      <c r="A192" s="95">
        <f>IF(D192="",1,0)</f>
        <v>1</v>
      </c>
      <c r="B192" s="31"/>
      <c r="C192" s="38" t="s">
        <v>74</v>
      </c>
      <c r="D192" s="229"/>
      <c r="E192" s="230"/>
      <c r="F192" s="230"/>
      <c r="G192" s="230"/>
      <c r="H192" s="230"/>
      <c r="I192" s="230"/>
      <c r="J192" s="231"/>
      <c r="K192" s="33" t="s">
        <v>69</v>
      </c>
      <c r="M192" s="189"/>
      <c r="N192" s="189"/>
      <c r="O192" s="189"/>
      <c r="P192" s="189"/>
      <c r="Q192" s="189"/>
    </row>
    <row r="193" spans="1:17" ht="7.5" customHeight="1" thickBot="1" x14ac:dyDescent="0.2">
      <c r="B193" s="31"/>
      <c r="C193" s="38"/>
      <c r="D193" s="53"/>
      <c r="E193" s="53"/>
      <c r="F193" s="53"/>
      <c r="G193" s="53"/>
      <c r="H193" s="53"/>
      <c r="I193" s="53"/>
      <c r="J193" s="53"/>
      <c r="K193" s="33"/>
      <c r="M193" s="189"/>
      <c r="N193" s="189"/>
      <c r="O193" s="189"/>
      <c r="P193" s="189"/>
      <c r="Q193" s="189"/>
    </row>
    <row r="194" spans="1:17" ht="17.25" customHeight="1" thickBot="1" x14ac:dyDescent="0.2">
      <c r="A194" s="95">
        <f>IF(D194="",1,0)</f>
        <v>1</v>
      </c>
      <c r="B194" s="31"/>
      <c r="C194" s="38" t="s">
        <v>75</v>
      </c>
      <c r="D194" s="276"/>
      <c r="E194" s="277"/>
      <c r="F194" s="39" t="s">
        <v>31</v>
      </c>
      <c r="G194" s="39"/>
      <c r="H194" s="39"/>
      <c r="I194" s="39"/>
      <c r="J194" s="39"/>
      <c r="K194" s="33" t="s">
        <v>148</v>
      </c>
      <c r="M194" s="189"/>
      <c r="N194" s="189"/>
      <c r="O194" s="189"/>
      <c r="P194" s="189"/>
      <c r="Q194" s="189"/>
    </row>
    <row r="195" spans="1:17" ht="7.5" customHeight="1" thickBot="1" x14ac:dyDescent="0.2">
      <c r="B195" s="31"/>
      <c r="C195" s="38"/>
      <c r="D195" s="39"/>
      <c r="E195" s="39"/>
      <c r="F195" s="39"/>
      <c r="G195" s="39"/>
      <c r="H195" s="39"/>
      <c r="I195" s="39"/>
      <c r="J195" s="39"/>
      <c r="K195" s="33"/>
    </row>
    <row r="196" spans="1:17" ht="17.25" customHeight="1" thickBot="1" x14ac:dyDescent="0.2">
      <c r="A196" s="95">
        <f>IF(D196="",1,0)</f>
        <v>1</v>
      </c>
      <c r="B196" s="31"/>
      <c r="C196" s="38" t="s">
        <v>78</v>
      </c>
      <c r="D196" s="229"/>
      <c r="E196" s="230"/>
      <c r="F196" s="230"/>
      <c r="G196" s="230"/>
      <c r="H196" s="230"/>
      <c r="I196" s="230"/>
      <c r="J196" s="231"/>
      <c r="K196" s="33" t="s">
        <v>89</v>
      </c>
    </row>
    <row r="197" spans="1:17" ht="7.5" customHeight="1" thickBot="1" x14ac:dyDescent="0.2">
      <c r="B197" s="34"/>
      <c r="C197" s="38"/>
      <c r="D197" s="53"/>
      <c r="E197" s="53"/>
      <c r="F197" s="53"/>
      <c r="G197" s="53"/>
      <c r="H197" s="53"/>
      <c r="I197" s="53"/>
      <c r="J197" s="53"/>
      <c r="K197" s="33"/>
    </row>
    <row r="198" spans="1:17" ht="17.25" customHeight="1" thickBot="1" x14ac:dyDescent="0.2">
      <c r="B198" s="31"/>
      <c r="C198" s="38" t="s">
        <v>76</v>
      </c>
      <c r="D198" s="273"/>
      <c r="E198" s="274"/>
      <c r="F198" s="274"/>
      <c r="G198" s="274"/>
      <c r="H198" s="274"/>
      <c r="I198" s="274"/>
      <c r="J198" s="275"/>
      <c r="K198" s="33" t="s">
        <v>166</v>
      </c>
    </row>
    <row r="199" spans="1:17" ht="7.5" customHeight="1" thickBot="1" x14ac:dyDescent="0.2">
      <c r="B199" s="34"/>
      <c r="C199" s="38"/>
      <c r="D199" s="53"/>
      <c r="E199" s="53"/>
      <c r="F199" s="53"/>
      <c r="G199" s="53"/>
      <c r="H199" s="53"/>
      <c r="I199" s="53"/>
      <c r="J199" s="53"/>
      <c r="K199" s="33"/>
    </row>
    <row r="200" spans="1:17" ht="17.25" customHeight="1" thickBot="1" x14ac:dyDescent="0.2">
      <c r="B200" s="31"/>
      <c r="C200" s="38" t="s">
        <v>77</v>
      </c>
      <c r="D200" s="278"/>
      <c r="E200" s="279"/>
      <c r="F200" s="39" t="s">
        <v>31</v>
      </c>
      <c r="G200" s="39"/>
      <c r="H200" s="39"/>
      <c r="I200" s="39"/>
      <c r="J200" s="39"/>
      <c r="K200" s="33" t="s">
        <v>149</v>
      </c>
    </row>
    <row r="201" spans="1:17" ht="7.5" customHeight="1" thickBot="1" x14ac:dyDescent="0.2">
      <c r="B201" s="31"/>
      <c r="C201" s="38"/>
      <c r="D201" s="39"/>
      <c r="E201" s="39"/>
      <c r="F201" s="39"/>
      <c r="G201" s="39"/>
      <c r="H201" s="39"/>
      <c r="I201" s="39"/>
      <c r="J201" s="39"/>
      <c r="K201" s="33"/>
    </row>
    <row r="202" spans="1:17" ht="17.25" customHeight="1" thickBot="1" x14ac:dyDescent="0.2">
      <c r="B202" s="31"/>
      <c r="C202" s="38" t="s">
        <v>79</v>
      </c>
      <c r="D202" s="273"/>
      <c r="E202" s="274"/>
      <c r="F202" s="274"/>
      <c r="G202" s="274"/>
      <c r="H202" s="274"/>
      <c r="I202" s="274"/>
      <c r="J202" s="275"/>
      <c r="K202" s="33" t="s">
        <v>82</v>
      </c>
    </row>
    <row r="203" spans="1:17" ht="7.5" customHeight="1" x14ac:dyDescent="0.15">
      <c r="B203" s="34"/>
      <c r="C203" s="35"/>
      <c r="D203" s="35"/>
      <c r="E203" s="35"/>
      <c r="F203" s="35"/>
      <c r="G203" s="35"/>
      <c r="H203" s="35"/>
      <c r="I203" s="35"/>
      <c r="J203" s="35"/>
      <c r="K203" s="33"/>
    </row>
    <row r="204" spans="1:17" ht="17.25" customHeight="1" x14ac:dyDescent="0.15">
      <c r="B204" s="227" t="s">
        <v>158</v>
      </c>
      <c r="C204" s="228"/>
      <c r="D204" s="89"/>
      <c r="E204" s="89"/>
      <c r="F204" s="89"/>
      <c r="G204" s="89"/>
      <c r="H204" s="89"/>
      <c r="I204" s="89"/>
      <c r="J204" s="89"/>
      <c r="K204" s="86"/>
    </row>
    <row r="205" spans="1:17" ht="7.5" customHeight="1" thickBot="1" x14ac:dyDescent="0.2">
      <c r="B205" s="31"/>
      <c r="C205" s="38"/>
      <c r="D205" s="53"/>
      <c r="E205" s="53"/>
      <c r="F205" s="53"/>
      <c r="G205" s="53"/>
      <c r="H205" s="53"/>
      <c r="I205" s="53"/>
      <c r="J205" s="53"/>
      <c r="K205" s="33"/>
    </row>
    <row r="206" spans="1:17" ht="17.25" customHeight="1" thickBot="1" x14ac:dyDescent="0.2">
      <c r="A206" s="95">
        <f>IF(D206="",1,0)</f>
        <v>1</v>
      </c>
      <c r="B206" s="31"/>
      <c r="C206" s="38" t="s">
        <v>70</v>
      </c>
      <c r="D206" s="229"/>
      <c r="E206" s="230"/>
      <c r="F206" s="230"/>
      <c r="G206" s="230"/>
      <c r="H206" s="230"/>
      <c r="I206" s="230"/>
      <c r="J206" s="231"/>
      <c r="K206" s="33" t="s">
        <v>358</v>
      </c>
    </row>
    <row r="207" spans="1:17" ht="7.5" customHeight="1" thickBot="1" x14ac:dyDescent="0.2">
      <c r="B207" s="31"/>
      <c r="C207" s="38"/>
      <c r="D207" s="53"/>
      <c r="E207" s="53"/>
      <c r="F207" s="53"/>
      <c r="G207" s="53"/>
      <c r="H207" s="53"/>
      <c r="I207" s="53"/>
      <c r="J207" s="53"/>
      <c r="K207" s="33"/>
    </row>
    <row r="208" spans="1:17" ht="17.25" customHeight="1" thickBot="1" x14ac:dyDescent="0.2">
      <c r="A208" s="95">
        <f>IF(D208="",1,0)</f>
        <v>1</v>
      </c>
      <c r="B208" s="31"/>
      <c r="C208" s="38" t="s">
        <v>71</v>
      </c>
      <c r="D208" s="276"/>
      <c r="E208" s="277"/>
      <c r="F208" s="39" t="s">
        <v>31</v>
      </c>
      <c r="G208" s="39"/>
      <c r="H208" s="39"/>
      <c r="I208" s="39"/>
      <c r="J208" s="39"/>
      <c r="K208" s="33" t="s">
        <v>148</v>
      </c>
    </row>
    <row r="209" spans="1:17" ht="7.5" customHeight="1" thickBot="1" x14ac:dyDescent="0.2">
      <c r="B209" s="31"/>
      <c r="C209" s="38"/>
      <c r="D209" s="39"/>
      <c r="E209" s="39"/>
      <c r="F209" s="39"/>
      <c r="G209" s="39"/>
      <c r="H209" s="39"/>
      <c r="I209" s="39"/>
      <c r="J209" s="39"/>
      <c r="K209" s="33"/>
    </row>
    <row r="210" spans="1:17" ht="17.25" customHeight="1" thickBot="1" x14ac:dyDescent="0.2">
      <c r="A210" s="95">
        <f>IF(D210="",1,0)</f>
        <v>1</v>
      </c>
      <c r="B210" s="31"/>
      <c r="C210" s="38" t="s">
        <v>80</v>
      </c>
      <c r="D210" s="229"/>
      <c r="E210" s="230"/>
      <c r="F210" s="230"/>
      <c r="G210" s="230"/>
      <c r="H210" s="230"/>
      <c r="I210" s="230"/>
      <c r="J210" s="231"/>
      <c r="K210" s="33" t="s">
        <v>82</v>
      </c>
    </row>
    <row r="211" spans="1:17" ht="7.5" customHeight="1" thickBot="1" x14ac:dyDescent="0.2">
      <c r="B211" s="31"/>
      <c r="C211" s="38"/>
      <c r="D211" s="53"/>
      <c r="E211" s="53"/>
      <c r="F211" s="53"/>
      <c r="G211" s="53"/>
      <c r="H211" s="53"/>
      <c r="I211" s="53"/>
      <c r="J211" s="53"/>
      <c r="K211" s="33"/>
    </row>
    <row r="212" spans="1:17" ht="17.25" customHeight="1" thickBot="1" x14ac:dyDescent="0.2">
      <c r="B212" s="31"/>
      <c r="C212" s="38" t="s">
        <v>72</v>
      </c>
      <c r="D212" s="273"/>
      <c r="E212" s="274"/>
      <c r="F212" s="274"/>
      <c r="G212" s="274"/>
      <c r="H212" s="274"/>
      <c r="I212" s="274"/>
      <c r="J212" s="275"/>
      <c r="K212" s="33" t="s">
        <v>166</v>
      </c>
    </row>
    <row r="213" spans="1:17" ht="7.5" customHeight="1" thickBot="1" x14ac:dyDescent="0.2">
      <c r="B213" s="31"/>
      <c r="C213" s="38"/>
      <c r="D213" s="53"/>
      <c r="E213" s="53"/>
      <c r="F213" s="53"/>
      <c r="G213" s="53"/>
      <c r="H213" s="53"/>
      <c r="I213" s="53"/>
      <c r="J213" s="53"/>
      <c r="K213" s="33"/>
    </row>
    <row r="214" spans="1:17" ht="17.25" customHeight="1" thickBot="1" x14ac:dyDescent="0.2">
      <c r="B214" s="31"/>
      <c r="C214" s="38" t="s">
        <v>73</v>
      </c>
      <c r="D214" s="278"/>
      <c r="E214" s="279"/>
      <c r="F214" s="39" t="s">
        <v>31</v>
      </c>
      <c r="G214" s="39"/>
      <c r="H214" s="39"/>
      <c r="I214" s="39"/>
      <c r="J214" s="39"/>
      <c r="K214" s="33" t="s">
        <v>149</v>
      </c>
    </row>
    <row r="215" spans="1:17" ht="7.5" customHeight="1" thickBot="1" x14ac:dyDescent="0.2">
      <c r="B215" s="31"/>
      <c r="C215" s="38"/>
      <c r="D215" s="39"/>
      <c r="E215" s="39"/>
      <c r="F215" s="39"/>
      <c r="G215" s="39"/>
      <c r="H215" s="39"/>
      <c r="I215" s="39"/>
      <c r="J215" s="39"/>
      <c r="K215" s="33"/>
    </row>
    <row r="216" spans="1:17" ht="17.25" customHeight="1" thickBot="1" x14ac:dyDescent="0.2">
      <c r="B216" s="31"/>
      <c r="C216" s="38" t="s">
        <v>81</v>
      </c>
      <c r="D216" s="273"/>
      <c r="E216" s="274"/>
      <c r="F216" s="274"/>
      <c r="G216" s="274"/>
      <c r="H216" s="274"/>
      <c r="I216" s="274"/>
      <c r="J216" s="275"/>
      <c r="K216" s="33" t="s">
        <v>167</v>
      </c>
    </row>
    <row r="217" spans="1:17" ht="7.5" customHeight="1" x14ac:dyDescent="0.15">
      <c r="B217" s="78"/>
      <c r="C217" s="79"/>
      <c r="D217" s="80"/>
      <c r="E217" s="80"/>
      <c r="F217" s="80"/>
      <c r="G217" s="80"/>
      <c r="H217" s="80"/>
      <c r="I217" s="80"/>
      <c r="J217" s="80"/>
      <c r="K217" s="48"/>
    </row>
    <row r="218" spans="1:17" ht="17.25" customHeight="1" x14ac:dyDescent="0.15">
      <c r="B218" s="67" t="s">
        <v>284</v>
      </c>
      <c r="C218" s="68"/>
      <c r="D218" s="49"/>
      <c r="E218" s="49"/>
      <c r="F218" s="49"/>
      <c r="G218" s="49"/>
      <c r="H218" s="49"/>
      <c r="I218" s="49"/>
      <c r="J218" s="49"/>
      <c r="K218" s="50"/>
    </row>
    <row r="219" spans="1:17" ht="7.5" customHeight="1" thickBot="1" x14ac:dyDescent="0.2">
      <c r="B219" s="60"/>
      <c r="C219" s="21"/>
      <c r="D219" s="21"/>
      <c r="E219" s="21"/>
      <c r="F219" s="21"/>
      <c r="G219" s="21"/>
      <c r="H219" s="21"/>
      <c r="I219" s="21"/>
      <c r="J219" s="21"/>
      <c r="K219" s="22"/>
    </row>
    <row r="220" spans="1:17" ht="17.25" customHeight="1" thickBot="1" x14ac:dyDescent="0.2">
      <c r="A220" s="95">
        <f>IF(D220="",1,0)</f>
        <v>1</v>
      </c>
      <c r="B220" s="31" t="s">
        <v>150</v>
      </c>
      <c r="C220" s="38" t="s">
        <v>212</v>
      </c>
      <c r="D220" s="186"/>
      <c r="E220" s="39"/>
      <c r="F220" s="39"/>
      <c r="G220" s="39"/>
      <c r="H220" s="39"/>
      <c r="I220" s="39"/>
      <c r="J220" s="39"/>
      <c r="K220" s="81" t="s">
        <v>211</v>
      </c>
      <c r="N220" s="61"/>
      <c r="O220" s="61"/>
      <c r="P220" s="61"/>
      <c r="Q220" s="61"/>
    </row>
    <row r="221" spans="1:17" ht="7.5" customHeight="1" x14ac:dyDescent="0.15">
      <c r="B221" s="78"/>
      <c r="C221" s="79"/>
      <c r="D221" s="47"/>
      <c r="E221" s="47"/>
      <c r="F221" s="47"/>
      <c r="G221" s="47"/>
      <c r="H221" s="47"/>
      <c r="I221" s="47"/>
      <c r="J221" s="47"/>
      <c r="K221" s="48"/>
      <c r="M221" s="61"/>
      <c r="N221" s="61"/>
      <c r="O221" s="61"/>
      <c r="P221" s="61"/>
      <c r="Q221" s="61"/>
    </row>
    <row r="222" spans="1:17" ht="17.25" customHeight="1" x14ac:dyDescent="0.15">
      <c r="B222" s="227" t="s">
        <v>157</v>
      </c>
      <c r="C222" s="228"/>
      <c r="D222" s="89"/>
      <c r="E222" s="89"/>
      <c r="F222" s="89"/>
      <c r="G222" s="89"/>
      <c r="H222" s="89"/>
      <c r="I222" s="89"/>
      <c r="J222" s="89"/>
      <c r="K222" s="86"/>
      <c r="M222" s="189"/>
      <c r="N222" s="189"/>
      <c r="O222" s="189"/>
      <c r="P222" s="189"/>
      <c r="Q222" s="189"/>
    </row>
    <row r="223" spans="1:17" ht="7.5" customHeight="1" thickBot="1" x14ac:dyDescent="0.2">
      <c r="B223" s="31"/>
      <c r="C223" s="38"/>
      <c r="D223" s="69"/>
      <c r="E223" s="69"/>
      <c r="F223" s="69"/>
      <c r="G223" s="69"/>
      <c r="H223" s="69"/>
      <c r="I223" s="69"/>
      <c r="J223" s="69"/>
      <c r="K223" s="33"/>
      <c r="M223" s="189"/>
      <c r="N223" s="189"/>
      <c r="O223" s="189"/>
      <c r="P223" s="189"/>
      <c r="Q223" s="189"/>
    </row>
    <row r="224" spans="1:17" ht="17.25" customHeight="1" thickBot="1" x14ac:dyDescent="0.2">
      <c r="A224" s="95">
        <f>IF($D$220="有",IF(D224="",1,0),0)</f>
        <v>0</v>
      </c>
      <c r="B224" s="31"/>
      <c r="C224" s="38" t="s">
        <v>74</v>
      </c>
      <c r="D224" s="238"/>
      <c r="E224" s="239"/>
      <c r="F224" s="239"/>
      <c r="G224" s="239"/>
      <c r="H224" s="239"/>
      <c r="I224" s="239"/>
      <c r="J224" s="240"/>
      <c r="K224" s="33" t="s">
        <v>213</v>
      </c>
      <c r="M224" s="189"/>
      <c r="N224" s="189"/>
      <c r="O224" s="189"/>
      <c r="P224" s="189"/>
      <c r="Q224" s="189"/>
    </row>
    <row r="225" spans="1:17" ht="7.5" customHeight="1" thickBot="1" x14ac:dyDescent="0.2">
      <c r="B225" s="31"/>
      <c r="C225" s="38"/>
      <c r="D225" s="53"/>
      <c r="E225" s="53"/>
      <c r="F225" s="53"/>
      <c r="G225" s="53"/>
      <c r="H225" s="53"/>
      <c r="I225" s="53"/>
      <c r="J225" s="53"/>
      <c r="K225" s="33"/>
      <c r="M225" s="189"/>
      <c r="N225" s="189"/>
      <c r="O225" s="189"/>
      <c r="P225" s="189"/>
      <c r="Q225" s="189"/>
    </row>
    <row r="226" spans="1:17" ht="17.25" customHeight="1" thickBot="1" x14ac:dyDescent="0.2">
      <c r="A226" s="95">
        <f>IF($D$220="有",IF(D226="",1,0),0)</f>
        <v>0</v>
      </c>
      <c r="B226" s="31"/>
      <c r="C226" s="38" t="s">
        <v>75</v>
      </c>
      <c r="D226" s="244"/>
      <c r="E226" s="245"/>
      <c r="F226" s="39" t="s">
        <v>31</v>
      </c>
      <c r="G226" s="39"/>
      <c r="H226" s="39"/>
      <c r="I226" s="39"/>
      <c r="J226" s="39"/>
      <c r="K226" s="33" t="s">
        <v>148</v>
      </c>
      <c r="M226" s="189"/>
      <c r="N226" s="189"/>
      <c r="O226" s="189"/>
      <c r="P226" s="189"/>
      <c r="Q226" s="189"/>
    </row>
    <row r="227" spans="1:17" ht="7.5" customHeight="1" thickBot="1" x14ac:dyDescent="0.2">
      <c r="B227" s="31"/>
      <c r="C227" s="38"/>
      <c r="D227" s="39"/>
      <c r="E227" s="39"/>
      <c r="F227" s="39"/>
      <c r="G227" s="39"/>
      <c r="H227" s="39"/>
      <c r="I227" s="39"/>
      <c r="J227" s="39"/>
      <c r="K227" s="33"/>
    </row>
    <row r="228" spans="1:17" ht="17.25" customHeight="1" thickBot="1" x14ac:dyDescent="0.2">
      <c r="A228" s="95">
        <f>IF($D$220="有",IF(D228="",1,0),0)</f>
        <v>0</v>
      </c>
      <c r="B228" s="31"/>
      <c r="C228" s="38" t="s">
        <v>78</v>
      </c>
      <c r="D228" s="238"/>
      <c r="E228" s="239"/>
      <c r="F228" s="239"/>
      <c r="G228" s="239"/>
      <c r="H228" s="239"/>
      <c r="I228" s="239"/>
      <c r="J228" s="240"/>
      <c r="K228" s="33" t="s">
        <v>83</v>
      </c>
    </row>
    <row r="229" spans="1:17" ht="7.5" customHeight="1" thickBot="1" x14ac:dyDescent="0.2">
      <c r="B229" s="34"/>
      <c r="C229" s="38"/>
      <c r="D229" s="53"/>
      <c r="E229" s="53"/>
      <c r="F229" s="53"/>
      <c r="G229" s="53"/>
      <c r="H229" s="53"/>
      <c r="I229" s="53"/>
      <c r="J229" s="53"/>
      <c r="K229" s="33"/>
    </row>
    <row r="230" spans="1:17" ht="17.25" customHeight="1" thickBot="1" x14ac:dyDescent="0.2">
      <c r="B230" s="31"/>
      <c r="C230" s="38" t="s">
        <v>76</v>
      </c>
      <c r="D230" s="238"/>
      <c r="E230" s="239"/>
      <c r="F230" s="239"/>
      <c r="G230" s="239"/>
      <c r="H230" s="239"/>
      <c r="I230" s="239"/>
      <c r="J230" s="240"/>
      <c r="K230" s="33" t="s">
        <v>214</v>
      </c>
    </row>
    <row r="231" spans="1:17" ht="7.5" customHeight="1" thickBot="1" x14ac:dyDescent="0.2">
      <c r="B231" s="34"/>
      <c r="C231" s="38"/>
      <c r="D231" s="53"/>
      <c r="E231" s="53"/>
      <c r="F231" s="53"/>
      <c r="G231" s="53"/>
      <c r="H231" s="53"/>
      <c r="I231" s="53"/>
      <c r="J231" s="53"/>
      <c r="K231" s="33"/>
    </row>
    <row r="232" spans="1:17" ht="17.25" customHeight="1" thickBot="1" x14ac:dyDescent="0.2">
      <c r="B232" s="31"/>
      <c r="C232" s="38" t="s">
        <v>77</v>
      </c>
      <c r="D232" s="244"/>
      <c r="E232" s="245"/>
      <c r="F232" s="39" t="s">
        <v>31</v>
      </c>
      <c r="G232" s="39"/>
      <c r="H232" s="39"/>
      <c r="I232" s="39"/>
      <c r="J232" s="39"/>
      <c r="K232" s="33" t="s">
        <v>149</v>
      </c>
    </row>
    <row r="233" spans="1:17" ht="7.5" customHeight="1" thickBot="1" x14ac:dyDescent="0.2">
      <c r="B233" s="31"/>
      <c r="C233" s="38"/>
      <c r="D233" s="39"/>
      <c r="E233" s="39"/>
      <c r="F233" s="39"/>
      <c r="G233" s="39"/>
      <c r="H233" s="39"/>
      <c r="I233" s="39"/>
      <c r="J233" s="39"/>
      <c r="K233" s="33"/>
    </row>
    <row r="234" spans="1:17" ht="17.25" customHeight="1" thickBot="1" x14ac:dyDescent="0.2">
      <c r="B234" s="31"/>
      <c r="C234" s="38" t="s">
        <v>79</v>
      </c>
      <c r="D234" s="238"/>
      <c r="E234" s="239"/>
      <c r="F234" s="239"/>
      <c r="G234" s="239"/>
      <c r="H234" s="239"/>
      <c r="I234" s="239"/>
      <c r="J234" s="240"/>
      <c r="K234" s="33" t="s">
        <v>82</v>
      </c>
    </row>
    <row r="235" spans="1:17" ht="7.5" customHeight="1" x14ac:dyDescent="0.15">
      <c r="B235" s="34"/>
      <c r="C235" s="35"/>
      <c r="D235" s="35"/>
      <c r="E235" s="35"/>
      <c r="F235" s="35"/>
      <c r="G235" s="35"/>
      <c r="H235" s="35"/>
      <c r="I235" s="35"/>
      <c r="J235" s="35"/>
      <c r="K235" s="33"/>
    </row>
    <row r="236" spans="1:17" ht="17.25" customHeight="1" x14ac:dyDescent="0.15">
      <c r="B236" s="227" t="s">
        <v>158</v>
      </c>
      <c r="C236" s="228"/>
      <c r="D236" s="89"/>
      <c r="E236" s="89"/>
      <c r="F236" s="89"/>
      <c r="G236" s="89"/>
      <c r="H236" s="89"/>
      <c r="I236" s="89"/>
      <c r="J236" s="89"/>
      <c r="K236" s="86"/>
    </row>
    <row r="237" spans="1:17" ht="7.5" customHeight="1" thickBot="1" x14ac:dyDescent="0.2">
      <c r="B237" s="31"/>
      <c r="C237" s="38"/>
      <c r="D237" s="53"/>
      <c r="E237" s="53"/>
      <c r="F237" s="53"/>
      <c r="G237" s="53"/>
      <c r="H237" s="53"/>
      <c r="I237" s="53"/>
      <c r="J237" s="53"/>
      <c r="K237" s="33"/>
    </row>
    <row r="238" spans="1:17" ht="17.25" customHeight="1" thickBot="1" x14ac:dyDescent="0.2">
      <c r="A238" s="95">
        <f>IF($D$220="有",IF(D238="",1,0),0)</f>
        <v>0</v>
      </c>
      <c r="B238" s="31"/>
      <c r="C238" s="38" t="s">
        <v>70</v>
      </c>
      <c r="D238" s="238"/>
      <c r="E238" s="239"/>
      <c r="F238" s="239"/>
      <c r="G238" s="239"/>
      <c r="H238" s="239"/>
      <c r="I238" s="239"/>
      <c r="J238" s="240"/>
      <c r="K238" s="33" t="s">
        <v>213</v>
      </c>
    </row>
    <row r="239" spans="1:17" ht="7.5" customHeight="1" thickBot="1" x14ac:dyDescent="0.2">
      <c r="B239" s="31"/>
      <c r="C239" s="38"/>
      <c r="D239" s="53"/>
      <c r="E239" s="53"/>
      <c r="F239" s="53"/>
      <c r="G239" s="53"/>
      <c r="H239" s="53"/>
      <c r="I239" s="53"/>
      <c r="J239" s="53"/>
      <c r="K239" s="33"/>
    </row>
    <row r="240" spans="1:17" ht="17.25" customHeight="1" thickBot="1" x14ac:dyDescent="0.2">
      <c r="A240" s="95">
        <f>IF($D$220="有",IF(D240="",1,0),0)</f>
        <v>0</v>
      </c>
      <c r="B240" s="31"/>
      <c r="C240" s="38" t="s">
        <v>71</v>
      </c>
      <c r="D240" s="244"/>
      <c r="E240" s="245"/>
      <c r="F240" s="39" t="s">
        <v>31</v>
      </c>
      <c r="G240" s="39"/>
      <c r="H240" s="39"/>
      <c r="I240" s="39"/>
      <c r="J240" s="39"/>
      <c r="K240" s="33" t="s">
        <v>148</v>
      </c>
    </row>
    <row r="241" spans="1:11" ht="7.5" customHeight="1" thickBot="1" x14ac:dyDescent="0.2">
      <c r="B241" s="31"/>
      <c r="C241" s="38"/>
      <c r="D241" s="39"/>
      <c r="E241" s="39"/>
      <c r="F241" s="39"/>
      <c r="G241" s="39"/>
      <c r="H241" s="39"/>
      <c r="I241" s="39"/>
      <c r="J241" s="39"/>
      <c r="K241" s="33"/>
    </row>
    <row r="242" spans="1:11" ht="17.25" customHeight="1" thickBot="1" x14ac:dyDescent="0.2">
      <c r="A242" s="95">
        <f>IF($D$220="有",IF(D242="",1,0),0)</f>
        <v>0</v>
      </c>
      <c r="B242" s="31"/>
      <c r="C242" s="38" t="s">
        <v>80</v>
      </c>
      <c r="D242" s="238"/>
      <c r="E242" s="239"/>
      <c r="F242" s="239"/>
      <c r="G242" s="239"/>
      <c r="H242" s="239"/>
      <c r="I242" s="239"/>
      <c r="J242" s="240"/>
      <c r="K242" s="33" t="s">
        <v>82</v>
      </c>
    </row>
    <row r="243" spans="1:11" ht="7.5" customHeight="1" thickBot="1" x14ac:dyDescent="0.2">
      <c r="B243" s="31"/>
      <c r="C243" s="38"/>
      <c r="D243" s="53"/>
      <c r="E243" s="53"/>
      <c r="F243" s="53"/>
      <c r="G243" s="53"/>
      <c r="H243" s="53"/>
      <c r="I243" s="53"/>
      <c r="J243" s="53"/>
      <c r="K243" s="33"/>
    </row>
    <row r="244" spans="1:11" ht="17.25" customHeight="1" thickBot="1" x14ac:dyDescent="0.2">
      <c r="B244" s="31"/>
      <c r="C244" s="38" t="s">
        <v>72</v>
      </c>
      <c r="D244" s="238"/>
      <c r="E244" s="239"/>
      <c r="F244" s="239"/>
      <c r="G244" s="239"/>
      <c r="H244" s="239"/>
      <c r="I244" s="239"/>
      <c r="J244" s="240"/>
      <c r="K244" s="33" t="s">
        <v>214</v>
      </c>
    </row>
    <row r="245" spans="1:11" ht="7.5" customHeight="1" thickBot="1" x14ac:dyDescent="0.2">
      <c r="B245" s="31"/>
      <c r="C245" s="38"/>
      <c r="D245" s="53"/>
      <c r="E245" s="53"/>
      <c r="F245" s="53"/>
      <c r="G245" s="53"/>
      <c r="H245" s="53"/>
      <c r="I245" s="53"/>
      <c r="J245" s="53"/>
      <c r="K245" s="33"/>
    </row>
    <row r="246" spans="1:11" ht="17.25" customHeight="1" thickBot="1" x14ac:dyDescent="0.2">
      <c r="B246" s="31"/>
      <c r="C246" s="38" t="s">
        <v>73</v>
      </c>
      <c r="D246" s="244"/>
      <c r="E246" s="245"/>
      <c r="F246" s="39" t="s">
        <v>31</v>
      </c>
      <c r="G246" s="39"/>
      <c r="H246" s="39"/>
      <c r="I246" s="39"/>
      <c r="J246" s="39"/>
      <c r="K246" s="33" t="s">
        <v>149</v>
      </c>
    </row>
    <row r="247" spans="1:11" ht="7.5" customHeight="1" thickBot="1" x14ac:dyDescent="0.2">
      <c r="B247" s="31"/>
      <c r="C247" s="38"/>
      <c r="D247" s="39"/>
      <c r="E247" s="39"/>
      <c r="F247" s="39"/>
      <c r="G247" s="39"/>
      <c r="H247" s="39"/>
      <c r="I247" s="39"/>
      <c r="J247" s="39"/>
      <c r="K247" s="33"/>
    </row>
    <row r="248" spans="1:11" ht="17.25" customHeight="1" thickBot="1" x14ac:dyDescent="0.2">
      <c r="B248" s="31"/>
      <c r="C248" s="38" t="s">
        <v>81</v>
      </c>
      <c r="D248" s="238"/>
      <c r="E248" s="239"/>
      <c r="F248" s="239"/>
      <c r="G248" s="239"/>
      <c r="H248" s="239"/>
      <c r="I248" s="239"/>
      <c r="J248" s="240"/>
      <c r="K248" s="33" t="s">
        <v>167</v>
      </c>
    </row>
    <row r="249" spans="1:11" ht="7.5" customHeight="1" x14ac:dyDescent="0.15">
      <c r="B249" s="78"/>
      <c r="C249" s="79"/>
      <c r="D249" s="80"/>
      <c r="E249" s="80"/>
      <c r="F249" s="80"/>
      <c r="G249" s="80"/>
      <c r="H249" s="80"/>
      <c r="I249" s="80"/>
      <c r="J249" s="80"/>
      <c r="K249" s="48"/>
    </row>
    <row r="250" spans="1:11" ht="17.25" customHeight="1" x14ac:dyDescent="0.15">
      <c r="B250" s="285" t="s">
        <v>216</v>
      </c>
      <c r="C250" s="286"/>
      <c r="D250" s="93"/>
      <c r="E250" s="93"/>
      <c r="F250" s="93"/>
      <c r="G250" s="93"/>
      <c r="H250" s="93"/>
      <c r="I250" s="93"/>
      <c r="J250" s="93"/>
      <c r="K250" s="94"/>
    </row>
    <row r="251" spans="1:11" ht="7.5" customHeight="1" thickBot="1" x14ac:dyDescent="0.2">
      <c r="B251" s="31"/>
      <c r="C251" s="38"/>
      <c r="D251" s="53"/>
      <c r="E251" s="53"/>
      <c r="F251" s="53"/>
      <c r="G251" s="53"/>
      <c r="H251" s="53"/>
      <c r="I251" s="53"/>
      <c r="J251" s="53"/>
      <c r="K251" s="33"/>
    </row>
    <row r="252" spans="1:11" ht="17.25" customHeight="1" thickBot="1" x14ac:dyDescent="0.2">
      <c r="A252" s="95">
        <f>IF($D$220="有",IF(D252="",1,0),0)</f>
        <v>0</v>
      </c>
      <c r="B252" s="31"/>
      <c r="C252" s="38" t="s">
        <v>232</v>
      </c>
      <c r="D252" s="238"/>
      <c r="E252" s="239"/>
      <c r="F252" s="239"/>
      <c r="G252" s="239"/>
      <c r="H252" s="239"/>
      <c r="I252" s="239"/>
      <c r="J252" s="240"/>
      <c r="K252" s="33" t="s">
        <v>243</v>
      </c>
    </row>
    <row r="253" spans="1:11" ht="7.5" customHeight="1" thickBot="1" x14ac:dyDescent="0.2">
      <c r="B253" s="31"/>
      <c r="C253" s="38"/>
      <c r="D253" s="53"/>
      <c r="E253" s="53"/>
      <c r="F253" s="53"/>
      <c r="G253" s="53"/>
      <c r="H253" s="53"/>
      <c r="I253" s="53"/>
      <c r="J253" s="53"/>
      <c r="K253" s="33"/>
    </row>
    <row r="254" spans="1:11" ht="17.25" customHeight="1" thickBot="1" x14ac:dyDescent="0.2">
      <c r="A254" s="95">
        <f>IF($D$220="有",IF(D254="",1,0),0)</f>
        <v>0</v>
      </c>
      <c r="B254" s="31"/>
      <c r="C254" s="83" t="s">
        <v>291</v>
      </c>
      <c r="D254" s="238"/>
      <c r="E254" s="239"/>
      <c r="F254" s="239"/>
      <c r="G254" s="239"/>
      <c r="H254" s="239"/>
      <c r="I254" s="239"/>
      <c r="J254" s="240"/>
      <c r="K254" s="33" t="s">
        <v>244</v>
      </c>
    </row>
    <row r="255" spans="1:11" ht="7.5" customHeight="1" thickBot="1" x14ac:dyDescent="0.2">
      <c r="B255" s="31"/>
      <c r="C255" s="83"/>
      <c r="D255" s="53"/>
      <c r="E255" s="53"/>
      <c r="F255" s="53"/>
      <c r="G255" s="53"/>
      <c r="H255" s="53"/>
      <c r="I255" s="53"/>
      <c r="J255" s="53"/>
      <c r="K255" s="33"/>
    </row>
    <row r="256" spans="1:11" ht="17.25" customHeight="1" thickBot="1" x14ac:dyDescent="0.2">
      <c r="A256" s="95">
        <f>IF($D$220="有",IF(D256="",1,0),0)</f>
        <v>0</v>
      </c>
      <c r="B256" s="31"/>
      <c r="C256" s="38" t="s">
        <v>289</v>
      </c>
      <c r="D256" s="238"/>
      <c r="E256" s="239"/>
      <c r="F256" s="239"/>
      <c r="G256" s="239"/>
      <c r="H256" s="239"/>
      <c r="I256" s="239"/>
      <c r="J256" s="240"/>
      <c r="K256" s="33" t="s">
        <v>245</v>
      </c>
    </row>
    <row r="257" spans="1:17" ht="7.5" customHeight="1" x14ac:dyDescent="0.15">
      <c r="B257" s="31"/>
      <c r="C257" s="38"/>
      <c r="D257" s="53"/>
      <c r="E257" s="53"/>
      <c r="F257" s="53"/>
      <c r="G257" s="53"/>
      <c r="H257" s="53"/>
      <c r="I257" s="53"/>
      <c r="J257" s="53"/>
      <c r="K257" s="33"/>
    </row>
    <row r="258" spans="1:17" ht="17.25" customHeight="1" x14ac:dyDescent="0.15">
      <c r="B258" s="283" t="s">
        <v>234</v>
      </c>
      <c r="C258" s="284"/>
      <c r="D258" s="93"/>
      <c r="E258" s="93"/>
      <c r="F258" s="93"/>
      <c r="G258" s="93"/>
      <c r="H258" s="93"/>
      <c r="I258" s="93"/>
      <c r="J258" s="93"/>
      <c r="K258" s="94"/>
    </row>
    <row r="259" spans="1:17" ht="7.5" customHeight="1" thickBot="1" x14ac:dyDescent="0.2">
      <c r="B259" s="31"/>
      <c r="C259" s="38"/>
      <c r="D259" s="53"/>
      <c r="E259" s="53"/>
      <c r="F259" s="53"/>
      <c r="G259" s="53"/>
      <c r="H259" s="53"/>
      <c r="I259" s="53"/>
      <c r="J259" s="53"/>
      <c r="K259" s="33"/>
    </row>
    <row r="260" spans="1:17" ht="17.25" customHeight="1" thickBot="1" x14ac:dyDescent="0.2">
      <c r="A260" s="95">
        <f>IF($D$220="有",IF(D260="",1,0),0)</f>
        <v>0</v>
      </c>
      <c r="B260" s="31"/>
      <c r="C260" s="38" t="s">
        <v>236</v>
      </c>
      <c r="D260" s="238"/>
      <c r="E260" s="239"/>
      <c r="F260" s="239"/>
      <c r="G260" s="239"/>
      <c r="H260" s="239"/>
      <c r="I260" s="239"/>
      <c r="J260" s="240"/>
      <c r="K260" s="33" t="s">
        <v>246</v>
      </c>
    </row>
    <row r="261" spans="1:17" ht="7.5" customHeight="1" thickBot="1" x14ac:dyDescent="0.2">
      <c r="B261" s="31"/>
      <c r="C261" s="38"/>
      <c r="D261" s="39"/>
      <c r="E261" s="39"/>
      <c r="F261" s="39"/>
      <c r="G261" s="39"/>
      <c r="H261" s="39"/>
      <c r="I261" s="39"/>
      <c r="J261" s="39"/>
      <c r="K261" s="33"/>
    </row>
    <row r="262" spans="1:17" ht="17.25" customHeight="1" thickBot="1" x14ac:dyDescent="0.2">
      <c r="A262" s="95">
        <f>IF($D$220="有",IF(D262="",1,0),0)</f>
        <v>0</v>
      </c>
      <c r="B262" s="31"/>
      <c r="C262" s="38" t="s">
        <v>344</v>
      </c>
      <c r="D262" s="244"/>
      <c r="E262" s="245"/>
      <c r="F262" s="39" t="s">
        <v>224</v>
      </c>
      <c r="G262" s="39"/>
      <c r="H262" s="39"/>
      <c r="I262" s="39"/>
      <c r="J262" s="39"/>
      <c r="K262" s="33" t="s">
        <v>233</v>
      </c>
    </row>
    <row r="263" spans="1:17" ht="7.5" customHeight="1" thickBot="1" x14ac:dyDescent="0.2">
      <c r="B263" s="31"/>
      <c r="C263" s="38"/>
      <c r="D263" s="53"/>
      <c r="E263" s="53"/>
      <c r="F263" s="53"/>
      <c r="G263" s="53"/>
      <c r="H263" s="53"/>
      <c r="I263" s="53"/>
      <c r="J263" s="53"/>
      <c r="K263" s="33"/>
    </row>
    <row r="264" spans="1:17" ht="17.25" customHeight="1" thickBot="1" x14ac:dyDescent="0.2">
      <c r="B264" s="31"/>
      <c r="C264" s="38" t="s">
        <v>237</v>
      </c>
      <c r="D264" s="238"/>
      <c r="E264" s="239"/>
      <c r="F264" s="239"/>
      <c r="G264" s="239"/>
      <c r="H264" s="239"/>
      <c r="I264" s="239"/>
      <c r="J264" s="240"/>
      <c r="K264" s="33" t="s">
        <v>247</v>
      </c>
      <c r="M264" s="189"/>
      <c r="N264" s="189"/>
      <c r="O264" s="189"/>
      <c r="P264" s="189"/>
      <c r="Q264" s="189"/>
    </row>
    <row r="265" spans="1:17" ht="7.5" customHeight="1" thickBot="1" x14ac:dyDescent="0.2">
      <c r="B265" s="31"/>
      <c r="C265" s="38"/>
      <c r="D265" s="53"/>
      <c r="E265" s="53"/>
      <c r="F265" s="53"/>
      <c r="G265" s="53"/>
      <c r="H265" s="53"/>
      <c r="I265" s="53"/>
      <c r="J265" s="53"/>
      <c r="K265" s="33"/>
      <c r="M265" s="189"/>
      <c r="N265" s="189"/>
      <c r="O265" s="189"/>
      <c r="P265" s="189"/>
      <c r="Q265" s="189"/>
    </row>
    <row r="266" spans="1:17" ht="17.25" customHeight="1" thickBot="1" x14ac:dyDescent="0.2">
      <c r="B266" s="31"/>
      <c r="C266" s="38" t="s">
        <v>238</v>
      </c>
      <c r="D266" s="238"/>
      <c r="E266" s="239"/>
      <c r="F266" s="239"/>
      <c r="G266" s="239"/>
      <c r="H266" s="239"/>
      <c r="I266" s="239"/>
      <c r="J266" s="240"/>
      <c r="K266" s="33" t="s">
        <v>248</v>
      </c>
      <c r="M266" s="189"/>
      <c r="N266" s="189"/>
      <c r="O266" s="189"/>
      <c r="P266" s="189"/>
      <c r="Q266" s="189"/>
    </row>
    <row r="267" spans="1:17" ht="7.5" customHeight="1" thickBot="1" x14ac:dyDescent="0.2">
      <c r="B267" s="31"/>
      <c r="C267" s="38"/>
      <c r="D267" s="39"/>
      <c r="E267" s="39"/>
      <c r="F267" s="39"/>
      <c r="G267" s="39"/>
      <c r="H267" s="39"/>
      <c r="I267" s="39"/>
      <c r="J267" s="39"/>
      <c r="K267" s="33"/>
      <c r="M267" s="189"/>
      <c r="N267" s="189"/>
      <c r="O267" s="189"/>
      <c r="P267" s="189"/>
      <c r="Q267" s="189"/>
    </row>
    <row r="268" spans="1:17" ht="17.25" customHeight="1" thickBot="1" x14ac:dyDescent="0.2">
      <c r="B268" s="31"/>
      <c r="C268" s="38" t="s">
        <v>239</v>
      </c>
      <c r="D268" s="238"/>
      <c r="E268" s="239"/>
      <c r="F268" s="239"/>
      <c r="G268" s="239"/>
      <c r="H268" s="239"/>
      <c r="I268" s="239"/>
      <c r="J268" s="240"/>
      <c r="K268" s="33" t="s">
        <v>249</v>
      </c>
      <c r="M268" s="189"/>
      <c r="N268" s="189"/>
      <c r="O268" s="189"/>
      <c r="P268" s="189"/>
      <c r="Q268" s="189"/>
    </row>
    <row r="269" spans="1:17" ht="7.5" customHeight="1" thickBot="1" x14ac:dyDescent="0.2">
      <c r="B269" s="31"/>
      <c r="C269" s="38"/>
      <c r="D269" s="39"/>
      <c r="E269" s="39"/>
      <c r="F269" s="39"/>
      <c r="G269" s="39"/>
      <c r="H269" s="39"/>
      <c r="I269" s="39"/>
      <c r="J269" s="39"/>
      <c r="K269" s="33"/>
      <c r="M269" s="189"/>
      <c r="N269" s="189"/>
      <c r="O269" s="189"/>
      <c r="P269" s="189"/>
      <c r="Q269" s="189"/>
    </row>
    <row r="270" spans="1:17" ht="17.25" customHeight="1" thickBot="1" x14ac:dyDescent="0.2">
      <c r="B270" s="31"/>
      <c r="C270" s="38" t="s">
        <v>240</v>
      </c>
      <c r="D270" s="238"/>
      <c r="E270" s="239"/>
      <c r="F270" s="239"/>
      <c r="G270" s="239"/>
      <c r="H270" s="239"/>
      <c r="I270" s="239"/>
      <c r="J270" s="240"/>
      <c r="K270" s="33" t="s">
        <v>250</v>
      </c>
      <c r="M270" s="189"/>
      <c r="N270" s="189"/>
      <c r="O270" s="189"/>
      <c r="P270" s="189"/>
      <c r="Q270" s="189"/>
    </row>
    <row r="271" spans="1:17" ht="7.5" customHeight="1" x14ac:dyDescent="0.15">
      <c r="B271" s="31"/>
      <c r="C271" s="38"/>
      <c r="D271" s="39"/>
      <c r="E271" s="39"/>
      <c r="F271" s="39"/>
      <c r="G271" s="39"/>
      <c r="H271" s="39"/>
      <c r="I271" s="39"/>
      <c r="J271" s="39"/>
      <c r="K271" s="33"/>
    </row>
    <row r="272" spans="1:17" ht="17.25" customHeight="1" x14ac:dyDescent="0.15">
      <c r="B272" s="283" t="s">
        <v>235</v>
      </c>
      <c r="C272" s="284"/>
      <c r="D272" s="93"/>
      <c r="E272" s="93"/>
      <c r="F272" s="93"/>
      <c r="G272" s="93"/>
      <c r="H272" s="93"/>
      <c r="I272" s="93"/>
      <c r="J272" s="93"/>
      <c r="K272" s="94"/>
    </row>
    <row r="273" spans="1:17" ht="7.5" customHeight="1" thickBot="1" x14ac:dyDescent="0.2">
      <c r="B273" s="31"/>
      <c r="C273" s="38"/>
      <c r="D273" s="39"/>
      <c r="E273" s="39"/>
      <c r="F273" s="39"/>
      <c r="G273" s="39"/>
      <c r="H273" s="39"/>
      <c r="I273" s="39"/>
      <c r="J273" s="39"/>
      <c r="K273" s="33"/>
    </row>
    <row r="274" spans="1:17" ht="17.25" customHeight="1" thickBot="1" x14ac:dyDescent="0.2">
      <c r="A274" s="95">
        <f>IF($D$220="有",IF(D274="",1,0),0)</f>
        <v>0</v>
      </c>
      <c r="B274" s="31"/>
      <c r="C274" s="38" t="s">
        <v>236</v>
      </c>
      <c r="D274" s="238"/>
      <c r="E274" s="239"/>
      <c r="F274" s="239"/>
      <c r="G274" s="239"/>
      <c r="H274" s="239"/>
      <c r="I274" s="239"/>
      <c r="J274" s="240"/>
      <c r="K274" s="33" t="s">
        <v>251</v>
      </c>
    </row>
    <row r="275" spans="1:17" ht="7.5" customHeight="1" thickBot="1" x14ac:dyDescent="0.2">
      <c r="B275" s="31"/>
      <c r="C275" s="38"/>
      <c r="D275" s="39"/>
      <c r="E275" s="39"/>
      <c r="F275" s="39"/>
      <c r="G275" s="39"/>
      <c r="H275" s="39"/>
      <c r="I275" s="39"/>
      <c r="J275" s="39"/>
      <c r="K275" s="33"/>
    </row>
    <row r="276" spans="1:17" ht="17.25" customHeight="1" thickBot="1" x14ac:dyDescent="0.2">
      <c r="A276" s="95">
        <f>IF($D$220="有",IF(D276="",1,0),0)</f>
        <v>0</v>
      </c>
      <c r="B276" s="31"/>
      <c r="C276" s="38" t="s">
        <v>344</v>
      </c>
      <c r="D276" s="244"/>
      <c r="E276" s="245"/>
      <c r="F276" s="39" t="s">
        <v>224</v>
      </c>
      <c r="G276" s="39"/>
      <c r="H276" s="39"/>
      <c r="I276" s="39"/>
      <c r="J276" s="39"/>
      <c r="K276" s="33" t="s">
        <v>241</v>
      </c>
    </row>
    <row r="277" spans="1:17" ht="7.5" customHeight="1" thickBot="1" x14ac:dyDescent="0.2">
      <c r="B277" s="31"/>
      <c r="C277" s="38"/>
      <c r="D277" s="53"/>
      <c r="E277" s="53"/>
      <c r="F277" s="53"/>
      <c r="G277" s="53"/>
      <c r="H277" s="53"/>
      <c r="I277" s="53"/>
      <c r="J277" s="53"/>
      <c r="K277" s="33"/>
    </row>
    <row r="278" spans="1:17" ht="17.25" customHeight="1" thickBot="1" x14ac:dyDescent="0.2">
      <c r="B278" s="31"/>
      <c r="C278" s="38" t="s">
        <v>237</v>
      </c>
      <c r="D278" s="238"/>
      <c r="E278" s="239"/>
      <c r="F278" s="239"/>
      <c r="G278" s="239"/>
      <c r="H278" s="239"/>
      <c r="I278" s="239"/>
      <c r="J278" s="240"/>
      <c r="K278" s="33" t="s">
        <v>252</v>
      </c>
      <c r="M278" s="189"/>
      <c r="N278" s="189"/>
      <c r="O278" s="189"/>
      <c r="P278" s="189"/>
      <c r="Q278" s="189"/>
    </row>
    <row r="279" spans="1:17" ht="7.5" customHeight="1" thickBot="1" x14ac:dyDescent="0.2">
      <c r="B279" s="31"/>
      <c r="C279" s="38"/>
      <c r="D279" s="53"/>
      <c r="E279" s="53"/>
      <c r="F279" s="53"/>
      <c r="G279" s="53"/>
      <c r="H279" s="53"/>
      <c r="I279" s="53"/>
      <c r="J279" s="53"/>
      <c r="K279" s="33"/>
      <c r="M279" s="189"/>
      <c r="N279" s="189"/>
      <c r="O279" s="189"/>
      <c r="P279" s="189"/>
      <c r="Q279" s="189"/>
    </row>
    <row r="280" spans="1:17" ht="17.25" customHeight="1" thickBot="1" x14ac:dyDescent="0.2">
      <c r="B280" s="31"/>
      <c r="C280" s="38" t="s">
        <v>238</v>
      </c>
      <c r="D280" s="238"/>
      <c r="E280" s="239"/>
      <c r="F280" s="239"/>
      <c r="G280" s="239"/>
      <c r="H280" s="239"/>
      <c r="I280" s="239"/>
      <c r="J280" s="240"/>
      <c r="K280" s="33" t="s">
        <v>253</v>
      </c>
      <c r="M280" s="189"/>
      <c r="N280" s="189"/>
      <c r="O280" s="189"/>
      <c r="P280" s="189"/>
      <c r="Q280" s="189"/>
    </row>
    <row r="281" spans="1:17" ht="7.5" customHeight="1" thickBot="1" x14ac:dyDescent="0.2">
      <c r="B281" s="31"/>
      <c r="C281" s="38"/>
      <c r="D281" s="39"/>
      <c r="E281" s="39"/>
      <c r="F281" s="39"/>
      <c r="G281" s="39"/>
      <c r="H281" s="39"/>
      <c r="I281" s="39"/>
      <c r="J281" s="39"/>
      <c r="K281" s="33"/>
      <c r="M281" s="189"/>
      <c r="N281" s="189"/>
      <c r="O281" s="189"/>
      <c r="P281" s="189"/>
      <c r="Q281" s="189"/>
    </row>
    <row r="282" spans="1:17" ht="17.25" customHeight="1" thickBot="1" x14ac:dyDescent="0.2">
      <c r="B282" s="31"/>
      <c r="C282" s="38" t="s">
        <v>239</v>
      </c>
      <c r="D282" s="238"/>
      <c r="E282" s="239"/>
      <c r="F282" s="239"/>
      <c r="G282" s="239"/>
      <c r="H282" s="239"/>
      <c r="I282" s="239"/>
      <c r="J282" s="240"/>
      <c r="K282" s="33" t="s">
        <v>254</v>
      </c>
      <c r="M282" s="189"/>
      <c r="N282" s="189"/>
      <c r="O282" s="189"/>
      <c r="P282" s="189"/>
      <c r="Q282" s="189"/>
    </row>
    <row r="283" spans="1:17" ht="7.5" customHeight="1" thickBot="1" x14ac:dyDescent="0.2">
      <c r="B283" s="31"/>
      <c r="C283" s="38"/>
      <c r="D283" s="39"/>
      <c r="E283" s="39"/>
      <c r="F283" s="39"/>
      <c r="G283" s="39"/>
      <c r="H283" s="39"/>
      <c r="I283" s="39"/>
      <c r="J283" s="39"/>
      <c r="K283" s="33"/>
      <c r="M283" s="189"/>
      <c r="N283" s="189"/>
      <c r="O283" s="189"/>
      <c r="P283" s="189"/>
      <c r="Q283" s="189"/>
    </row>
    <row r="284" spans="1:17" ht="17.25" customHeight="1" thickBot="1" x14ac:dyDescent="0.2">
      <c r="B284" s="31"/>
      <c r="C284" s="38" t="s">
        <v>240</v>
      </c>
      <c r="D284" s="238"/>
      <c r="E284" s="239"/>
      <c r="F284" s="239"/>
      <c r="G284" s="239"/>
      <c r="H284" s="239"/>
      <c r="I284" s="239"/>
      <c r="J284" s="240"/>
      <c r="K284" s="33" t="s">
        <v>290</v>
      </c>
      <c r="M284" s="189"/>
      <c r="N284" s="189"/>
      <c r="O284" s="189"/>
      <c r="P284" s="189"/>
      <c r="Q284" s="189"/>
    </row>
    <row r="285" spans="1:17" ht="7.5" customHeight="1" x14ac:dyDescent="0.15">
      <c r="B285" s="78"/>
      <c r="C285" s="79"/>
      <c r="D285" s="82"/>
      <c r="E285" s="82"/>
      <c r="F285" s="82"/>
      <c r="G285" s="82"/>
      <c r="H285" s="82"/>
      <c r="I285" s="82"/>
      <c r="J285" s="82"/>
      <c r="K285" s="48"/>
    </row>
  </sheetData>
  <sheetProtection selectLockedCells="1"/>
  <mergeCells count="140">
    <mergeCell ref="B1:K1"/>
    <mergeCell ref="D254:J254"/>
    <mergeCell ref="B258:C258"/>
    <mergeCell ref="B272:C272"/>
    <mergeCell ref="D278:J278"/>
    <mergeCell ref="D280:J280"/>
    <mergeCell ref="D282:J282"/>
    <mergeCell ref="D274:J274"/>
    <mergeCell ref="D276:E276"/>
    <mergeCell ref="D234:J234"/>
    <mergeCell ref="B236:C236"/>
    <mergeCell ref="D238:J238"/>
    <mergeCell ref="D240:E240"/>
    <mergeCell ref="D242:J242"/>
    <mergeCell ref="D244:J244"/>
    <mergeCell ref="D246:E246"/>
    <mergeCell ref="D248:J248"/>
    <mergeCell ref="B250:C250"/>
    <mergeCell ref="B222:C222"/>
    <mergeCell ref="D224:J224"/>
    <mergeCell ref="D226:E226"/>
    <mergeCell ref="D228:J228"/>
    <mergeCell ref="D230:J230"/>
    <mergeCell ref="D232:E232"/>
    <mergeCell ref="D284:J284"/>
    <mergeCell ref="D252:J252"/>
    <mergeCell ref="D260:J260"/>
    <mergeCell ref="D256:J256"/>
    <mergeCell ref="D264:J264"/>
    <mergeCell ref="D266:J266"/>
    <mergeCell ref="D268:J268"/>
    <mergeCell ref="D262:E262"/>
    <mergeCell ref="D270:J270"/>
    <mergeCell ref="D210:J210"/>
    <mergeCell ref="D216:J216"/>
    <mergeCell ref="B204:C204"/>
    <mergeCell ref="B190:C190"/>
    <mergeCell ref="D202:J202"/>
    <mergeCell ref="D206:J206"/>
    <mergeCell ref="D212:J212"/>
    <mergeCell ref="D208:E208"/>
    <mergeCell ref="D214:E214"/>
    <mergeCell ref="D198:J198"/>
    <mergeCell ref="D192:J192"/>
    <mergeCell ref="D194:E194"/>
    <mergeCell ref="D200:E200"/>
    <mergeCell ref="D196:J196"/>
    <mergeCell ref="D48:J48"/>
    <mergeCell ref="D16:J16"/>
    <mergeCell ref="D22:J22"/>
    <mergeCell ref="D18:J18"/>
    <mergeCell ref="D40:J40"/>
    <mergeCell ref="D24:J24"/>
    <mergeCell ref="D20:J20"/>
    <mergeCell ref="H32:J32"/>
    <mergeCell ref="B4:K4"/>
    <mergeCell ref="B26:C26"/>
    <mergeCell ref="H28:I28"/>
    <mergeCell ref="D28:E28"/>
    <mergeCell ref="F28:G28"/>
    <mergeCell ref="D30:E30"/>
    <mergeCell ref="F30:G30"/>
    <mergeCell ref="H30:I30"/>
    <mergeCell ref="D34:E34"/>
    <mergeCell ref="D7:J7"/>
    <mergeCell ref="B7:C7"/>
    <mergeCell ref="B8:C8"/>
    <mergeCell ref="D10:J10"/>
    <mergeCell ref="B12:C12"/>
    <mergeCell ref="B188:C188"/>
    <mergeCell ref="B66:C66"/>
    <mergeCell ref="D68:J68"/>
    <mergeCell ref="D72:E72"/>
    <mergeCell ref="D74:E74"/>
    <mergeCell ref="G74:I74"/>
    <mergeCell ref="D70:J70"/>
    <mergeCell ref="D185:J186"/>
    <mergeCell ref="B117:C117"/>
    <mergeCell ref="B142:C142"/>
    <mergeCell ref="B155:C155"/>
    <mergeCell ref="B168:C168"/>
    <mergeCell ref="B179:C179"/>
    <mergeCell ref="H100:I100"/>
    <mergeCell ref="H102:I102"/>
    <mergeCell ref="H104:I104"/>
    <mergeCell ref="H106:I106"/>
    <mergeCell ref="H108:I108"/>
    <mergeCell ref="D176:J177"/>
    <mergeCell ref="H159:I159"/>
    <mergeCell ref="H163:I163"/>
    <mergeCell ref="H131:I131"/>
    <mergeCell ref="H133:I133"/>
    <mergeCell ref="H137:I137"/>
    <mergeCell ref="D58:J58"/>
    <mergeCell ref="F34:G34"/>
    <mergeCell ref="H34:I34"/>
    <mergeCell ref="D54:J54"/>
    <mergeCell ref="D52:J52"/>
    <mergeCell ref="D165:J166"/>
    <mergeCell ref="B92:C92"/>
    <mergeCell ref="D94:J94"/>
    <mergeCell ref="B82:C82"/>
    <mergeCell ref="D84:J84"/>
    <mergeCell ref="D86:J86"/>
    <mergeCell ref="D88:E88"/>
    <mergeCell ref="D90:E90"/>
    <mergeCell ref="G90:I90"/>
    <mergeCell ref="B76:C76"/>
    <mergeCell ref="D78:J78"/>
    <mergeCell ref="B50:C50"/>
    <mergeCell ref="B44:C44"/>
    <mergeCell ref="B38:C38"/>
    <mergeCell ref="D60:J60"/>
    <mergeCell ref="B56:C56"/>
    <mergeCell ref="B36:C36"/>
    <mergeCell ref="D42:J42"/>
    <mergeCell ref="D46:J46"/>
    <mergeCell ref="H183:I183"/>
    <mergeCell ref="H144:I144"/>
    <mergeCell ref="H146:I146"/>
    <mergeCell ref="H148:I148"/>
    <mergeCell ref="H150:I150"/>
    <mergeCell ref="H157:I157"/>
    <mergeCell ref="B96:K96"/>
    <mergeCell ref="D152:J153"/>
    <mergeCell ref="D139:J140"/>
    <mergeCell ref="D114:J115"/>
    <mergeCell ref="B98:C98"/>
    <mergeCell ref="H170:I170"/>
    <mergeCell ref="H123:I123"/>
    <mergeCell ref="H125:I125"/>
    <mergeCell ref="H127:I127"/>
    <mergeCell ref="H129:I129"/>
    <mergeCell ref="H110:I110"/>
    <mergeCell ref="H112:I112"/>
    <mergeCell ref="H161:I161"/>
    <mergeCell ref="H135:I135"/>
    <mergeCell ref="H172:I172"/>
    <mergeCell ref="H174:I174"/>
    <mergeCell ref="H181:I181"/>
  </mergeCells>
  <phoneticPr fontId="9"/>
  <conditionalFormatting sqref="F34:G34 J34">
    <cfRule type="expression" dxfId="9" priority="9">
      <formula>$H$32="平日と異なる"</formula>
    </cfRule>
  </conditionalFormatting>
  <conditionalFormatting sqref="D40 D68 D70 D72 D74 D78 D220">
    <cfRule type="expression" dxfId="8" priority="8">
      <formula>COUNTIF($D$10,"*洪水*")</formula>
    </cfRule>
  </conditionalFormatting>
  <conditionalFormatting sqref="D84:J84 D86:J86 D88:E88 D90:E90 D94:J94">
    <cfRule type="expression" dxfId="7" priority="7">
      <formula>COUNTIF($D$10,"*土砂災害*")</formula>
    </cfRule>
  </conditionalFormatting>
  <conditionalFormatting sqref="H100 H102 H104 H106 H108 H110 H112 H123 H125 H127 H129 H131 H133 H135 H137 H144 H146 H148 H150 H157 H159 H161 H163 H170 H172 H174 H181 H183">
    <cfRule type="expression" dxfId="6" priority="6">
      <formula>D100="有"</formula>
    </cfRule>
  </conditionalFormatting>
  <conditionalFormatting sqref="D46:J46 D52:J52">
    <cfRule type="expression" dxfId="5" priority="5">
      <formula>COUNTIF($D$10,"*洪水*")</formula>
    </cfRule>
  </conditionalFormatting>
  <conditionalFormatting sqref="D224:J224 D226:E226 D228:J228 D238:J238 D240:E240 D242:J242 D252:J252 D256:J256 D260:J260 D262:E262 D274:J274 D276:E276">
    <cfRule type="expression" dxfId="4" priority="4">
      <formula>$D$220="有"</formula>
    </cfRule>
  </conditionalFormatting>
  <conditionalFormatting sqref="D230:J230 D232:E232 D234:J234 D244:J244 D246:E246 D248:J248 D264:J264 D266:J266 D268:J268 D270:J270 D278:J278 D280:J280 D282:J282 D284:J284">
    <cfRule type="expression" dxfId="3" priority="3">
      <formula>$D$220="有"</formula>
    </cfRule>
  </conditionalFormatting>
  <conditionalFormatting sqref="J74 J90">
    <cfRule type="expression" dxfId="2" priority="2">
      <formula>COUNTIF(D74,"車両")</formula>
    </cfRule>
  </conditionalFormatting>
  <conditionalFormatting sqref="D254:J254">
    <cfRule type="expression" dxfId="1" priority="1">
      <formula>$D$220="有"</formula>
    </cfRule>
  </conditionalFormatting>
  <dataValidations count="19">
    <dataValidation type="whole" allowBlank="1" showInputMessage="1" showErrorMessage="1" errorTitle="西暦の入力" error="4桁の西暦で記載下さい" sqref="D14:D15 D11" xr:uid="{00000000-0002-0000-0000-000000000000}">
      <formula1>1900</formula1>
      <formula2>2100</formula2>
    </dataValidation>
    <dataValidation type="list" allowBlank="1" showInputMessage="1" showErrorMessage="1" errorTitle="月の入力" error="月を選択して下さい" sqref="F14:F15 F11" xr:uid="{00000000-0002-0000-0000-000001000000}">
      <formula1>"1,2,3,4,5,6,7,8,9,10,11,12"</formula1>
    </dataValidation>
    <dataValidation type="list" allowBlank="1" showInputMessage="1" showErrorMessage="1" errorTitle="日にちの入力" error="日にちを選択して下さい" sqref="H14:H15 H11" xr:uid="{00000000-0002-0000-0000-000002000000}">
      <formula1>"1,2,3,4,5,6,7,8,9,10,11,12,13,14,15,16,17,18,19,20,21,22,23,24,25,26,27,28,29,30,31"</formula1>
    </dataValidation>
    <dataValidation type="list" allowBlank="1" showInputMessage="1" showErrorMessage="1" sqref="D62" xr:uid="{00000000-0002-0000-0000-000003000000}">
      <formula1>"○,-"</formula1>
    </dataValidation>
    <dataValidation type="list" allowBlank="1" showInputMessage="1" showErrorMessage="1" sqref="D74:E74 D90:E90" xr:uid="{00000000-0002-0000-0000-000004000000}">
      <formula1>"徒歩,車両"</formula1>
    </dataValidation>
    <dataValidation type="list" allowBlank="1" showInputMessage="1" showErrorMessage="1" sqref="D194:E194 D208:E208 D200:E200 D214:E214 D226:E226 D240:E240 D232:E232 D246:E246" xr:uid="{00000000-0002-0000-0000-000005000000}">
      <formula1>"１,２,３,４,５,６,７,８,９,１０,１１,１２"</formula1>
    </dataValidation>
    <dataValidation type="list" allowBlank="1" showInputMessage="1" sqref="D196:J196 D202:J202 D228:J228 D234:J234" xr:uid="{00000000-0002-0000-0000-000006000000}">
      <formula1>"防災情報及び避難誘導,防災情報,避難誘導"</formula1>
    </dataValidation>
    <dataValidation type="list" allowBlank="1" showInputMessage="1" sqref="D192:J192 D198:J198" xr:uid="{00000000-0002-0000-0000-000007000000}">
      <formula1>"新規採用の従業員,全従業員"</formula1>
    </dataValidation>
    <dataValidation type="list" allowBlank="1" showInputMessage="1" sqref="D210:J210 D216:J216 D242:J242 D248:J248" xr:uid="{00000000-0002-0000-0000-000008000000}">
      <formula1>"避難誘導,情報収集・伝達,情報収集・伝達及び避難誘導"</formula1>
    </dataValidation>
    <dataValidation type="list" allowBlank="1" showInputMessage="1" sqref="D58:J58" xr:uid="{00000000-0002-0000-0000-000009000000}">
      <formula1>"ファックス,メール,電話"</formula1>
    </dataValidation>
    <dataValidation type="list" allowBlank="1" showInputMessage="1" showErrorMessage="1" sqref="H32:J32" xr:uid="{00000000-0002-0000-0000-00000A000000}">
      <formula1>"平日と同じ,平日と異なる"</formula1>
    </dataValidation>
    <dataValidation operator="greaterThanOrEqual" allowBlank="1" showInputMessage="1" showErrorMessage="1" sqref="H100 H102 H104 H106 H108 H110 H112 H135 H137 H123 H125 H127 H129 H131 H133 H144 H146 H148 H150 H157 H159 H161 H163 H170 H172 H174 H181 H183" xr:uid="{00000000-0002-0000-0000-00000B000000}"/>
    <dataValidation type="list" allowBlank="1" showInputMessage="1" showErrorMessage="1" sqref="D100 D102 D104 D106 D108 D110 D112 D119 D123 D125 D127 D129 D131 D133 D135 D137 D121 D172 D148 D150 D144 D161 D163 D183 D146 D157 D174 D159 D170 D181 D220" xr:uid="{00000000-0002-0000-0000-00000C000000}">
      <formula1>"有,無"</formula1>
    </dataValidation>
    <dataValidation type="list" allowBlank="1" showInputMessage="1" showErrorMessage="1" sqref="D10:J10" xr:uid="{00000000-0002-0000-0000-00000D000000}">
      <formula1>"洪水,土砂災害,洪水及び土砂災害"</formula1>
    </dataValidation>
    <dataValidation type="list" allowBlank="1" showInputMessage="1" sqref="D230:J230 D224:J224 D238:J238 D244:J244" xr:uid="{00000000-0002-0000-0000-00000E000000}">
      <formula1>"新規構成員,全構成員"</formula1>
    </dataValidation>
    <dataValidation type="whole" operator="greaterThanOrEqual" allowBlank="1" showInputMessage="1" showErrorMessage="1" sqref="D262:E262 D276:E276" xr:uid="{00000000-0002-0000-0000-00000F000000}">
      <formula1>0</formula1>
    </dataValidation>
    <dataValidation type="list" allowBlank="1" showInputMessage="1" showErrorMessage="1" errorTitle="リストから選択" error="リストから選択してください。_x000a_リストになければ入力は不要です。" sqref="D40:J40 D52:J52 D46:J46" xr:uid="{00000000-0002-0000-0000-000010000000}">
      <formula1>$R$36:$R$44</formula1>
    </dataValidation>
    <dataValidation type="list" allowBlank="1" showInputMessage="1" showErrorMessage="1" sqref="D20:J20" xr:uid="{00000000-0002-0000-0000-000011000000}">
      <formula1>"北区,上京区,左京区,中京区,東山区,山科区,下京区,南区,右京区,西京区,伏見区"</formula1>
    </dataValidation>
    <dataValidation type="list" allowBlank="1" showInputMessage="1" sqref="D206:J206 D212:J212" xr:uid="{00000000-0002-0000-0000-000012000000}">
      <formula1>"新任の従業員,全従業員"</formula1>
    </dataValidation>
  </dataValidations>
  <hyperlinks>
    <hyperlink ref="D60" r:id="rId1" xr:uid="{DAB51595-96D6-4AB9-A2CB-4554B2002E4E}"/>
  </hyperlinks>
  <pageMargins left="0.7" right="0.7" top="0.75" bottom="0.75" header="0.3" footer="0.3"/>
  <pageSetup paperSize="9" scale="55" orientation="portrait" r:id="rId2"/>
  <rowBreaks count="3" manualBreakCount="3">
    <brk id="63" max="16383" man="1"/>
    <brk id="141" min="1" max="10" man="1"/>
    <brk id="217" min="1"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69"/>
  <sheetViews>
    <sheetView showGridLines="0" view="pageBreakPreview" topLeftCell="A158" zoomScaleNormal="100" zoomScaleSheetLayoutView="100" zoomScalePageLayoutView="90" workbookViewId="0">
      <selection activeCell="I168" sqref="I168:J183"/>
    </sheetView>
  </sheetViews>
  <sheetFormatPr defaultRowHeight="13.5" x14ac:dyDescent="0.15"/>
  <cols>
    <col min="1" max="4" width="9" style="107" customWidth="1"/>
    <col min="5" max="10" width="9" style="107"/>
    <col min="11" max="11" width="3" style="107" customWidth="1"/>
    <col min="12" max="12" width="18.75" style="107" customWidth="1"/>
    <col min="13" max="13" width="1.875" style="107" customWidth="1"/>
    <col min="14" max="14" width="11.5" style="107" customWidth="1"/>
    <col min="15" max="15" width="9" style="107" customWidth="1"/>
    <col min="16" max="16384" width="9" style="107"/>
  </cols>
  <sheetData>
    <row r="1" spans="1:11" ht="17.25" customHeight="1" x14ac:dyDescent="0.15"/>
    <row r="2" spans="1:11" ht="17.25" customHeight="1" x14ac:dyDescent="0.15">
      <c r="A2" s="416" t="str">
        <f>IF(入力シート!A6&gt;0,"未入力の必須項目があります"&amp;CHAR(10)&amp;"入力シートに戻り未入力のピンク色のセル"&amp;CHAR(10)&amp;"（Ａ列に１が表示されている）に入力してください","")</f>
        <v>未入力の必須項目があります
入力シートに戻り未入力のピンク色のセル
（Ａ列に１が表示されている）に入力してください</v>
      </c>
      <c r="B2" s="416"/>
      <c r="C2" s="416"/>
      <c r="D2" s="416"/>
      <c r="E2" s="416"/>
      <c r="F2" s="416"/>
      <c r="G2" s="416"/>
      <c r="H2" s="416"/>
      <c r="I2" s="416"/>
      <c r="J2" s="416"/>
    </row>
    <row r="3" spans="1:11" ht="17.25" customHeight="1" x14ac:dyDescent="0.15">
      <c r="A3" s="416"/>
      <c r="B3" s="416"/>
      <c r="C3" s="416"/>
      <c r="D3" s="416"/>
      <c r="E3" s="416"/>
      <c r="F3" s="416"/>
      <c r="G3" s="416"/>
      <c r="H3" s="416"/>
      <c r="I3" s="416"/>
      <c r="J3" s="416"/>
    </row>
    <row r="4" spans="1:11" ht="17.25" customHeight="1" x14ac:dyDescent="0.15">
      <c r="A4" s="416"/>
      <c r="B4" s="416"/>
      <c r="C4" s="416"/>
      <c r="D4" s="416"/>
      <c r="E4" s="416"/>
      <c r="F4" s="416"/>
      <c r="G4" s="416"/>
      <c r="H4" s="416"/>
      <c r="I4" s="416"/>
      <c r="J4" s="416"/>
    </row>
    <row r="5" spans="1:11" ht="17.25" customHeight="1" x14ac:dyDescent="0.15">
      <c r="A5" s="416"/>
      <c r="B5" s="416"/>
      <c r="C5" s="416"/>
      <c r="D5" s="416"/>
      <c r="E5" s="416"/>
      <c r="F5" s="416"/>
      <c r="G5" s="416"/>
      <c r="H5" s="416"/>
      <c r="I5" s="416"/>
      <c r="J5" s="416"/>
    </row>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08"/>
    </row>
    <row r="14" spans="1:11" ht="17.25" customHeight="1" x14ac:dyDescent="0.15">
      <c r="A14" s="108"/>
    </row>
    <row r="15" spans="1:11" ht="17.25" customHeight="1" x14ac:dyDescent="0.15">
      <c r="A15" s="108"/>
    </row>
    <row r="16" spans="1:11" ht="17.25" customHeight="1" x14ac:dyDescent="0.15">
      <c r="A16" s="324" t="str">
        <f>入力シート!D10&amp;"に関する避難確保計画"</f>
        <v>に関する避難確保計画</v>
      </c>
      <c r="B16" s="324"/>
      <c r="C16" s="324"/>
      <c r="D16" s="324"/>
      <c r="E16" s="324"/>
      <c r="F16" s="324"/>
      <c r="G16" s="324"/>
      <c r="H16" s="324"/>
      <c r="I16" s="324"/>
      <c r="J16" s="324"/>
      <c r="K16" s="109"/>
    </row>
    <row r="17" spans="1:11" ht="17.25" customHeight="1" x14ac:dyDescent="0.15">
      <c r="A17" s="324"/>
      <c r="B17" s="324"/>
      <c r="C17" s="324"/>
      <c r="D17" s="324"/>
      <c r="E17" s="324"/>
      <c r="F17" s="324"/>
      <c r="G17" s="324"/>
      <c r="H17" s="324"/>
      <c r="I17" s="324"/>
      <c r="J17" s="324"/>
      <c r="K17" s="109"/>
    </row>
    <row r="18" spans="1:11" ht="17.25" customHeight="1" x14ac:dyDescent="0.15">
      <c r="A18" s="110"/>
    </row>
    <row r="19" spans="1:11" ht="17.25" customHeight="1" x14ac:dyDescent="0.15">
      <c r="A19" s="110"/>
    </row>
    <row r="20" spans="1:11" ht="17.25" customHeight="1" x14ac:dyDescent="0.15">
      <c r="A20" s="110"/>
    </row>
    <row r="21" spans="1:11" ht="17.25" customHeight="1" x14ac:dyDescent="0.15">
      <c r="A21" s="110"/>
    </row>
    <row r="22" spans="1:11" ht="17.25" customHeight="1" x14ac:dyDescent="0.15">
      <c r="A22" s="110"/>
    </row>
    <row r="23" spans="1:11" ht="17.25" customHeight="1" x14ac:dyDescent="0.15">
      <c r="A23" s="110"/>
    </row>
    <row r="24" spans="1:11" ht="17.25" customHeight="1" x14ac:dyDescent="0.15">
      <c r="A24" s="110"/>
    </row>
    <row r="25" spans="1:11" ht="17.25" customHeight="1" x14ac:dyDescent="0.15">
      <c r="A25" s="110"/>
    </row>
    <row r="26" spans="1:11" ht="17.25" customHeight="1" x14ac:dyDescent="0.15">
      <c r="A26" s="110"/>
    </row>
    <row r="27" spans="1:11" ht="17.25" customHeight="1" x14ac:dyDescent="0.15">
      <c r="A27" s="110"/>
    </row>
    <row r="28" spans="1:11" ht="17.25" customHeight="1" x14ac:dyDescent="0.15">
      <c r="A28" s="110"/>
    </row>
    <row r="29" spans="1:11" ht="17.25" customHeight="1" x14ac:dyDescent="0.15">
      <c r="K29" s="111"/>
    </row>
    <row r="30" spans="1:11" ht="17.25" customHeight="1" x14ac:dyDescent="0.15">
      <c r="K30" s="111"/>
    </row>
    <row r="31" spans="1:11" ht="17.25" customHeight="1" x14ac:dyDescent="0.15">
      <c r="A31" s="326">
        <f>入力シート!D16</f>
        <v>0</v>
      </c>
      <c r="B31" s="326"/>
      <c r="C31" s="326"/>
      <c r="D31" s="326"/>
      <c r="E31" s="326"/>
      <c r="F31" s="326"/>
      <c r="G31" s="326"/>
      <c r="H31" s="326"/>
      <c r="I31" s="326"/>
      <c r="J31" s="326"/>
      <c r="K31" s="112"/>
    </row>
    <row r="32" spans="1:11" ht="17.25" customHeight="1" x14ac:dyDescent="0.15">
      <c r="A32" s="326"/>
      <c r="B32" s="326"/>
      <c r="C32" s="326"/>
      <c r="D32" s="326"/>
      <c r="E32" s="326"/>
      <c r="F32" s="326"/>
      <c r="G32" s="326"/>
      <c r="H32" s="326"/>
      <c r="I32" s="326"/>
      <c r="J32" s="326"/>
      <c r="K32" s="112"/>
    </row>
    <row r="33" spans="1:14" ht="17.25" customHeight="1" x14ac:dyDescent="0.15"/>
    <row r="34" spans="1:14" ht="17.25" customHeight="1" x14ac:dyDescent="0.15"/>
    <row r="35" spans="1:14" ht="17.25" customHeight="1" x14ac:dyDescent="0.15"/>
    <row r="36" spans="1:14" ht="17.25" customHeight="1" x14ac:dyDescent="0.15"/>
    <row r="37" spans="1:14" ht="17.25" customHeight="1" x14ac:dyDescent="0.15">
      <c r="A37" s="325" t="str">
        <f>入力シート!D14&amp;"年 "&amp;入力シート!F14&amp;"月　作成"</f>
        <v>年 月　作成</v>
      </c>
      <c r="B37" s="325"/>
      <c r="C37" s="325"/>
      <c r="D37" s="325"/>
      <c r="E37" s="325"/>
      <c r="F37" s="325"/>
      <c r="G37" s="325"/>
      <c r="H37" s="325"/>
      <c r="I37" s="325"/>
      <c r="J37" s="325"/>
    </row>
    <row r="38" spans="1:14" ht="17.25" customHeight="1" x14ac:dyDescent="0.15">
      <c r="A38" s="325"/>
      <c r="B38" s="325"/>
      <c r="C38" s="325"/>
      <c r="D38" s="325"/>
      <c r="E38" s="325"/>
      <c r="F38" s="325"/>
      <c r="G38" s="325"/>
      <c r="H38" s="325"/>
      <c r="I38" s="325"/>
      <c r="J38" s="325"/>
    </row>
    <row r="39" spans="1:14" ht="17.25" customHeight="1" x14ac:dyDescent="0.15"/>
    <row r="40" spans="1:14" ht="17.25" customHeight="1" x14ac:dyDescent="0.15"/>
    <row r="41" spans="1:14" ht="17.25" customHeight="1" x14ac:dyDescent="0.15"/>
    <row r="42" spans="1:14" ht="17.25" customHeight="1" x14ac:dyDescent="0.15">
      <c r="A42" s="110"/>
    </row>
    <row r="43" spans="1:14" ht="17.25" customHeight="1" x14ac:dyDescent="0.15">
      <c r="A43" s="110"/>
    </row>
    <row r="44" spans="1:14" ht="17.25" customHeight="1" x14ac:dyDescent="0.15">
      <c r="A44" s="110"/>
    </row>
    <row r="45" spans="1:14" ht="17.25" customHeight="1" x14ac:dyDescent="0.15">
      <c r="A45" s="110"/>
    </row>
    <row r="46" spans="1:14" ht="17.25" customHeight="1" x14ac:dyDescent="0.15">
      <c r="A46" s="110"/>
    </row>
    <row r="47" spans="1:14" ht="17.25" customHeight="1" x14ac:dyDescent="0.15">
      <c r="A47" s="110"/>
    </row>
    <row r="48" spans="1:14" ht="17.25" x14ac:dyDescent="0.15">
      <c r="A48" s="323" t="s">
        <v>3</v>
      </c>
      <c r="B48" s="323"/>
      <c r="C48" s="323"/>
      <c r="D48" s="323"/>
      <c r="E48" s="323"/>
      <c r="F48" s="323"/>
      <c r="G48" s="323"/>
      <c r="H48" s="323"/>
      <c r="I48" s="323"/>
      <c r="J48" s="323"/>
      <c r="K48" s="113"/>
      <c r="L48" s="114" t="s">
        <v>184</v>
      </c>
      <c r="M48" s="115" t="s">
        <v>189</v>
      </c>
      <c r="N48" s="115" t="s">
        <v>190</v>
      </c>
    </row>
    <row r="49" spans="1:25" ht="17.25" customHeight="1" x14ac:dyDescent="0.15">
      <c r="A49" s="335" t="str">
        <f>IF(入力シート!D10&lt;&gt;""," この計画は，"&amp;VLOOKUP(入力シート!D10,出力シート１!L49:M51,2,FALSE)&amp;"に基づくものであり，本施設の利用者の"&amp;入力シート!D10&amp;"時の円滑かつ迅速な避難の確保を図ることを目的とする。","")</f>
        <v/>
      </c>
      <c r="B49" s="335"/>
      <c r="C49" s="335"/>
      <c r="D49" s="335"/>
      <c r="E49" s="335"/>
      <c r="F49" s="335"/>
      <c r="G49" s="335"/>
      <c r="H49" s="335"/>
      <c r="I49" s="335"/>
      <c r="J49" s="335"/>
      <c r="K49" s="116"/>
      <c r="L49" s="115" t="s">
        <v>185</v>
      </c>
      <c r="M49" s="115" t="s">
        <v>188</v>
      </c>
      <c r="N49" s="115" t="s">
        <v>193</v>
      </c>
      <c r="Y49" s="107" t="s">
        <v>21</v>
      </c>
    </row>
    <row r="50" spans="1:25" ht="17.25" customHeight="1" x14ac:dyDescent="0.15">
      <c r="A50" s="335"/>
      <c r="B50" s="335"/>
      <c r="C50" s="335"/>
      <c r="D50" s="335"/>
      <c r="E50" s="335"/>
      <c r="F50" s="335"/>
      <c r="G50" s="335"/>
      <c r="H50" s="335"/>
      <c r="I50" s="335"/>
      <c r="J50" s="335"/>
      <c r="K50" s="116"/>
      <c r="L50" s="115" t="s">
        <v>186</v>
      </c>
      <c r="M50" s="115" t="s">
        <v>191</v>
      </c>
      <c r="N50" s="115" t="s">
        <v>194</v>
      </c>
    </row>
    <row r="51" spans="1:25" ht="17.25" customHeight="1" x14ac:dyDescent="0.15">
      <c r="A51" s="335"/>
      <c r="B51" s="335"/>
      <c r="C51" s="335"/>
      <c r="D51" s="335"/>
      <c r="E51" s="335"/>
      <c r="F51" s="335"/>
      <c r="G51" s="335"/>
      <c r="H51" s="335"/>
      <c r="I51" s="335"/>
      <c r="J51" s="335"/>
      <c r="K51" s="116"/>
      <c r="L51" s="115" t="s">
        <v>187</v>
      </c>
      <c r="M51" s="115" t="s">
        <v>192</v>
      </c>
      <c r="N51" s="115" t="s">
        <v>195</v>
      </c>
    </row>
    <row r="52" spans="1:25" ht="17.25" customHeight="1" x14ac:dyDescent="0.15">
      <c r="A52" s="116"/>
      <c r="B52" s="116"/>
      <c r="C52" s="116"/>
      <c r="D52" s="116"/>
      <c r="E52" s="116"/>
      <c r="F52" s="116"/>
      <c r="G52" s="116"/>
      <c r="H52" s="116"/>
      <c r="I52" s="116"/>
      <c r="J52" s="116"/>
      <c r="K52" s="116"/>
    </row>
    <row r="53" spans="1:25" ht="17.25" customHeight="1" x14ac:dyDescent="0.15">
      <c r="A53" s="300" t="s">
        <v>37</v>
      </c>
      <c r="B53" s="300"/>
      <c r="C53" s="300"/>
      <c r="D53" s="300"/>
      <c r="E53" s="300"/>
      <c r="F53" s="300"/>
      <c r="G53" s="300"/>
      <c r="H53" s="300"/>
      <c r="I53" s="300"/>
      <c r="J53" s="300"/>
      <c r="K53" s="116"/>
    </row>
    <row r="54" spans="1:25" ht="17.25" customHeight="1" x14ac:dyDescent="0.15">
      <c r="A54" s="300" t="str">
        <f>IF(入力シート!D10&lt;&gt;"","　計画を作成及び必要に応じて見直し・修正をしたときは，"&amp;VLOOKUP(入力シート!D10,出力シート１!L49:N51,3,FALSE)&amp;"に基づき，遅滞なく，当該計画を京都市へ報告する。","")</f>
        <v/>
      </c>
      <c r="B54" s="300"/>
      <c r="C54" s="300"/>
      <c r="D54" s="300"/>
      <c r="E54" s="300"/>
      <c r="F54" s="300"/>
      <c r="G54" s="300"/>
      <c r="H54" s="300"/>
      <c r="I54" s="300"/>
      <c r="J54" s="300"/>
      <c r="K54" s="116"/>
    </row>
    <row r="55" spans="1:25" ht="17.25" customHeight="1" x14ac:dyDescent="0.15">
      <c r="A55" s="300"/>
      <c r="B55" s="300"/>
      <c r="C55" s="300"/>
      <c r="D55" s="300"/>
      <c r="E55" s="300"/>
      <c r="F55" s="300"/>
      <c r="G55" s="300"/>
      <c r="H55" s="300"/>
      <c r="I55" s="300"/>
      <c r="J55" s="300"/>
      <c r="K55" s="116"/>
    </row>
    <row r="56" spans="1:25" ht="17.25" customHeight="1" x14ac:dyDescent="0.15">
      <c r="A56" s="300"/>
      <c r="B56" s="300"/>
      <c r="C56" s="300"/>
      <c r="D56" s="300"/>
      <c r="E56" s="300"/>
      <c r="F56" s="300"/>
      <c r="G56" s="300"/>
      <c r="H56" s="300"/>
      <c r="I56" s="300"/>
      <c r="J56" s="300"/>
      <c r="K56" s="116"/>
    </row>
    <row r="57" spans="1:25" ht="17.25" customHeight="1" x14ac:dyDescent="0.15">
      <c r="A57" s="116"/>
      <c r="B57" s="116"/>
      <c r="C57" s="116"/>
      <c r="D57" s="116"/>
      <c r="E57" s="116"/>
      <c r="F57" s="116"/>
      <c r="G57" s="116"/>
      <c r="H57" s="116"/>
      <c r="I57" s="116"/>
      <c r="J57" s="116"/>
      <c r="K57" s="116"/>
    </row>
    <row r="58" spans="1:25" ht="17.25" x14ac:dyDescent="0.15">
      <c r="A58" s="323" t="s">
        <v>38</v>
      </c>
      <c r="B58" s="323"/>
      <c r="C58" s="323"/>
      <c r="D58" s="323"/>
      <c r="E58" s="323"/>
      <c r="F58" s="323"/>
      <c r="G58" s="323"/>
      <c r="H58" s="323"/>
      <c r="I58" s="323"/>
      <c r="J58" s="323"/>
      <c r="K58" s="113"/>
    </row>
    <row r="59" spans="1:25" ht="18" customHeight="1" x14ac:dyDescent="0.15">
      <c r="A59" s="300" t="s">
        <v>177</v>
      </c>
      <c r="B59" s="300"/>
      <c r="C59" s="300"/>
      <c r="D59" s="300"/>
      <c r="E59" s="300"/>
      <c r="F59" s="300"/>
      <c r="G59" s="300"/>
      <c r="H59" s="300"/>
      <c r="I59" s="300"/>
      <c r="J59" s="300"/>
      <c r="K59" s="116"/>
    </row>
    <row r="60" spans="1:25" ht="18" x14ac:dyDescent="0.15">
      <c r="A60" s="117"/>
      <c r="B60" s="117"/>
      <c r="C60" s="117"/>
      <c r="D60" s="117"/>
      <c r="E60" s="117"/>
      <c r="F60" s="117"/>
      <c r="G60" s="117"/>
      <c r="H60" s="117"/>
      <c r="I60" s="117"/>
      <c r="J60" s="117"/>
      <c r="K60" s="117"/>
    </row>
    <row r="61" spans="1:25" ht="18" x14ac:dyDescent="0.15">
      <c r="A61" s="342" t="s">
        <v>48</v>
      </c>
      <c r="B61" s="342"/>
      <c r="C61" s="342"/>
      <c r="D61" s="342"/>
      <c r="E61" s="342"/>
      <c r="F61" s="342"/>
      <c r="G61" s="342"/>
      <c r="H61" s="342"/>
      <c r="I61" s="342"/>
      <c r="J61" s="342"/>
      <c r="K61" s="117"/>
    </row>
    <row r="62" spans="1:25" ht="18.75" thickBot="1" x14ac:dyDescent="0.2">
      <c r="A62" s="117"/>
      <c r="B62" s="117"/>
      <c r="C62" s="117"/>
      <c r="D62" s="117"/>
      <c r="E62" s="117"/>
      <c r="F62" s="117"/>
      <c r="G62" s="117"/>
      <c r="H62" s="117"/>
      <c r="I62" s="117"/>
      <c r="J62" s="117"/>
      <c r="K62" s="117"/>
    </row>
    <row r="63" spans="1:25" ht="18" x14ac:dyDescent="0.15">
      <c r="A63" s="117"/>
      <c r="B63" s="336" t="s">
        <v>43</v>
      </c>
      <c r="C63" s="337"/>
      <c r="D63" s="337"/>
      <c r="E63" s="337"/>
      <c r="F63" s="337"/>
      <c r="G63" s="337"/>
      <c r="H63" s="337"/>
      <c r="I63" s="338"/>
      <c r="J63" s="117"/>
      <c r="K63" s="117"/>
    </row>
    <row r="64" spans="1:25" ht="18" x14ac:dyDescent="0.15">
      <c r="A64" s="117"/>
      <c r="B64" s="304" t="s">
        <v>39</v>
      </c>
      <c r="C64" s="305"/>
      <c r="D64" s="305"/>
      <c r="E64" s="306"/>
      <c r="F64" s="307" t="s">
        <v>40</v>
      </c>
      <c r="G64" s="305"/>
      <c r="H64" s="305"/>
      <c r="I64" s="343"/>
      <c r="J64" s="117"/>
      <c r="K64" s="117"/>
    </row>
    <row r="65" spans="1:11" ht="18" x14ac:dyDescent="0.15">
      <c r="A65" s="117"/>
      <c r="B65" s="304" t="s">
        <v>41</v>
      </c>
      <c r="C65" s="308"/>
      <c r="D65" s="307" t="s">
        <v>42</v>
      </c>
      <c r="E65" s="308"/>
      <c r="F65" s="307" t="s">
        <v>41</v>
      </c>
      <c r="G65" s="308"/>
      <c r="H65" s="307" t="s">
        <v>42</v>
      </c>
      <c r="I65" s="309"/>
      <c r="J65" s="117"/>
      <c r="K65" s="117"/>
    </row>
    <row r="66" spans="1:11" ht="18" x14ac:dyDescent="0.15">
      <c r="A66" s="117"/>
      <c r="B66" s="293" t="s">
        <v>44</v>
      </c>
      <c r="C66" s="294"/>
      <c r="D66" s="295" t="s">
        <v>44</v>
      </c>
      <c r="E66" s="294"/>
      <c r="F66" s="118"/>
      <c r="G66" s="119"/>
      <c r="H66" s="118"/>
      <c r="I66" s="120"/>
      <c r="J66" s="117"/>
      <c r="K66" s="117"/>
    </row>
    <row r="67" spans="1:11" ht="18" x14ac:dyDescent="0.15">
      <c r="A67" s="117"/>
      <c r="B67" s="301" t="str">
        <f>入力シート!J28&amp;"名"</f>
        <v>名</v>
      </c>
      <c r="C67" s="302"/>
      <c r="D67" s="303" t="str">
        <f>入力シート!F28&amp;"名"</f>
        <v>名</v>
      </c>
      <c r="E67" s="302"/>
      <c r="F67" s="310" t="s">
        <v>40</v>
      </c>
      <c r="G67" s="311"/>
      <c r="H67" s="310" t="s">
        <v>40</v>
      </c>
      <c r="I67" s="312"/>
      <c r="J67" s="117"/>
      <c r="K67" s="117"/>
    </row>
    <row r="68" spans="1:11" ht="18" x14ac:dyDescent="0.15">
      <c r="A68" s="117"/>
      <c r="B68" s="293" t="s">
        <v>45</v>
      </c>
      <c r="C68" s="294"/>
      <c r="D68" s="295" t="s">
        <v>45</v>
      </c>
      <c r="E68" s="294"/>
      <c r="F68" s="310" t="str">
        <f>IF(入力シート!H32="平日と異なる",入力シート!J34&amp;"名","（平日と同じ）")</f>
        <v>（平日と同じ）</v>
      </c>
      <c r="G68" s="311"/>
      <c r="H68" s="310" t="str">
        <f>IF(入力シート!H32="平日と異なる",入力シート!F34&amp;"名","（平日と同じ）")</f>
        <v>（平日と同じ）</v>
      </c>
      <c r="I68" s="312"/>
      <c r="J68" s="117"/>
      <c r="K68" s="117"/>
    </row>
    <row r="69" spans="1:11" ht="18.75" thickBot="1" x14ac:dyDescent="0.2">
      <c r="A69" s="117"/>
      <c r="B69" s="289" t="str">
        <f>入力シート!J30&amp;"名"</f>
        <v>名</v>
      </c>
      <c r="C69" s="290"/>
      <c r="D69" s="291" t="str">
        <f>入力シート!F30&amp;"名"</f>
        <v>名</v>
      </c>
      <c r="E69" s="290"/>
      <c r="F69" s="121"/>
      <c r="G69" s="122"/>
      <c r="H69" s="121"/>
      <c r="I69" s="123"/>
      <c r="J69" s="117"/>
      <c r="K69" s="117"/>
    </row>
    <row r="70" spans="1:11" ht="18" x14ac:dyDescent="0.15">
      <c r="A70" s="117"/>
      <c r="B70" s="117"/>
      <c r="C70" s="117"/>
      <c r="D70" s="117"/>
      <c r="E70" s="117"/>
      <c r="F70" s="117"/>
      <c r="G70" s="117"/>
      <c r="H70" s="117"/>
      <c r="I70" s="117"/>
      <c r="J70" s="117"/>
      <c r="K70" s="117"/>
    </row>
    <row r="71" spans="1:11" ht="18" x14ac:dyDescent="0.15">
      <c r="A71" s="117"/>
      <c r="B71" s="117"/>
      <c r="C71" s="117"/>
      <c r="D71" s="117"/>
      <c r="E71" s="117"/>
      <c r="F71" s="117"/>
      <c r="G71" s="117"/>
      <c r="H71" s="117"/>
      <c r="I71" s="117"/>
      <c r="J71" s="117"/>
      <c r="K71" s="117"/>
    </row>
    <row r="72" spans="1:11" ht="18" x14ac:dyDescent="0.15">
      <c r="A72" s="117"/>
      <c r="B72" s="117"/>
      <c r="C72" s="117"/>
      <c r="D72" s="117"/>
      <c r="E72" s="117"/>
      <c r="F72" s="117"/>
      <c r="G72" s="117"/>
      <c r="H72" s="117"/>
      <c r="I72" s="117"/>
      <c r="J72" s="117"/>
      <c r="K72" s="117"/>
    </row>
    <row r="73" spans="1:11" ht="18" x14ac:dyDescent="0.15">
      <c r="A73" s="117"/>
      <c r="B73" s="117"/>
      <c r="C73" s="117"/>
      <c r="D73" s="117"/>
      <c r="E73" s="117"/>
      <c r="F73" s="117"/>
      <c r="G73" s="117"/>
      <c r="H73" s="117"/>
      <c r="I73" s="117"/>
      <c r="J73" s="117"/>
      <c r="K73" s="117"/>
    </row>
    <row r="74" spans="1:11" ht="18" x14ac:dyDescent="0.15">
      <c r="A74" s="117"/>
      <c r="B74" s="117"/>
      <c r="C74" s="117"/>
      <c r="D74" s="117"/>
      <c r="E74" s="117"/>
      <c r="F74" s="117"/>
      <c r="G74" s="117"/>
      <c r="H74" s="117"/>
      <c r="I74" s="117"/>
      <c r="J74" s="117"/>
      <c r="K74" s="117"/>
    </row>
    <row r="75" spans="1:11" ht="18" x14ac:dyDescent="0.15">
      <c r="A75" s="117"/>
      <c r="B75" s="117"/>
      <c r="C75" s="117"/>
      <c r="D75" s="117"/>
      <c r="E75" s="117"/>
      <c r="F75" s="117"/>
      <c r="G75" s="117"/>
      <c r="H75" s="117"/>
      <c r="I75" s="117"/>
      <c r="J75" s="117"/>
      <c r="K75" s="117"/>
    </row>
    <row r="76" spans="1:11" ht="18" x14ac:dyDescent="0.15">
      <c r="A76" s="117"/>
      <c r="B76" s="117"/>
      <c r="C76" s="117"/>
      <c r="D76" s="117"/>
      <c r="E76" s="117"/>
      <c r="F76" s="117"/>
      <c r="G76" s="117"/>
      <c r="H76" s="117"/>
      <c r="I76" s="117"/>
      <c r="J76" s="117"/>
      <c r="K76" s="117"/>
    </row>
    <row r="77" spans="1:11" ht="18" x14ac:dyDescent="0.15">
      <c r="A77" s="117"/>
      <c r="B77" s="117"/>
      <c r="C77" s="117"/>
      <c r="D77" s="117"/>
      <c r="E77" s="117"/>
      <c r="F77" s="117"/>
      <c r="G77" s="117"/>
      <c r="H77" s="117"/>
      <c r="I77" s="117"/>
      <c r="J77" s="117"/>
      <c r="K77" s="117"/>
    </row>
    <row r="78" spans="1:11" ht="18" x14ac:dyDescent="0.15">
      <c r="A78" s="117"/>
      <c r="B78" s="117"/>
      <c r="C78" s="117"/>
      <c r="D78" s="117"/>
      <c r="E78" s="117"/>
      <c r="F78" s="117"/>
      <c r="G78" s="117"/>
      <c r="H78" s="117"/>
      <c r="I78" s="117"/>
      <c r="J78" s="117"/>
      <c r="K78" s="117"/>
    </row>
    <row r="79" spans="1:11" ht="18" x14ac:dyDescent="0.15">
      <c r="A79" s="117"/>
      <c r="B79" s="117"/>
      <c r="C79" s="117"/>
      <c r="D79" s="117"/>
      <c r="E79" s="117"/>
      <c r="F79" s="117"/>
      <c r="G79" s="117"/>
      <c r="H79" s="117"/>
      <c r="I79" s="117"/>
      <c r="J79" s="117"/>
      <c r="K79" s="117"/>
    </row>
    <row r="80" spans="1:11" ht="18" x14ac:dyDescent="0.15">
      <c r="A80" s="117"/>
      <c r="B80" s="117"/>
      <c r="C80" s="117"/>
      <c r="D80" s="117"/>
      <c r="E80" s="117"/>
      <c r="F80" s="117"/>
      <c r="G80" s="117"/>
      <c r="H80" s="117"/>
      <c r="I80" s="117"/>
      <c r="J80" s="117"/>
      <c r="K80" s="117"/>
    </row>
    <row r="81" spans="1:11" ht="18" x14ac:dyDescent="0.15">
      <c r="A81" s="117"/>
      <c r="B81" s="117"/>
      <c r="C81" s="117"/>
      <c r="D81" s="117"/>
      <c r="E81" s="117"/>
      <c r="F81" s="117"/>
      <c r="G81" s="117"/>
      <c r="H81" s="117"/>
      <c r="I81" s="117"/>
      <c r="J81" s="117"/>
      <c r="K81" s="117"/>
    </row>
    <row r="82" spans="1:11" ht="18" x14ac:dyDescent="0.15">
      <c r="A82" s="117"/>
      <c r="B82" s="117"/>
      <c r="C82" s="117"/>
      <c r="D82" s="117"/>
      <c r="E82" s="117"/>
      <c r="F82" s="117"/>
      <c r="G82" s="117"/>
      <c r="H82" s="117"/>
      <c r="I82" s="117"/>
      <c r="J82" s="117"/>
      <c r="K82" s="117"/>
    </row>
    <row r="83" spans="1:11" ht="18" x14ac:dyDescent="0.15">
      <c r="A83" s="117"/>
      <c r="B83" s="117"/>
      <c r="C83" s="117"/>
      <c r="D83" s="117"/>
      <c r="E83" s="117"/>
      <c r="F83" s="117"/>
      <c r="G83" s="117"/>
      <c r="H83" s="117"/>
      <c r="I83" s="117"/>
      <c r="J83" s="117"/>
      <c r="K83" s="117"/>
    </row>
    <row r="84" spans="1:11" ht="18" x14ac:dyDescent="0.15">
      <c r="A84" s="117"/>
      <c r="B84" s="117"/>
      <c r="C84" s="117"/>
      <c r="D84" s="117"/>
      <c r="E84" s="117"/>
      <c r="F84" s="117"/>
      <c r="G84" s="117"/>
      <c r="H84" s="117"/>
      <c r="I84" s="117"/>
      <c r="J84" s="117"/>
      <c r="K84" s="117"/>
    </row>
    <row r="85" spans="1:11" ht="18" x14ac:dyDescent="0.15">
      <c r="A85" s="117"/>
      <c r="B85" s="117"/>
      <c r="C85" s="117"/>
      <c r="D85" s="117"/>
      <c r="E85" s="117"/>
      <c r="F85" s="117"/>
      <c r="G85" s="117"/>
      <c r="H85" s="117"/>
      <c r="I85" s="117"/>
      <c r="J85" s="117"/>
      <c r="K85" s="117"/>
    </row>
    <row r="86" spans="1:11" ht="18" x14ac:dyDescent="0.15">
      <c r="A86" s="117"/>
      <c r="B86" s="117"/>
      <c r="C86" s="117"/>
      <c r="D86" s="117"/>
      <c r="E86" s="117"/>
      <c r="F86" s="117"/>
      <c r="G86" s="117"/>
      <c r="H86" s="117"/>
      <c r="I86" s="117"/>
      <c r="J86" s="117"/>
      <c r="K86" s="117"/>
    </row>
    <row r="87" spans="1:11" ht="18" x14ac:dyDescent="0.15">
      <c r="A87" s="117"/>
      <c r="B87" s="117"/>
      <c r="C87" s="117"/>
      <c r="D87" s="117"/>
      <c r="E87" s="117"/>
      <c r="F87" s="117"/>
      <c r="G87" s="117"/>
      <c r="H87" s="117"/>
      <c r="I87" s="117"/>
      <c r="J87" s="117"/>
      <c r="K87" s="117"/>
    </row>
    <row r="88" spans="1:11" ht="18" x14ac:dyDescent="0.15">
      <c r="A88" s="117"/>
      <c r="B88" s="117"/>
      <c r="C88" s="117"/>
      <c r="D88" s="117"/>
      <c r="E88" s="117"/>
      <c r="F88" s="117"/>
      <c r="G88" s="117"/>
      <c r="H88" s="117"/>
      <c r="I88" s="117"/>
      <c r="J88" s="117"/>
      <c r="K88" s="117"/>
    </row>
    <row r="89" spans="1:11" ht="18" x14ac:dyDescent="0.15">
      <c r="A89" s="117"/>
      <c r="B89" s="117"/>
      <c r="C89" s="117"/>
      <c r="D89" s="117"/>
      <c r="E89" s="117"/>
      <c r="F89" s="117"/>
      <c r="G89" s="117"/>
      <c r="H89" s="117"/>
      <c r="I89" s="117"/>
      <c r="J89" s="117"/>
      <c r="K89" s="117"/>
    </row>
    <row r="90" spans="1:11" ht="18" x14ac:dyDescent="0.15">
      <c r="A90" s="117"/>
      <c r="B90" s="117"/>
      <c r="C90" s="117"/>
      <c r="D90" s="117"/>
      <c r="E90" s="117"/>
      <c r="F90" s="117"/>
      <c r="G90" s="117"/>
      <c r="H90" s="117"/>
      <c r="I90" s="117"/>
      <c r="J90" s="117"/>
      <c r="K90" s="117"/>
    </row>
    <row r="91" spans="1:11" ht="18" x14ac:dyDescent="0.15">
      <c r="A91" s="117"/>
      <c r="B91" s="117"/>
      <c r="C91" s="117"/>
      <c r="D91" s="117"/>
      <c r="E91" s="117"/>
      <c r="F91" s="117"/>
      <c r="G91" s="117"/>
      <c r="H91" s="117"/>
      <c r="I91" s="117"/>
      <c r="J91" s="117"/>
      <c r="K91" s="117"/>
    </row>
    <row r="92" spans="1:11" ht="18" x14ac:dyDescent="0.15">
      <c r="A92" s="117"/>
      <c r="B92" s="117"/>
      <c r="C92" s="117"/>
      <c r="D92" s="117"/>
      <c r="E92" s="117"/>
      <c r="F92" s="117"/>
      <c r="G92" s="117"/>
      <c r="H92" s="117"/>
      <c r="I92" s="117"/>
      <c r="J92" s="117"/>
      <c r="K92" s="117"/>
    </row>
    <row r="93" spans="1:11" ht="18" customHeight="1" x14ac:dyDescent="0.15">
      <c r="A93" s="124"/>
      <c r="B93" s="125"/>
      <c r="C93" s="125"/>
      <c r="D93" s="125"/>
      <c r="E93" s="125"/>
      <c r="F93" s="125"/>
      <c r="G93" s="125"/>
      <c r="H93" s="125"/>
      <c r="I93" s="125"/>
      <c r="J93" s="126" t="s">
        <v>46</v>
      </c>
      <c r="K93" s="125"/>
    </row>
    <row r="94" spans="1:11" ht="18" customHeight="1" x14ac:dyDescent="0.15">
      <c r="A94" s="342" t="s">
        <v>47</v>
      </c>
      <c r="B94" s="342"/>
      <c r="C94" s="342"/>
      <c r="D94" s="342"/>
      <c r="E94" s="342"/>
      <c r="F94" s="342"/>
      <c r="G94" s="342"/>
      <c r="H94" s="342"/>
      <c r="I94" s="342"/>
      <c r="J94" s="342"/>
      <c r="K94" s="125"/>
    </row>
    <row r="95" spans="1:11" ht="18" customHeight="1" x14ac:dyDescent="0.15">
      <c r="A95" s="300" t="str">
        <f>入力シート!D10&amp;"時の避難先は，以下の場所とする。"</f>
        <v>時の避難先は，以下の場所とする。</v>
      </c>
      <c r="B95" s="300"/>
      <c r="C95" s="300"/>
      <c r="D95" s="300"/>
      <c r="E95" s="300"/>
      <c r="F95" s="300"/>
      <c r="G95" s="300"/>
      <c r="H95" s="300"/>
      <c r="I95" s="300"/>
      <c r="J95" s="300"/>
      <c r="K95" s="125"/>
    </row>
    <row r="96" spans="1:11" ht="18" customHeight="1" thickBot="1" x14ac:dyDescent="0.2">
      <c r="A96" s="339"/>
      <c r="B96" s="339"/>
      <c r="C96" s="339"/>
      <c r="D96" s="339"/>
      <c r="E96" s="339"/>
      <c r="F96" s="339"/>
      <c r="G96" s="339"/>
      <c r="H96" s="339"/>
      <c r="I96" s="339"/>
      <c r="J96" s="339"/>
      <c r="K96" s="125"/>
    </row>
    <row r="97" spans="1:11" ht="18" customHeight="1" x14ac:dyDescent="0.15">
      <c r="A97" s="340" t="s">
        <v>49</v>
      </c>
      <c r="B97" s="341"/>
      <c r="C97" s="127"/>
      <c r="D97" s="127"/>
      <c r="E97" s="127"/>
      <c r="F97" s="127"/>
      <c r="G97" s="127"/>
      <c r="H97" s="127"/>
      <c r="I97" s="127"/>
      <c r="J97" s="128"/>
      <c r="K97" s="125"/>
    </row>
    <row r="98" spans="1:11" ht="18" customHeight="1" x14ac:dyDescent="0.15">
      <c r="A98" s="129"/>
      <c r="B98" s="130"/>
      <c r="C98" s="130"/>
      <c r="D98" s="130"/>
      <c r="E98" s="130"/>
      <c r="F98" s="130"/>
      <c r="G98" s="130"/>
      <c r="H98" s="130"/>
      <c r="I98" s="130"/>
      <c r="J98" s="131"/>
      <c r="K98" s="125"/>
    </row>
    <row r="99" spans="1:11" ht="18" customHeight="1" x14ac:dyDescent="0.15">
      <c r="A99" s="129"/>
      <c r="B99" s="130"/>
      <c r="C99" s="130"/>
      <c r="D99" s="130"/>
      <c r="E99" s="130"/>
      <c r="F99" s="130"/>
      <c r="G99" s="130"/>
      <c r="H99" s="130"/>
      <c r="I99" s="130"/>
      <c r="J99" s="131"/>
      <c r="K99" s="125"/>
    </row>
    <row r="100" spans="1:11" ht="18" customHeight="1" x14ac:dyDescent="0.15">
      <c r="A100" s="129"/>
      <c r="B100" s="130"/>
      <c r="C100" s="130"/>
      <c r="D100" s="130"/>
      <c r="E100" s="130"/>
      <c r="F100" s="130"/>
      <c r="G100" s="130"/>
      <c r="H100" s="130"/>
      <c r="I100" s="130"/>
      <c r="J100" s="131"/>
      <c r="K100" s="125"/>
    </row>
    <row r="101" spans="1:11" ht="18" customHeight="1" x14ac:dyDescent="0.15">
      <c r="A101" s="129"/>
      <c r="B101" s="130"/>
      <c r="C101" s="130"/>
      <c r="D101" s="130"/>
      <c r="E101" s="130"/>
      <c r="F101" s="130"/>
      <c r="G101" s="130"/>
      <c r="H101" s="130"/>
      <c r="I101" s="130"/>
      <c r="J101" s="131"/>
      <c r="K101" s="125"/>
    </row>
    <row r="102" spans="1:11" ht="18" customHeight="1" x14ac:dyDescent="0.15">
      <c r="A102" s="129"/>
      <c r="B102" s="130"/>
      <c r="C102" s="130"/>
      <c r="D102" s="130"/>
      <c r="E102" s="130"/>
      <c r="F102" s="130"/>
      <c r="G102" s="130"/>
      <c r="H102" s="130"/>
      <c r="I102" s="130"/>
      <c r="J102" s="131"/>
      <c r="K102" s="125"/>
    </row>
    <row r="103" spans="1:11" ht="18" customHeight="1" x14ac:dyDescent="0.15">
      <c r="A103" s="129"/>
      <c r="B103" s="130"/>
      <c r="C103" s="130"/>
      <c r="D103" s="130"/>
      <c r="E103" s="130"/>
      <c r="F103" s="130"/>
      <c r="G103" s="130"/>
      <c r="H103" s="130"/>
      <c r="I103" s="130"/>
      <c r="J103" s="131"/>
      <c r="K103" s="125"/>
    </row>
    <row r="104" spans="1:11" ht="18" customHeight="1" x14ac:dyDescent="0.15">
      <c r="A104" s="129"/>
      <c r="B104" s="130"/>
      <c r="C104" s="130"/>
      <c r="D104" s="130"/>
      <c r="E104" s="130"/>
      <c r="F104" s="130"/>
      <c r="G104" s="130"/>
      <c r="H104" s="130"/>
      <c r="I104" s="130"/>
      <c r="J104" s="131"/>
      <c r="K104" s="125"/>
    </row>
    <row r="105" spans="1:11" ht="18" customHeight="1" x14ac:dyDescent="0.15">
      <c r="A105" s="129"/>
      <c r="B105" s="130"/>
      <c r="C105" s="130"/>
      <c r="D105" s="130"/>
      <c r="E105" s="130"/>
      <c r="F105" s="130"/>
      <c r="G105" s="130"/>
      <c r="H105" s="130"/>
      <c r="I105" s="130"/>
      <c r="J105" s="131"/>
      <c r="K105" s="125"/>
    </row>
    <row r="106" spans="1:11" ht="18" customHeight="1" x14ac:dyDescent="0.15">
      <c r="A106" s="129"/>
      <c r="B106" s="130"/>
      <c r="C106" s="130"/>
      <c r="D106" s="130"/>
      <c r="E106" s="130"/>
      <c r="F106" s="130"/>
      <c r="G106" s="130"/>
      <c r="H106" s="130"/>
      <c r="I106" s="130"/>
      <c r="J106" s="131"/>
      <c r="K106" s="125"/>
    </row>
    <row r="107" spans="1:11" ht="18" customHeight="1" x14ac:dyDescent="0.15">
      <c r="A107" s="132"/>
      <c r="B107" s="130"/>
      <c r="C107" s="130"/>
      <c r="D107" s="130"/>
      <c r="E107" s="130"/>
      <c r="F107" s="130"/>
      <c r="G107" s="130"/>
      <c r="H107" s="130"/>
      <c r="I107" s="130"/>
      <c r="J107" s="131"/>
      <c r="K107" s="125"/>
    </row>
    <row r="108" spans="1:11" ht="18" customHeight="1" x14ac:dyDescent="0.15">
      <c r="A108" s="129"/>
      <c r="B108" s="130"/>
      <c r="C108" s="130"/>
      <c r="D108" s="130"/>
      <c r="E108" s="130"/>
      <c r="F108" s="130"/>
      <c r="G108" s="130"/>
      <c r="H108" s="130"/>
      <c r="I108" s="130"/>
      <c r="J108" s="131"/>
      <c r="K108" s="125"/>
    </row>
    <row r="109" spans="1:11" ht="18" customHeight="1" x14ac:dyDescent="0.15">
      <c r="A109" s="129"/>
      <c r="B109" s="292" t="s">
        <v>178</v>
      </c>
      <c r="C109" s="292"/>
      <c r="D109" s="292"/>
      <c r="E109" s="292"/>
      <c r="F109" s="292"/>
      <c r="G109" s="292"/>
      <c r="H109" s="292"/>
      <c r="I109" s="292"/>
      <c r="J109" s="131"/>
      <c r="K109" s="125"/>
    </row>
    <row r="110" spans="1:11" ht="18" customHeight="1" x14ac:dyDescent="0.15">
      <c r="A110" s="129"/>
      <c r="B110" s="292"/>
      <c r="C110" s="292"/>
      <c r="D110" s="292"/>
      <c r="E110" s="292"/>
      <c r="F110" s="292"/>
      <c r="G110" s="292"/>
      <c r="H110" s="292"/>
      <c r="I110" s="292"/>
      <c r="J110" s="131"/>
      <c r="K110" s="125"/>
    </row>
    <row r="111" spans="1:11" ht="18" customHeight="1" x14ac:dyDescent="0.15">
      <c r="A111" s="129"/>
      <c r="B111" s="292"/>
      <c r="C111" s="292"/>
      <c r="D111" s="292"/>
      <c r="E111" s="292"/>
      <c r="F111" s="292"/>
      <c r="G111" s="292"/>
      <c r="H111" s="292"/>
      <c r="I111" s="292"/>
      <c r="J111" s="131"/>
      <c r="K111" s="125"/>
    </row>
    <row r="112" spans="1:11" ht="18" customHeight="1" x14ac:dyDescent="0.15">
      <c r="A112" s="129"/>
      <c r="B112" s="130"/>
      <c r="C112" s="130"/>
      <c r="D112" s="130"/>
      <c r="E112" s="130"/>
      <c r="F112" s="130"/>
      <c r="G112" s="130"/>
      <c r="H112" s="130"/>
      <c r="I112" s="130"/>
      <c r="J112" s="131"/>
      <c r="K112" s="125"/>
    </row>
    <row r="113" spans="1:11" ht="18" customHeight="1" x14ac:dyDescent="0.15">
      <c r="A113" s="129"/>
      <c r="B113" s="130"/>
      <c r="C113" s="130"/>
      <c r="D113" s="130"/>
      <c r="E113" s="130"/>
      <c r="F113" s="130"/>
      <c r="G113" s="130"/>
      <c r="H113" s="130"/>
      <c r="I113" s="130"/>
      <c r="J113" s="131"/>
      <c r="K113" s="125"/>
    </row>
    <row r="114" spans="1:11" ht="18" customHeight="1" x14ac:dyDescent="0.15">
      <c r="A114" s="129"/>
      <c r="B114" s="130"/>
      <c r="C114" s="130"/>
      <c r="D114" s="130"/>
      <c r="E114" s="130"/>
      <c r="F114" s="130"/>
      <c r="G114" s="130"/>
      <c r="H114" s="130"/>
      <c r="I114" s="130"/>
      <c r="J114" s="131"/>
      <c r="K114" s="125"/>
    </row>
    <row r="115" spans="1:11" ht="18" customHeight="1" x14ac:dyDescent="0.15">
      <c r="A115" s="129"/>
      <c r="B115" s="130"/>
      <c r="C115" s="130"/>
      <c r="D115" s="130"/>
      <c r="E115" s="130"/>
      <c r="F115" s="130"/>
      <c r="G115" s="130"/>
      <c r="H115" s="130"/>
      <c r="I115" s="130"/>
      <c r="J115" s="131"/>
      <c r="K115" s="125"/>
    </row>
    <row r="116" spans="1:11" ht="18" customHeight="1" x14ac:dyDescent="0.15">
      <c r="A116" s="129"/>
      <c r="B116" s="130"/>
      <c r="C116" s="130"/>
      <c r="D116" s="130"/>
      <c r="E116" s="130"/>
      <c r="F116" s="130"/>
      <c r="G116" s="130"/>
      <c r="H116" s="130"/>
      <c r="I116" s="130"/>
      <c r="J116" s="131"/>
      <c r="K116" s="125"/>
    </row>
    <row r="117" spans="1:11" ht="18" customHeight="1" x14ac:dyDescent="0.15">
      <c r="A117" s="129"/>
      <c r="B117" s="130"/>
      <c r="C117" s="130"/>
      <c r="D117" s="130"/>
      <c r="E117" s="130"/>
      <c r="F117" s="130"/>
      <c r="G117" s="130"/>
      <c r="H117" s="130"/>
      <c r="I117" s="130"/>
      <c r="J117" s="131"/>
      <c r="K117" s="125"/>
    </row>
    <row r="118" spans="1:11" ht="18" customHeight="1" x14ac:dyDescent="0.15">
      <c r="A118" s="129"/>
      <c r="B118" s="130"/>
      <c r="C118" s="130"/>
      <c r="D118" s="130"/>
      <c r="E118" s="130"/>
      <c r="F118" s="130"/>
      <c r="G118" s="130"/>
      <c r="H118" s="130"/>
      <c r="I118" s="130"/>
      <c r="J118" s="131"/>
      <c r="K118" s="125"/>
    </row>
    <row r="119" spans="1:11" ht="18" customHeight="1" x14ac:dyDescent="0.15">
      <c r="A119" s="129"/>
      <c r="B119" s="130"/>
      <c r="C119" s="130"/>
      <c r="D119" s="130"/>
      <c r="E119" s="130"/>
      <c r="F119" s="130"/>
      <c r="G119" s="130"/>
      <c r="H119" s="130"/>
      <c r="I119" s="130"/>
      <c r="J119" s="131"/>
      <c r="K119" s="125"/>
    </row>
    <row r="120" spans="1:11" ht="18" customHeight="1" x14ac:dyDescent="0.15">
      <c r="A120" s="129"/>
      <c r="B120" s="130"/>
      <c r="C120" s="130"/>
      <c r="D120" s="130"/>
      <c r="E120" s="130"/>
      <c r="F120" s="130"/>
      <c r="G120" s="130"/>
      <c r="H120" s="130"/>
      <c r="I120" s="130"/>
      <c r="J120" s="131"/>
      <c r="K120" s="125"/>
    </row>
    <row r="121" spans="1:11" ht="18" customHeight="1" x14ac:dyDescent="0.15">
      <c r="A121" s="129"/>
      <c r="B121" s="130"/>
      <c r="C121" s="130"/>
      <c r="D121" s="130"/>
      <c r="E121" s="130"/>
      <c r="F121" s="130"/>
      <c r="G121" s="130"/>
      <c r="H121" s="130"/>
      <c r="I121" s="130"/>
      <c r="J121" s="131"/>
      <c r="K121" s="125"/>
    </row>
    <row r="122" spans="1:11" ht="18" customHeight="1" x14ac:dyDescent="0.15">
      <c r="A122" s="129"/>
      <c r="B122" s="130"/>
      <c r="C122" s="130"/>
      <c r="D122" s="130"/>
      <c r="E122" s="130"/>
      <c r="F122" s="130"/>
      <c r="G122" s="130"/>
      <c r="H122" s="130"/>
      <c r="I122" s="130"/>
      <c r="J122" s="131"/>
      <c r="K122" s="125"/>
    </row>
    <row r="123" spans="1:11" ht="18" customHeight="1" x14ac:dyDescent="0.15">
      <c r="A123" s="129"/>
      <c r="B123" s="130"/>
      <c r="C123" s="130"/>
      <c r="D123" s="130"/>
      <c r="E123" s="130"/>
      <c r="F123" s="130"/>
      <c r="G123" s="130"/>
      <c r="H123" s="130"/>
      <c r="I123" s="130"/>
      <c r="J123" s="131"/>
      <c r="K123" s="125"/>
    </row>
    <row r="124" spans="1:11" ht="18" customHeight="1" x14ac:dyDescent="0.15">
      <c r="A124" s="129"/>
      <c r="B124" s="130"/>
      <c r="C124" s="130"/>
      <c r="D124" s="130"/>
      <c r="E124" s="130"/>
      <c r="F124" s="130"/>
      <c r="G124" s="130"/>
      <c r="H124" s="130"/>
      <c r="I124" s="130"/>
      <c r="J124" s="131"/>
      <c r="K124" s="125"/>
    </row>
    <row r="125" spans="1:11" ht="18" customHeight="1" x14ac:dyDescent="0.15">
      <c r="A125" s="129"/>
      <c r="B125" s="130"/>
      <c r="C125" s="130"/>
      <c r="D125" s="130"/>
      <c r="E125" s="130"/>
      <c r="F125" s="130"/>
      <c r="G125" s="130"/>
      <c r="H125" s="130"/>
      <c r="I125" s="130"/>
      <c r="J125" s="131"/>
      <c r="K125" s="125"/>
    </row>
    <row r="126" spans="1:11" ht="18" customHeight="1" x14ac:dyDescent="0.15">
      <c r="A126" s="129"/>
      <c r="B126" s="130"/>
      <c r="C126" s="130"/>
      <c r="D126" s="130"/>
      <c r="E126" s="130"/>
      <c r="F126" s="130"/>
      <c r="G126" s="130"/>
      <c r="H126" s="130"/>
      <c r="I126" s="130"/>
      <c r="J126" s="131"/>
      <c r="K126" s="125"/>
    </row>
    <row r="127" spans="1:11" ht="18" customHeight="1" x14ac:dyDescent="0.15">
      <c r="A127" s="129"/>
      <c r="B127" s="130"/>
      <c r="C127" s="130"/>
      <c r="D127" s="130"/>
      <c r="E127" s="130"/>
      <c r="F127" s="130"/>
      <c r="G127" s="130"/>
      <c r="H127" s="130"/>
      <c r="I127" s="130"/>
      <c r="J127" s="131"/>
      <c r="K127" s="125"/>
    </row>
    <row r="128" spans="1:11" ht="18" customHeight="1" x14ac:dyDescent="0.15">
      <c r="A128" s="129"/>
      <c r="B128" s="130"/>
      <c r="C128" s="130"/>
      <c r="D128" s="130"/>
      <c r="E128" s="130"/>
      <c r="F128" s="130"/>
      <c r="G128" s="130"/>
      <c r="H128" s="130"/>
      <c r="I128" s="130"/>
      <c r="J128" s="131"/>
      <c r="K128" s="125"/>
    </row>
    <row r="129" spans="1:11" ht="18" customHeight="1" x14ac:dyDescent="0.15">
      <c r="A129" s="129"/>
      <c r="B129" s="130"/>
      <c r="C129" s="130"/>
      <c r="D129" s="130"/>
      <c r="E129" s="130"/>
      <c r="F129" s="130"/>
      <c r="G129" s="130"/>
      <c r="H129" s="130"/>
      <c r="I129" s="130"/>
      <c r="J129" s="131"/>
      <c r="K129" s="125"/>
    </row>
    <row r="130" spans="1:11" ht="18" customHeight="1" x14ac:dyDescent="0.15">
      <c r="A130" s="129"/>
      <c r="B130" s="130"/>
      <c r="C130" s="130"/>
      <c r="D130" s="130"/>
      <c r="E130" s="130"/>
      <c r="F130" s="130"/>
      <c r="G130" s="130"/>
      <c r="H130" s="130"/>
      <c r="I130" s="130"/>
      <c r="J130" s="131"/>
      <c r="K130" s="125"/>
    </row>
    <row r="131" spans="1:11" ht="18" customHeight="1" x14ac:dyDescent="0.15">
      <c r="A131" s="129"/>
      <c r="B131" s="130"/>
      <c r="C131" s="130"/>
      <c r="D131" s="130"/>
      <c r="E131" s="130"/>
      <c r="F131" s="130"/>
      <c r="G131" s="130"/>
      <c r="H131" s="130"/>
      <c r="I131" s="130"/>
      <c r="J131" s="131"/>
      <c r="K131" s="125"/>
    </row>
    <row r="132" spans="1:11" ht="18" customHeight="1" x14ac:dyDescent="0.15">
      <c r="A132" s="129"/>
      <c r="B132" s="130"/>
      <c r="C132" s="130"/>
      <c r="D132" s="130"/>
      <c r="E132" s="130"/>
      <c r="F132" s="130"/>
      <c r="G132" s="130"/>
      <c r="H132" s="130"/>
      <c r="I132" s="130"/>
      <c r="J132" s="131"/>
      <c r="K132" s="125"/>
    </row>
    <row r="133" spans="1:11" ht="18" customHeight="1" x14ac:dyDescent="0.15">
      <c r="A133" s="129"/>
      <c r="B133" s="316" t="s">
        <v>165</v>
      </c>
      <c r="C133" s="317"/>
      <c r="D133" s="318"/>
      <c r="E133" s="319" t="str">
        <f>CONCATENATE(入力シート!D18,入力シート!D20,入力シート!D22)</f>
        <v>京都市</v>
      </c>
      <c r="F133" s="320"/>
      <c r="G133" s="320"/>
      <c r="H133" s="320"/>
      <c r="I133" s="321"/>
      <c r="J133" s="131"/>
      <c r="K133" s="125"/>
    </row>
    <row r="134" spans="1:11" ht="18" customHeight="1" x14ac:dyDescent="0.15">
      <c r="A134" s="129"/>
      <c r="B134" s="316" t="s">
        <v>201</v>
      </c>
      <c r="C134" s="317"/>
      <c r="D134" s="318"/>
      <c r="E134" s="319" t="str">
        <f>IF(COUNTIF(入力シート!D10,"*洪水*"),入力シート!D68&amp;"（"&amp;入力シート!D70&amp;"）","-")</f>
        <v>-</v>
      </c>
      <c r="F134" s="320"/>
      <c r="G134" s="320"/>
      <c r="H134" s="320"/>
      <c r="I134" s="321"/>
      <c r="J134" s="131"/>
      <c r="K134" s="125"/>
    </row>
    <row r="135" spans="1:11" ht="18" customHeight="1" x14ac:dyDescent="0.15">
      <c r="A135" s="129"/>
      <c r="B135" s="316" t="s">
        <v>174</v>
      </c>
      <c r="C135" s="317"/>
      <c r="D135" s="318"/>
      <c r="E135" s="319" t="str">
        <f>IF(COUNTIF(入力シート!D10,"*土砂災害*"),入力シート!D84&amp;"（"&amp;入力シート!D86&amp;"）","-")</f>
        <v>-</v>
      </c>
      <c r="F135" s="320"/>
      <c r="G135" s="320"/>
      <c r="H135" s="320"/>
      <c r="I135" s="321"/>
      <c r="J135" s="131"/>
      <c r="K135" s="125"/>
    </row>
    <row r="136" spans="1:11" ht="18" customHeight="1" thickBot="1" x14ac:dyDescent="0.2">
      <c r="A136" s="133"/>
      <c r="B136" s="134"/>
      <c r="C136" s="134"/>
      <c r="D136" s="134"/>
      <c r="E136" s="134"/>
      <c r="F136" s="134"/>
      <c r="G136" s="134"/>
      <c r="H136" s="134"/>
      <c r="I136" s="134"/>
      <c r="J136" s="135"/>
      <c r="K136" s="125"/>
    </row>
    <row r="137" spans="1:11" ht="18" customHeight="1" x14ac:dyDescent="0.15">
      <c r="A137" s="125"/>
      <c r="B137" s="125"/>
      <c r="C137" s="125"/>
      <c r="D137" s="125"/>
      <c r="E137" s="125"/>
      <c r="F137" s="125"/>
      <c r="G137" s="125"/>
      <c r="H137" s="125"/>
      <c r="I137" s="125"/>
      <c r="J137" s="125"/>
      <c r="K137" s="125"/>
    </row>
    <row r="138" spans="1:11" ht="17.25" x14ac:dyDescent="0.15">
      <c r="A138" s="323" t="s">
        <v>50</v>
      </c>
      <c r="B138" s="323"/>
      <c r="C138" s="323"/>
      <c r="D138" s="323"/>
      <c r="E138" s="323"/>
      <c r="F138" s="323"/>
      <c r="G138" s="323"/>
      <c r="H138" s="323"/>
      <c r="I138" s="323"/>
      <c r="J138" s="323"/>
      <c r="K138" s="113"/>
    </row>
    <row r="139" spans="1:11" ht="18" customHeight="1" x14ac:dyDescent="0.15">
      <c r="A139" s="335" t="s">
        <v>357</v>
      </c>
      <c r="B139" s="335"/>
      <c r="C139" s="335"/>
      <c r="D139" s="335"/>
      <c r="E139" s="335"/>
      <c r="F139" s="335"/>
      <c r="G139" s="335"/>
      <c r="H139" s="335"/>
      <c r="I139" s="335"/>
      <c r="J139" s="335"/>
      <c r="K139" s="116"/>
    </row>
    <row r="140" spans="1:11" ht="18" customHeight="1" x14ac:dyDescent="0.15">
      <c r="A140" s="136"/>
      <c r="B140" s="136"/>
      <c r="C140" s="136"/>
      <c r="D140" s="136"/>
      <c r="E140" s="136"/>
      <c r="F140" s="136"/>
      <c r="G140" s="136"/>
      <c r="H140" s="136"/>
      <c r="I140" s="136"/>
      <c r="J140" s="136"/>
      <c r="K140" s="116"/>
    </row>
    <row r="141" spans="1:11" ht="18" customHeight="1" thickBot="1" x14ac:dyDescent="0.2">
      <c r="A141" s="322" t="s">
        <v>51</v>
      </c>
      <c r="B141" s="322"/>
      <c r="C141" s="322"/>
      <c r="D141" s="322"/>
      <c r="E141" s="322"/>
      <c r="F141" s="322"/>
      <c r="G141" s="322"/>
      <c r="H141" s="322"/>
      <c r="I141" s="322"/>
      <c r="J141" s="322"/>
      <c r="K141" s="116"/>
    </row>
    <row r="142" spans="1:11" ht="17.25" customHeight="1" thickBot="1" x14ac:dyDescent="0.2">
      <c r="A142" s="332" t="s">
        <v>4</v>
      </c>
      <c r="B142" s="333"/>
      <c r="C142" s="333"/>
      <c r="D142" s="333"/>
      <c r="E142" s="334"/>
      <c r="F142" s="137"/>
      <c r="G142" s="331" t="s">
        <v>5</v>
      </c>
      <c r="H142" s="331"/>
      <c r="I142" s="331" t="s">
        <v>6</v>
      </c>
      <c r="J142" s="331"/>
      <c r="K142" s="138"/>
    </row>
    <row r="143" spans="1:11" ht="17.25" customHeight="1" thickBot="1" x14ac:dyDescent="0.2">
      <c r="A143" s="328" t="s">
        <v>22</v>
      </c>
      <c r="B143" s="329"/>
      <c r="C143" s="329"/>
      <c r="D143" s="329"/>
      <c r="E143" s="330"/>
      <c r="F143" s="313"/>
      <c r="G143" s="327" t="s">
        <v>202</v>
      </c>
      <c r="H143" s="327"/>
      <c r="I143" s="327" t="s">
        <v>9</v>
      </c>
      <c r="J143" s="327"/>
      <c r="K143" s="139"/>
    </row>
    <row r="144" spans="1:11" ht="17.25" customHeight="1" thickBot="1" x14ac:dyDescent="0.2">
      <c r="A144" s="140" t="s">
        <v>199</v>
      </c>
      <c r="B144" s="141"/>
      <c r="C144" s="141"/>
      <c r="D144" s="141"/>
      <c r="E144" s="142"/>
      <c r="F144" s="313"/>
      <c r="G144" s="327"/>
      <c r="H144" s="327"/>
      <c r="I144" s="327"/>
      <c r="J144" s="327"/>
      <c r="K144" s="139"/>
    </row>
    <row r="145" spans="1:14" ht="17.25" customHeight="1" thickBot="1" x14ac:dyDescent="0.2">
      <c r="A145" s="143" t="s">
        <v>34</v>
      </c>
      <c r="B145" s="144" t="str">
        <f>IF(COUNTIF(入力シート!D10,"*洪水*"),入力シート!D18&amp;"に洪水警報発表","-")</f>
        <v>-</v>
      </c>
      <c r="C145" s="141"/>
      <c r="D145" s="141"/>
      <c r="E145" s="142"/>
      <c r="F145" s="313"/>
      <c r="G145" s="327"/>
      <c r="H145" s="327"/>
      <c r="I145" s="327"/>
      <c r="J145" s="327"/>
      <c r="K145" s="139"/>
    </row>
    <row r="146" spans="1:14" ht="17.25" customHeight="1" thickBot="1" x14ac:dyDescent="0.2">
      <c r="A146" s="143" t="s">
        <v>35</v>
      </c>
      <c r="B146" s="287" t="str">
        <f>IF(COUNTIF(入力シート!D10,"*洪水*"),入力シート!D40&amp;"（"&amp;入力シート!D42&amp;"地点）"&amp;IF(入力シート!D46&lt;&gt;0,"，"&amp;入力シート!D46&amp;"（"&amp;入力シート!D48&amp;"地点）","")&amp;IF(入力シート!D52&lt;&gt;0,"，"&amp;入力シート!D52&amp;"（"&amp;入力シート!D54&amp;"地点）","")&amp;IF(入力シート!D52&lt;&gt;0,"のいずれかの","の")&amp;"氾濫注意情報発表又は氾濫注意水位到達","-")</f>
        <v>-</v>
      </c>
      <c r="C146" s="287"/>
      <c r="D146" s="287"/>
      <c r="E146" s="288"/>
      <c r="F146" s="313"/>
      <c r="G146" s="327"/>
      <c r="H146" s="327"/>
      <c r="I146" s="327"/>
      <c r="J146" s="327"/>
      <c r="K146" s="139"/>
    </row>
    <row r="147" spans="1:14" ht="17.25" customHeight="1" thickBot="1" x14ac:dyDescent="0.2">
      <c r="A147" s="143"/>
      <c r="B147" s="287"/>
      <c r="C147" s="287"/>
      <c r="D147" s="287"/>
      <c r="E147" s="288"/>
      <c r="F147" s="313"/>
      <c r="G147" s="327"/>
      <c r="H147" s="327"/>
      <c r="I147" s="327"/>
      <c r="J147" s="327"/>
      <c r="K147" s="139"/>
    </row>
    <row r="148" spans="1:14" ht="17.25" customHeight="1" thickBot="1" x14ac:dyDescent="0.2">
      <c r="A148" s="143"/>
      <c r="B148" s="287"/>
      <c r="C148" s="287"/>
      <c r="D148" s="287"/>
      <c r="E148" s="288"/>
      <c r="F148" s="313"/>
      <c r="G148" s="327"/>
      <c r="H148" s="327"/>
      <c r="I148" s="327"/>
      <c r="J148" s="327"/>
      <c r="K148" s="139"/>
    </row>
    <row r="149" spans="1:14" ht="17.25" customHeight="1" thickBot="1" x14ac:dyDescent="0.2">
      <c r="A149" s="143"/>
      <c r="B149" s="287"/>
      <c r="C149" s="287"/>
      <c r="D149" s="287"/>
      <c r="E149" s="288"/>
      <c r="F149" s="313"/>
      <c r="G149" s="327"/>
      <c r="H149" s="327"/>
      <c r="I149" s="327"/>
      <c r="J149" s="327"/>
      <c r="K149" s="139"/>
    </row>
    <row r="150" spans="1:14" ht="17.25" customHeight="1" thickBot="1" x14ac:dyDescent="0.2">
      <c r="A150" s="143"/>
      <c r="B150" s="287"/>
      <c r="C150" s="287"/>
      <c r="D150" s="287"/>
      <c r="E150" s="288"/>
      <c r="F150" s="313"/>
      <c r="G150" s="327"/>
      <c r="H150" s="327"/>
      <c r="I150" s="327"/>
      <c r="J150" s="327"/>
      <c r="K150" s="139"/>
    </row>
    <row r="151" spans="1:14" ht="17.25" customHeight="1" thickBot="1" x14ac:dyDescent="0.2">
      <c r="A151" s="140" t="s">
        <v>200</v>
      </c>
      <c r="B151" s="145"/>
      <c r="C151" s="145"/>
      <c r="D151" s="145"/>
      <c r="E151" s="146"/>
      <c r="F151" s="313"/>
      <c r="G151" s="327"/>
      <c r="H151" s="327"/>
      <c r="I151" s="327"/>
      <c r="J151" s="327"/>
      <c r="K151" s="139"/>
    </row>
    <row r="152" spans="1:14" ht="17.25" customHeight="1" thickBot="1" x14ac:dyDescent="0.2">
      <c r="A152" s="143" t="s">
        <v>35</v>
      </c>
      <c r="B152" s="144" t="str">
        <f>IF(COUNTIF(入力シート!D10,"*土砂災害*"),入力シート!D18&amp;"に大雨警報発表","-")</f>
        <v>-</v>
      </c>
      <c r="C152" s="145"/>
      <c r="D152" s="145"/>
      <c r="E152" s="146"/>
      <c r="F152" s="313"/>
      <c r="G152" s="327"/>
      <c r="H152" s="327"/>
      <c r="I152" s="327"/>
      <c r="J152" s="327"/>
      <c r="K152" s="139"/>
    </row>
    <row r="153" spans="1:14" ht="17.25" customHeight="1" thickBot="1" x14ac:dyDescent="0.2">
      <c r="A153" s="147"/>
      <c r="B153" s="148"/>
      <c r="C153" s="148"/>
      <c r="D153" s="148"/>
      <c r="E153" s="149"/>
      <c r="F153" s="313"/>
      <c r="G153" s="327"/>
      <c r="H153" s="327"/>
      <c r="I153" s="327"/>
      <c r="J153" s="327"/>
      <c r="K153" s="139"/>
    </row>
    <row r="154" spans="1:14" ht="17.25" customHeight="1" thickBot="1" x14ac:dyDescent="0.2">
      <c r="A154" s="150"/>
      <c r="B154" s="151"/>
      <c r="C154" s="151"/>
      <c r="D154" s="151"/>
      <c r="E154" s="151"/>
      <c r="F154" s="152"/>
      <c r="G154" s="145"/>
      <c r="H154" s="145"/>
      <c r="I154" s="145"/>
      <c r="J154" s="145"/>
      <c r="K154" s="139"/>
      <c r="L154" s="153"/>
      <c r="N154" s="153"/>
    </row>
    <row r="155" spans="1:14" ht="17.25" customHeight="1" x14ac:dyDescent="0.15">
      <c r="A155" s="328" t="s">
        <v>7</v>
      </c>
      <c r="B155" s="329"/>
      <c r="C155" s="329"/>
      <c r="D155" s="329"/>
      <c r="E155" s="330"/>
      <c r="F155" s="313"/>
      <c r="G155" s="344" t="s">
        <v>8</v>
      </c>
      <c r="H155" s="345"/>
      <c r="I155" s="344" t="s">
        <v>9</v>
      </c>
      <c r="J155" s="345"/>
      <c r="K155" s="154"/>
      <c r="L155" s="153"/>
    </row>
    <row r="156" spans="1:14" ht="17.25" customHeight="1" x14ac:dyDescent="0.15">
      <c r="A156" s="140" t="s">
        <v>203</v>
      </c>
      <c r="B156" s="141"/>
      <c r="C156" s="141"/>
      <c r="D156" s="141"/>
      <c r="E156" s="142"/>
      <c r="F156" s="313"/>
      <c r="G156" s="314"/>
      <c r="H156" s="315"/>
      <c r="I156" s="314"/>
      <c r="J156" s="315"/>
      <c r="K156" s="154"/>
      <c r="L156" s="153"/>
    </row>
    <row r="157" spans="1:14" ht="17.25" customHeight="1" x14ac:dyDescent="0.15">
      <c r="A157" s="143" t="s">
        <v>35</v>
      </c>
      <c r="B157" s="287" t="str">
        <f>入力シート!D24&amp;"に高齢者等避難の発令"</f>
        <v>に高齢者等避難の発令</v>
      </c>
      <c r="C157" s="287"/>
      <c r="D157" s="287"/>
      <c r="E157" s="288"/>
      <c r="F157" s="313"/>
      <c r="G157" s="314" t="s">
        <v>10</v>
      </c>
      <c r="H157" s="315"/>
      <c r="I157" s="314" t="s">
        <v>11</v>
      </c>
      <c r="J157" s="315"/>
      <c r="K157" s="154"/>
      <c r="L157" s="153"/>
    </row>
    <row r="158" spans="1:14" ht="17.25" customHeight="1" x14ac:dyDescent="0.15">
      <c r="A158" s="143"/>
      <c r="B158" s="287"/>
      <c r="C158" s="287"/>
      <c r="D158" s="287"/>
      <c r="E158" s="288"/>
      <c r="F158" s="313"/>
      <c r="G158" s="314"/>
      <c r="H158" s="315"/>
      <c r="I158" s="314"/>
      <c r="J158" s="315"/>
      <c r="K158" s="154"/>
    </row>
    <row r="159" spans="1:14" ht="17.25" customHeight="1" x14ac:dyDescent="0.15">
      <c r="A159" s="143"/>
      <c r="B159" s="287"/>
      <c r="C159" s="287"/>
      <c r="D159" s="287"/>
      <c r="E159" s="288"/>
      <c r="F159" s="313"/>
      <c r="G159" s="314" t="s">
        <v>293</v>
      </c>
      <c r="H159" s="315"/>
      <c r="I159" s="314" t="s">
        <v>9</v>
      </c>
      <c r="J159" s="315"/>
      <c r="K159" s="154"/>
    </row>
    <row r="160" spans="1:14" ht="17.25" customHeight="1" x14ac:dyDescent="0.15">
      <c r="A160" s="140" t="s">
        <v>199</v>
      </c>
      <c r="B160" s="145"/>
      <c r="C160" s="145"/>
      <c r="D160" s="145"/>
      <c r="E160" s="146"/>
      <c r="F160" s="313"/>
      <c r="G160" s="314"/>
      <c r="H160" s="315"/>
      <c r="I160" s="314"/>
      <c r="J160" s="315"/>
      <c r="K160" s="154"/>
    </row>
    <row r="161" spans="1:11" ht="17.25" customHeight="1" x14ac:dyDescent="0.15">
      <c r="A161" s="143" t="s">
        <v>35</v>
      </c>
      <c r="B161" s="287" t="str">
        <f>IF(COUNTIF(入力シート!D10,"*洪水*"),入力シート!D40&amp;"（"&amp;入力シート!D42&amp;"地点）"&amp;IF(入力シート!D46&lt;&gt;0,"，"&amp;入力シート!D46&amp;"（"&amp;入力シート!D48&amp;"地点）","")&amp;IF(入力シート!D52&lt;&gt;0,"，"&amp;入力シート!D52&amp;"（"&amp;入力シート!D54&amp;"地点）","")&amp;IF(入力シート!D52&lt;&gt;0,"のいずれかの","の")&amp;"氾濫警戒情報発表又は避難判断水位到達","-")</f>
        <v>-</v>
      </c>
      <c r="C161" s="287"/>
      <c r="D161" s="287"/>
      <c r="E161" s="288"/>
      <c r="F161" s="313"/>
      <c r="G161" s="314" t="s">
        <v>12</v>
      </c>
      <c r="H161" s="315"/>
      <c r="I161" s="314" t="s">
        <v>9</v>
      </c>
      <c r="J161" s="315"/>
      <c r="K161" s="154"/>
    </row>
    <row r="162" spans="1:11" ht="17.25" customHeight="1" x14ac:dyDescent="0.15">
      <c r="A162" s="143"/>
      <c r="B162" s="287"/>
      <c r="C162" s="287"/>
      <c r="D162" s="287"/>
      <c r="E162" s="288"/>
      <c r="F162" s="313"/>
      <c r="G162" s="314"/>
      <c r="H162" s="315"/>
      <c r="I162" s="314"/>
      <c r="J162" s="315"/>
      <c r="K162" s="154"/>
    </row>
    <row r="163" spans="1:11" ht="17.25" customHeight="1" x14ac:dyDescent="0.15">
      <c r="A163" s="143"/>
      <c r="B163" s="287"/>
      <c r="C163" s="287"/>
      <c r="D163" s="287"/>
      <c r="E163" s="288"/>
      <c r="F163" s="313"/>
      <c r="G163" s="296" t="s">
        <v>13</v>
      </c>
      <c r="H163" s="297"/>
      <c r="I163" s="296" t="s">
        <v>11</v>
      </c>
      <c r="J163" s="297"/>
      <c r="K163" s="154"/>
    </row>
    <row r="164" spans="1:11" ht="17.25" customHeight="1" x14ac:dyDescent="0.15">
      <c r="A164" s="143"/>
      <c r="B164" s="287"/>
      <c r="C164" s="287"/>
      <c r="D164" s="287"/>
      <c r="E164" s="288"/>
      <c r="F164" s="313"/>
      <c r="G164" s="298"/>
      <c r="H164" s="299"/>
      <c r="I164" s="298"/>
      <c r="J164" s="299"/>
      <c r="K164" s="154"/>
    </row>
    <row r="165" spans="1:11" ht="17.25" customHeight="1" x14ac:dyDescent="0.15">
      <c r="A165" s="143"/>
      <c r="B165" s="287"/>
      <c r="C165" s="287"/>
      <c r="D165" s="287"/>
      <c r="E165" s="288"/>
      <c r="F165" s="313"/>
      <c r="G165" s="155"/>
      <c r="H165" s="156"/>
      <c r="I165" s="155"/>
      <c r="J165" s="156"/>
      <c r="K165" s="154"/>
    </row>
    <row r="166" spans="1:11" ht="17.25" customHeight="1" thickBot="1" x14ac:dyDescent="0.2">
      <c r="A166" s="147"/>
      <c r="B166" s="157"/>
      <c r="C166" s="157"/>
      <c r="D166" s="157"/>
      <c r="E166" s="158"/>
      <c r="F166" s="313"/>
      <c r="G166" s="159"/>
      <c r="H166" s="158"/>
      <c r="I166" s="159"/>
      <c r="J166" s="158"/>
      <c r="K166" s="154"/>
    </row>
    <row r="167" spans="1:11" ht="17.25" customHeight="1" thickBot="1" x14ac:dyDescent="0.2">
      <c r="A167" s="150"/>
      <c r="B167" s="145"/>
      <c r="C167" s="145"/>
      <c r="D167" s="145"/>
      <c r="E167" s="145"/>
      <c r="F167" s="152"/>
      <c r="G167" s="160"/>
      <c r="H167" s="160"/>
      <c r="I167" s="160"/>
      <c r="J167" s="160"/>
      <c r="K167" s="154"/>
    </row>
    <row r="168" spans="1:11" ht="17.25" customHeight="1" x14ac:dyDescent="0.15">
      <c r="A168" s="417" t="s">
        <v>22</v>
      </c>
      <c r="B168" s="418"/>
      <c r="C168" s="418"/>
      <c r="D168" s="418"/>
      <c r="E168" s="419"/>
      <c r="F168" s="313"/>
      <c r="G168" s="347" t="s">
        <v>14</v>
      </c>
      <c r="H168" s="348"/>
      <c r="I168" s="347" t="s">
        <v>11</v>
      </c>
      <c r="J168" s="424"/>
      <c r="K168" s="139"/>
    </row>
    <row r="169" spans="1:11" ht="17.25" customHeight="1" x14ac:dyDescent="0.15">
      <c r="A169" s="140" t="s">
        <v>203</v>
      </c>
      <c r="B169" s="141"/>
      <c r="C169" s="141"/>
      <c r="D169" s="141"/>
      <c r="E169" s="142"/>
      <c r="F169" s="313"/>
      <c r="G169" s="349"/>
      <c r="H169" s="350"/>
      <c r="I169" s="349"/>
      <c r="J169" s="425"/>
      <c r="K169" s="139"/>
    </row>
    <row r="170" spans="1:11" ht="17.25" customHeight="1" x14ac:dyDescent="0.15">
      <c r="A170" s="143" t="s">
        <v>35</v>
      </c>
      <c r="B170" s="287" t="str">
        <f>入力シート!D24&amp;"に避難指示の発令"</f>
        <v>に避難指示の発令</v>
      </c>
      <c r="C170" s="287"/>
      <c r="D170" s="287"/>
      <c r="E170" s="288"/>
      <c r="F170" s="313"/>
      <c r="G170" s="349"/>
      <c r="H170" s="350"/>
      <c r="I170" s="349"/>
      <c r="J170" s="425"/>
      <c r="K170" s="139"/>
    </row>
    <row r="171" spans="1:11" ht="17.25" customHeight="1" x14ac:dyDescent="0.15">
      <c r="A171" s="143"/>
      <c r="B171" s="287"/>
      <c r="C171" s="287"/>
      <c r="D171" s="287"/>
      <c r="E171" s="288"/>
      <c r="F171" s="313"/>
      <c r="G171" s="349"/>
      <c r="H171" s="350"/>
      <c r="I171" s="349"/>
      <c r="J171" s="425"/>
      <c r="K171" s="139"/>
    </row>
    <row r="172" spans="1:11" ht="17.25" customHeight="1" x14ac:dyDescent="0.15">
      <c r="A172" s="143"/>
      <c r="B172" s="287"/>
      <c r="C172" s="287"/>
      <c r="D172" s="287"/>
      <c r="E172" s="288"/>
      <c r="F172" s="313"/>
      <c r="G172" s="349"/>
      <c r="H172" s="350"/>
      <c r="I172" s="349"/>
      <c r="J172" s="425"/>
      <c r="K172" s="139"/>
    </row>
    <row r="173" spans="1:11" ht="17.25" customHeight="1" x14ac:dyDescent="0.15">
      <c r="A173" s="140" t="s">
        <v>199</v>
      </c>
      <c r="B173" s="161"/>
      <c r="C173" s="161"/>
      <c r="D173" s="161"/>
      <c r="E173" s="162"/>
      <c r="F173" s="313"/>
      <c r="G173" s="349"/>
      <c r="H173" s="350"/>
      <c r="I173" s="349"/>
      <c r="J173" s="425"/>
      <c r="K173" s="139"/>
    </row>
    <row r="174" spans="1:11" ht="17.25" customHeight="1" x14ac:dyDescent="0.15">
      <c r="A174" s="143" t="s">
        <v>35</v>
      </c>
      <c r="B174" s="287" t="str">
        <f>IF(COUNTIF(入力シート!D10,"*洪水*"),入力シート!D40&amp;"（"&amp;入力シート!D42&amp;"地点）"&amp;IF(入力シート!D46&lt;&gt;0,"，"&amp;入力シート!D46&amp;"（"&amp;入力シート!D48&amp;"地点）","")&amp;IF(入力シート!D52&lt;&gt;0,"，"&amp;入力シート!D52&amp;"（"&amp;入力シート!D54&amp;"地点）","")&amp;IF(入力シート!D52&lt;&gt;0,"のいずれかの","の")&amp;"氾濫危険情報発表又は氾濫危険水位到達","-")</f>
        <v>-</v>
      </c>
      <c r="C174" s="287"/>
      <c r="D174" s="287"/>
      <c r="E174" s="288"/>
      <c r="F174" s="313"/>
      <c r="G174" s="349"/>
      <c r="H174" s="350"/>
      <c r="I174" s="349"/>
      <c r="J174" s="425"/>
      <c r="K174" s="139"/>
    </row>
    <row r="175" spans="1:11" ht="17.25" customHeight="1" x14ac:dyDescent="0.15">
      <c r="A175" s="143"/>
      <c r="B175" s="287"/>
      <c r="C175" s="287"/>
      <c r="D175" s="287"/>
      <c r="E175" s="288"/>
      <c r="F175" s="313"/>
      <c r="G175" s="349"/>
      <c r="H175" s="350"/>
      <c r="I175" s="349"/>
      <c r="J175" s="425"/>
      <c r="K175" s="139"/>
    </row>
    <row r="176" spans="1:11" ht="17.25" customHeight="1" x14ac:dyDescent="0.15">
      <c r="A176" s="143"/>
      <c r="B176" s="287"/>
      <c r="C176" s="287"/>
      <c r="D176" s="287"/>
      <c r="E176" s="288"/>
      <c r="F176" s="313"/>
      <c r="G176" s="349"/>
      <c r="H176" s="350"/>
      <c r="I176" s="349"/>
      <c r="J176" s="425"/>
      <c r="K176" s="139"/>
    </row>
    <row r="177" spans="1:11" ht="17.25" customHeight="1" x14ac:dyDescent="0.15">
      <c r="A177" s="143"/>
      <c r="B177" s="287"/>
      <c r="C177" s="287"/>
      <c r="D177" s="287"/>
      <c r="E177" s="288"/>
      <c r="F177" s="313"/>
      <c r="G177" s="349"/>
      <c r="H177" s="350"/>
      <c r="I177" s="349"/>
      <c r="J177" s="425"/>
      <c r="K177" s="139"/>
    </row>
    <row r="178" spans="1:11" ht="17.25" customHeight="1" x14ac:dyDescent="0.15">
      <c r="A178" s="143"/>
      <c r="B178" s="287"/>
      <c r="C178" s="287"/>
      <c r="D178" s="287"/>
      <c r="E178" s="288"/>
      <c r="F178" s="313"/>
      <c r="G178" s="349"/>
      <c r="H178" s="350"/>
      <c r="I178" s="349"/>
      <c r="J178" s="425"/>
      <c r="K178" s="139"/>
    </row>
    <row r="179" spans="1:11" ht="17.25" customHeight="1" x14ac:dyDescent="0.15">
      <c r="A179" s="143"/>
      <c r="B179" s="214"/>
      <c r="C179" s="214"/>
      <c r="D179" s="214"/>
      <c r="E179" s="215"/>
      <c r="F179" s="313"/>
      <c r="G179" s="349"/>
      <c r="H179" s="350"/>
      <c r="I179" s="349"/>
      <c r="J179" s="425"/>
      <c r="K179" s="139"/>
    </row>
    <row r="180" spans="1:11" ht="17.25" customHeight="1" x14ac:dyDescent="0.15">
      <c r="A180" s="140" t="s">
        <v>200</v>
      </c>
      <c r="B180" s="214"/>
      <c r="C180" s="214"/>
      <c r="D180" s="214"/>
      <c r="E180" s="215"/>
      <c r="F180" s="313"/>
      <c r="G180" s="349"/>
      <c r="H180" s="350"/>
      <c r="I180" s="349"/>
      <c r="J180" s="425"/>
      <c r="K180" s="139"/>
    </row>
    <row r="181" spans="1:11" ht="17.25" customHeight="1" x14ac:dyDescent="0.15">
      <c r="A181" s="143" t="s">
        <v>34</v>
      </c>
      <c r="B181" s="287" t="str">
        <f>IF(COUNTIF(入力シート!D10,"*土砂災害*"),入力シート!D20&amp;"に土砂災害警戒情報発表","-")</f>
        <v>-</v>
      </c>
      <c r="C181" s="287"/>
      <c r="D181" s="287"/>
      <c r="E181" s="288"/>
      <c r="F181" s="313"/>
      <c r="G181" s="349"/>
      <c r="H181" s="350"/>
      <c r="I181" s="349"/>
      <c r="J181" s="425"/>
      <c r="K181" s="139"/>
    </row>
    <row r="182" spans="1:11" ht="17.25" customHeight="1" x14ac:dyDescent="0.15">
      <c r="A182" s="143"/>
      <c r="B182" s="287"/>
      <c r="C182" s="287"/>
      <c r="D182" s="287"/>
      <c r="E182" s="288"/>
      <c r="F182" s="313"/>
      <c r="G182" s="349"/>
      <c r="H182" s="350"/>
      <c r="I182" s="349"/>
      <c r="J182" s="425"/>
      <c r="K182" s="139"/>
    </row>
    <row r="183" spans="1:11" ht="17.25" customHeight="1" thickBot="1" x14ac:dyDescent="0.2">
      <c r="A183" s="147"/>
      <c r="B183" s="148"/>
      <c r="C183" s="148"/>
      <c r="D183" s="148"/>
      <c r="E183" s="149"/>
      <c r="F183" s="313"/>
      <c r="G183" s="351"/>
      <c r="H183" s="352"/>
      <c r="I183" s="351"/>
      <c r="J183" s="426"/>
      <c r="K183" s="139"/>
    </row>
    <row r="184" spans="1:11" ht="19.5" x14ac:dyDescent="0.15">
      <c r="A184" s="323" t="s">
        <v>347</v>
      </c>
      <c r="B184" s="423"/>
      <c r="C184" s="423"/>
      <c r="D184" s="423"/>
      <c r="E184" s="423"/>
      <c r="F184" s="423"/>
      <c r="G184" s="423"/>
      <c r="H184" s="423"/>
      <c r="I184" s="423"/>
      <c r="J184" s="423"/>
      <c r="K184" s="139"/>
    </row>
    <row r="185" spans="1:11" ht="17.25" customHeight="1" x14ac:dyDescent="0.15"/>
    <row r="186" spans="1:11" ht="17.25" x14ac:dyDescent="0.15">
      <c r="A186" s="323" t="s">
        <v>197</v>
      </c>
      <c r="B186" s="323"/>
      <c r="C186" s="323"/>
      <c r="D186" s="323"/>
      <c r="E186" s="323"/>
      <c r="F186" s="323"/>
      <c r="G186" s="323"/>
      <c r="H186" s="323"/>
      <c r="I186" s="323"/>
      <c r="J186" s="323"/>
      <c r="K186" s="113"/>
    </row>
    <row r="187" spans="1:11" ht="17.25" x14ac:dyDescent="0.15">
      <c r="A187" s="323" t="s">
        <v>205</v>
      </c>
      <c r="B187" s="323"/>
      <c r="C187" s="323"/>
      <c r="D187" s="323"/>
      <c r="E187" s="323"/>
      <c r="F187" s="323"/>
      <c r="G187" s="323"/>
      <c r="H187" s="323"/>
      <c r="I187" s="323"/>
      <c r="J187" s="323"/>
      <c r="K187" s="113"/>
    </row>
    <row r="188" spans="1:11" ht="18" x14ac:dyDescent="0.15">
      <c r="A188" s="323" t="s">
        <v>196</v>
      </c>
      <c r="B188" s="323"/>
      <c r="C188" s="323"/>
      <c r="D188" s="323"/>
      <c r="E188" s="323"/>
      <c r="F188" s="323"/>
      <c r="G188" s="323"/>
      <c r="H188" s="323"/>
      <c r="I188" s="323"/>
      <c r="J188" s="323"/>
      <c r="K188" s="163"/>
    </row>
    <row r="189" spans="1:11" ht="18" thickBot="1" x14ac:dyDescent="0.2">
      <c r="A189" s="110"/>
    </row>
    <row r="190" spans="1:11" ht="17.25" x14ac:dyDescent="0.15">
      <c r="A190" s="355" t="s">
        <v>15</v>
      </c>
      <c r="B190" s="356"/>
      <c r="C190" s="357"/>
      <c r="D190" s="353" t="s">
        <v>16</v>
      </c>
      <c r="E190" s="353"/>
      <c r="F190" s="353"/>
      <c r="G190" s="353"/>
      <c r="H190" s="353"/>
      <c r="I190" s="353"/>
      <c r="J190" s="354"/>
      <c r="K190" s="164"/>
    </row>
    <row r="191" spans="1:11" ht="18" customHeight="1" x14ac:dyDescent="0.15">
      <c r="A191" s="358" t="s">
        <v>351</v>
      </c>
      <c r="B191" s="359"/>
      <c r="C191" s="360"/>
      <c r="D191" s="201" t="str">
        <f>入力シート!D18&amp;"からの"&amp;入力シート!D58</f>
        <v>京都市からの</v>
      </c>
      <c r="E191" s="165"/>
      <c r="F191" s="165"/>
      <c r="G191" s="165"/>
      <c r="H191" s="165"/>
      <c r="I191" s="165"/>
      <c r="J191" s="202"/>
      <c r="K191" s="166"/>
    </row>
    <row r="192" spans="1:11" ht="18" customHeight="1" x14ac:dyDescent="0.15">
      <c r="A192" s="361"/>
      <c r="B192" s="287"/>
      <c r="C192" s="362"/>
      <c r="D192" s="208" t="s">
        <v>367</v>
      </c>
      <c r="E192" s="212"/>
      <c r="F192" s="212"/>
      <c r="G192" s="212"/>
      <c r="H192" s="212"/>
      <c r="I192" s="212"/>
      <c r="J192" s="213"/>
      <c r="K192" s="166"/>
    </row>
    <row r="193" spans="1:11" ht="18" customHeight="1" x14ac:dyDescent="0.15">
      <c r="A193" s="361"/>
      <c r="B193" s="287"/>
      <c r="C193" s="362"/>
      <c r="D193" s="144" t="s">
        <v>26</v>
      </c>
      <c r="E193" s="144"/>
      <c r="F193" s="144"/>
      <c r="G193" s="144"/>
      <c r="H193" s="144"/>
      <c r="I193" s="144"/>
      <c r="J193" s="200"/>
      <c r="K193" s="166"/>
    </row>
    <row r="194" spans="1:11" ht="18" x14ac:dyDescent="0.15">
      <c r="A194" s="361"/>
      <c r="B194" s="287"/>
      <c r="C194" s="362"/>
      <c r="D194" s="144" t="s">
        <v>25</v>
      </c>
      <c r="E194" s="144"/>
      <c r="F194" s="144"/>
      <c r="G194" s="144"/>
      <c r="H194" s="144"/>
      <c r="I194" s="144"/>
      <c r="J194" s="200"/>
      <c r="K194" s="166"/>
    </row>
    <row r="195" spans="1:11" ht="18" customHeight="1" x14ac:dyDescent="0.15">
      <c r="A195" s="361"/>
      <c r="B195" s="287"/>
      <c r="C195" s="362"/>
      <c r="D195" s="203" t="s">
        <v>23</v>
      </c>
      <c r="E195" s="287" t="s">
        <v>370</v>
      </c>
      <c r="F195" s="287"/>
      <c r="G195" s="287"/>
      <c r="H195" s="287"/>
      <c r="I195" s="287"/>
      <c r="J195" s="288"/>
      <c r="K195" s="166"/>
    </row>
    <row r="196" spans="1:11" ht="18" customHeight="1" x14ac:dyDescent="0.15">
      <c r="A196" s="361"/>
      <c r="B196" s="287"/>
      <c r="C196" s="362"/>
      <c r="D196" s="203" t="s">
        <v>23</v>
      </c>
      <c r="E196" s="287" t="s">
        <v>371</v>
      </c>
      <c r="F196" s="287"/>
      <c r="G196" s="287"/>
      <c r="H196" s="287"/>
      <c r="I196" s="287"/>
      <c r="J196" s="288"/>
      <c r="K196" s="166"/>
    </row>
    <row r="197" spans="1:11" ht="18" customHeight="1" x14ac:dyDescent="0.15">
      <c r="A197" s="368"/>
      <c r="B197" s="366"/>
      <c r="C197" s="369"/>
      <c r="D197" s="204"/>
      <c r="E197" s="366"/>
      <c r="F197" s="366"/>
      <c r="G197" s="366"/>
      <c r="H197" s="366"/>
      <c r="I197" s="366"/>
      <c r="J197" s="367"/>
      <c r="K197" s="196"/>
    </row>
    <row r="198" spans="1:11" ht="18" customHeight="1" x14ac:dyDescent="0.15">
      <c r="A198" s="358" t="s">
        <v>352</v>
      </c>
      <c r="B198" s="432"/>
      <c r="C198" s="433"/>
      <c r="D198" s="201" t="str">
        <f>入力シート!D18&amp;"からの"&amp;入力シート!D58</f>
        <v>京都市からの</v>
      </c>
      <c r="E198" s="201"/>
      <c r="F198" s="201"/>
      <c r="G198" s="201"/>
      <c r="H198" s="201"/>
      <c r="I198" s="201"/>
      <c r="J198" s="205"/>
      <c r="K198" s="167"/>
    </row>
    <row r="199" spans="1:11" ht="18" customHeight="1" x14ac:dyDescent="0.15">
      <c r="A199" s="434"/>
      <c r="B199" s="435"/>
      <c r="C199" s="436"/>
      <c r="D199" s="144" t="s">
        <v>349</v>
      </c>
      <c r="E199" s="144"/>
      <c r="F199" s="144"/>
      <c r="G199" s="144"/>
      <c r="H199" s="144"/>
      <c r="I199" s="144"/>
      <c r="J199" s="200"/>
      <c r="K199" s="167"/>
    </row>
    <row r="200" spans="1:11" ht="17.25" x14ac:dyDescent="0.15">
      <c r="A200" s="434"/>
      <c r="B200" s="435"/>
      <c r="C200" s="436"/>
      <c r="D200" s="144" t="s">
        <v>25</v>
      </c>
      <c r="E200" s="144"/>
      <c r="F200" s="144"/>
      <c r="G200" s="144"/>
      <c r="H200" s="144"/>
      <c r="I200" s="144"/>
      <c r="J200" s="200"/>
      <c r="K200" s="167"/>
    </row>
    <row r="201" spans="1:11" ht="17.25" customHeight="1" x14ac:dyDescent="0.15">
      <c r="A201" s="434"/>
      <c r="B201" s="435"/>
      <c r="C201" s="436"/>
      <c r="D201" s="203" t="s">
        <v>23</v>
      </c>
      <c r="E201" s="287" t="str">
        <f>"「川の防災情報」"&amp;入力シート!D40&amp;IF(入力シート!D46&lt;&gt;"",","&amp;入力シート!D46,"")&amp;IF(入力シート!D52&lt;&gt;"",","&amp;入力シート!D52,"")&amp;"の水位到達情報発表状況"</f>
        <v>「川の防災情報」の水位到達情報発表状況</v>
      </c>
      <c r="F201" s="287"/>
      <c r="G201" s="287"/>
      <c r="H201" s="287"/>
      <c r="I201" s="287"/>
      <c r="J201" s="288"/>
      <c r="K201" s="161"/>
    </row>
    <row r="202" spans="1:11" ht="17.25" x14ac:dyDescent="0.15">
      <c r="A202" s="434"/>
      <c r="B202" s="435"/>
      <c r="C202" s="436"/>
      <c r="D202" s="206"/>
      <c r="E202" s="287"/>
      <c r="F202" s="287"/>
      <c r="G202" s="287"/>
      <c r="H202" s="287"/>
      <c r="I202" s="287"/>
      <c r="J202" s="288"/>
      <c r="K202" s="161"/>
    </row>
    <row r="203" spans="1:11" ht="17.25" x14ac:dyDescent="0.15">
      <c r="A203" s="434"/>
      <c r="B203" s="435"/>
      <c r="C203" s="436"/>
      <c r="D203" s="206"/>
      <c r="E203" s="287"/>
      <c r="F203" s="287"/>
      <c r="G203" s="287"/>
      <c r="H203" s="287"/>
      <c r="I203" s="287"/>
      <c r="J203" s="288"/>
      <c r="K203" s="161"/>
    </row>
    <row r="204" spans="1:11" ht="17.25" customHeight="1" x14ac:dyDescent="0.15">
      <c r="A204" s="434"/>
      <c r="B204" s="435"/>
      <c r="C204" s="436"/>
      <c r="D204" s="203" t="s">
        <v>23</v>
      </c>
      <c r="E204" s="287" t="str">
        <f>"「川の防災情報」"&amp;入力シート!D40&amp;IF(入力シート!D46&lt;&gt;"",","&amp;入力シート!D46,"")&amp;IF(入力シート!D52&lt;&gt;"",","&amp;入力シート!D52,"")&amp;"の水位観測所の水位"</f>
        <v>「川の防災情報」の水位観測所の水位</v>
      </c>
      <c r="F204" s="287"/>
      <c r="G204" s="287"/>
      <c r="H204" s="287"/>
      <c r="I204" s="287"/>
      <c r="J204" s="288"/>
      <c r="K204" s="161"/>
    </row>
    <row r="205" spans="1:11" ht="17.25" customHeight="1" x14ac:dyDescent="0.15">
      <c r="A205" s="434"/>
      <c r="B205" s="435"/>
      <c r="C205" s="436"/>
      <c r="D205" s="206"/>
      <c r="E205" s="287"/>
      <c r="F205" s="287"/>
      <c r="G205" s="287"/>
      <c r="H205" s="287"/>
      <c r="I205" s="287"/>
      <c r="J205" s="288"/>
      <c r="K205" s="161"/>
    </row>
    <row r="206" spans="1:11" ht="17.25" customHeight="1" x14ac:dyDescent="0.15">
      <c r="A206" s="434"/>
      <c r="B206" s="435"/>
      <c r="C206" s="436"/>
      <c r="D206" s="206"/>
      <c r="E206" s="287"/>
      <c r="F206" s="287"/>
      <c r="G206" s="287"/>
      <c r="H206" s="287"/>
      <c r="I206" s="287"/>
      <c r="J206" s="288"/>
      <c r="K206" s="161"/>
    </row>
    <row r="207" spans="1:11" ht="17.25" customHeight="1" x14ac:dyDescent="0.15">
      <c r="A207" s="434"/>
      <c r="B207" s="435"/>
      <c r="C207" s="436"/>
      <c r="D207" s="203" t="s">
        <v>23</v>
      </c>
      <c r="E207" s="287" t="s">
        <v>372</v>
      </c>
      <c r="F207" s="287"/>
      <c r="G207" s="287"/>
      <c r="H207" s="287"/>
      <c r="I207" s="287"/>
      <c r="J207" s="288"/>
      <c r="K207" s="161"/>
    </row>
    <row r="208" spans="1:11" ht="17.25" customHeight="1" x14ac:dyDescent="0.15">
      <c r="A208" s="437"/>
      <c r="B208" s="438"/>
      <c r="C208" s="439"/>
      <c r="D208" s="207"/>
      <c r="E208" s="366"/>
      <c r="F208" s="366"/>
      <c r="G208" s="366"/>
      <c r="H208" s="366"/>
      <c r="I208" s="366"/>
      <c r="J208" s="367"/>
      <c r="K208" s="161"/>
    </row>
    <row r="209" spans="1:11" ht="17.25" customHeight="1" x14ac:dyDescent="0.15">
      <c r="A209" s="358" t="s">
        <v>374</v>
      </c>
      <c r="B209" s="359"/>
      <c r="C209" s="360"/>
      <c r="D209" s="201" t="s">
        <v>350</v>
      </c>
      <c r="E209" s="201"/>
      <c r="F209" s="201"/>
      <c r="G209" s="201"/>
      <c r="H209" s="201"/>
      <c r="I209" s="201"/>
      <c r="J209" s="205"/>
      <c r="K209" s="141"/>
    </row>
    <row r="210" spans="1:11" ht="17.25" customHeight="1" x14ac:dyDescent="0.15">
      <c r="A210" s="361"/>
      <c r="B210" s="287"/>
      <c r="C210" s="362"/>
      <c r="D210" s="144" t="s">
        <v>340</v>
      </c>
      <c r="E210" s="144"/>
      <c r="F210" s="144"/>
      <c r="G210" s="144"/>
      <c r="H210" s="144"/>
      <c r="I210" s="144"/>
      <c r="J210" s="200"/>
      <c r="K210" s="141"/>
    </row>
    <row r="211" spans="1:11" ht="17.25" customHeight="1" x14ac:dyDescent="0.15">
      <c r="A211" s="361"/>
      <c r="B211" s="287"/>
      <c r="C211" s="362"/>
      <c r="D211" s="144" t="s">
        <v>25</v>
      </c>
      <c r="E211" s="144"/>
      <c r="F211" s="144"/>
      <c r="G211" s="144"/>
      <c r="H211" s="144"/>
      <c r="I211" s="144"/>
      <c r="J211" s="200"/>
      <c r="K211" s="141"/>
    </row>
    <row r="212" spans="1:11" ht="17.25" customHeight="1" x14ac:dyDescent="0.15">
      <c r="A212" s="361"/>
      <c r="B212" s="287"/>
      <c r="C212" s="362"/>
      <c r="D212" s="203" t="str">
        <f>IF(入力シート!D60&lt;&gt;"","Ø","")</f>
        <v>Ø</v>
      </c>
      <c r="E212" s="287" t="s">
        <v>373</v>
      </c>
      <c r="F212" s="287"/>
      <c r="G212" s="287"/>
      <c r="H212" s="287"/>
      <c r="I212" s="287"/>
      <c r="J212" s="288"/>
      <c r="K212" s="141"/>
    </row>
    <row r="213" spans="1:11" ht="17.25" customHeight="1" x14ac:dyDescent="0.15">
      <c r="A213" s="361"/>
      <c r="B213" s="287"/>
      <c r="C213" s="362"/>
      <c r="D213" s="199"/>
      <c r="E213" s="287"/>
      <c r="F213" s="287"/>
      <c r="G213" s="287"/>
      <c r="H213" s="287"/>
      <c r="I213" s="287"/>
      <c r="J213" s="288"/>
      <c r="K213" s="188"/>
    </row>
    <row r="214" spans="1:11" ht="17.25" customHeight="1" x14ac:dyDescent="0.15">
      <c r="A214" s="361"/>
      <c r="B214" s="287"/>
      <c r="C214" s="362"/>
      <c r="D214" s="199"/>
      <c r="E214" s="287"/>
      <c r="F214" s="287"/>
      <c r="G214" s="287"/>
      <c r="H214" s="287"/>
      <c r="I214" s="287"/>
      <c r="J214" s="288"/>
      <c r="K214" s="197"/>
    </row>
    <row r="215" spans="1:11" ht="17.25" customHeight="1" x14ac:dyDescent="0.15">
      <c r="A215" s="361"/>
      <c r="B215" s="287"/>
      <c r="C215" s="362"/>
      <c r="D215" s="144" t="str">
        <f>IF(入力シート!D62="○","緊急速報メール","")</f>
        <v/>
      </c>
      <c r="E215" s="144"/>
      <c r="F215" s="144"/>
      <c r="G215" s="144"/>
      <c r="H215" s="144"/>
      <c r="I215" s="144"/>
      <c r="J215" s="200"/>
      <c r="K215" s="161"/>
    </row>
    <row r="216" spans="1:11" ht="17.25" customHeight="1" thickBot="1" x14ac:dyDescent="0.2">
      <c r="A216" s="363"/>
      <c r="B216" s="364"/>
      <c r="C216" s="365"/>
      <c r="D216" s="148"/>
      <c r="E216" s="148"/>
      <c r="F216" s="148"/>
      <c r="G216" s="148"/>
      <c r="H216" s="148"/>
      <c r="I216" s="148"/>
      <c r="J216" s="149"/>
      <c r="K216" s="141"/>
    </row>
    <row r="217" spans="1:11" ht="17.25" customHeight="1" x14ac:dyDescent="0.15">
      <c r="A217" s="198" t="s">
        <v>36</v>
      </c>
      <c r="B217" s="346" t="s">
        <v>204</v>
      </c>
      <c r="C217" s="346"/>
      <c r="D217" s="346"/>
      <c r="E217" s="346"/>
      <c r="F217" s="346"/>
      <c r="G217" s="346"/>
      <c r="H217" s="346"/>
      <c r="I217" s="346"/>
      <c r="J217" s="346"/>
      <c r="K217" s="161"/>
    </row>
    <row r="218" spans="1:11" ht="17.25" customHeight="1" x14ac:dyDescent="0.15">
      <c r="A218" s="168"/>
      <c r="B218" s="346"/>
      <c r="C218" s="346"/>
      <c r="D218" s="346"/>
      <c r="E218" s="346"/>
      <c r="F218" s="346"/>
      <c r="G218" s="346"/>
      <c r="H218" s="346"/>
      <c r="I218" s="346"/>
      <c r="J218" s="346"/>
      <c r="K218" s="116"/>
    </row>
    <row r="219" spans="1:11" ht="17.25" customHeight="1" x14ac:dyDescent="0.15">
      <c r="A219" s="168" t="s">
        <v>36</v>
      </c>
      <c r="B219" s="300" t="s">
        <v>179</v>
      </c>
      <c r="C219" s="300"/>
      <c r="D219" s="300"/>
      <c r="E219" s="300"/>
      <c r="F219" s="300"/>
      <c r="G219" s="300"/>
      <c r="H219" s="300"/>
      <c r="I219" s="300"/>
      <c r="J219" s="300"/>
      <c r="K219" s="116"/>
    </row>
    <row r="220" spans="1:11" ht="17.25" customHeight="1" x14ac:dyDescent="0.15">
      <c r="A220" s="168"/>
      <c r="B220" s="300"/>
      <c r="C220" s="300"/>
      <c r="D220" s="300"/>
      <c r="E220" s="300"/>
      <c r="F220" s="300"/>
      <c r="G220" s="300"/>
      <c r="H220" s="300"/>
      <c r="I220" s="300"/>
      <c r="J220" s="300"/>
      <c r="K220" s="116"/>
    </row>
    <row r="221" spans="1:11" ht="17.25" customHeight="1" x14ac:dyDescent="0.15">
      <c r="A221" s="116"/>
      <c r="B221" s="116"/>
      <c r="C221" s="116"/>
      <c r="D221" s="116"/>
      <c r="E221" s="116"/>
      <c r="F221" s="116"/>
      <c r="G221" s="116"/>
      <c r="H221" s="116"/>
      <c r="I221" s="116"/>
      <c r="J221" s="116"/>
      <c r="K221" s="116"/>
    </row>
    <row r="222" spans="1:11" ht="17.25" x14ac:dyDescent="0.15">
      <c r="A222" s="323" t="s">
        <v>206</v>
      </c>
      <c r="B222" s="323"/>
      <c r="C222" s="323"/>
      <c r="D222" s="323"/>
      <c r="E222" s="323"/>
      <c r="F222" s="323"/>
      <c r="G222" s="323"/>
      <c r="H222" s="323"/>
      <c r="I222" s="323"/>
      <c r="J222" s="323"/>
      <c r="K222" s="113"/>
    </row>
    <row r="223" spans="1:11" ht="17.25" customHeight="1" x14ac:dyDescent="0.15">
      <c r="A223" s="335" t="s">
        <v>346</v>
      </c>
      <c r="B223" s="335"/>
      <c r="C223" s="335"/>
      <c r="D223" s="335"/>
      <c r="E223" s="335"/>
      <c r="F223" s="335"/>
      <c r="G223" s="335"/>
      <c r="H223" s="335"/>
      <c r="I223" s="335"/>
      <c r="J223" s="335"/>
      <c r="K223" s="116"/>
    </row>
    <row r="224" spans="1:11" ht="17.25" customHeight="1" x14ac:dyDescent="0.15">
      <c r="A224" s="335"/>
      <c r="B224" s="335"/>
      <c r="C224" s="335"/>
      <c r="D224" s="335"/>
      <c r="E224" s="335"/>
      <c r="F224" s="335"/>
      <c r="G224" s="335"/>
      <c r="H224" s="335"/>
      <c r="I224" s="335"/>
      <c r="J224" s="335"/>
      <c r="K224" s="116"/>
    </row>
    <row r="225" spans="1:11" ht="18" customHeight="1" x14ac:dyDescent="0.15">
      <c r="A225" s="335" t="s">
        <v>348</v>
      </c>
      <c r="B225" s="335"/>
      <c r="C225" s="335"/>
      <c r="D225" s="335"/>
      <c r="E225" s="335"/>
      <c r="F225" s="335"/>
      <c r="G225" s="335"/>
      <c r="H225" s="335"/>
      <c r="I225" s="335"/>
      <c r="J225" s="335"/>
      <c r="K225" s="116"/>
    </row>
    <row r="226" spans="1:11" ht="18" customHeight="1" x14ac:dyDescent="0.15">
      <c r="A226" s="335"/>
      <c r="B226" s="335"/>
      <c r="C226" s="335"/>
      <c r="D226" s="335"/>
      <c r="E226" s="335"/>
      <c r="F226" s="335"/>
      <c r="G226" s="335"/>
      <c r="H226" s="335"/>
      <c r="I226" s="335"/>
      <c r="J226" s="335"/>
      <c r="K226" s="116"/>
    </row>
    <row r="227" spans="1:11" ht="17.25" customHeight="1" x14ac:dyDescent="0.15">
      <c r="A227" s="193"/>
      <c r="B227" s="193"/>
      <c r="C227" s="193"/>
      <c r="D227" s="193"/>
      <c r="E227" s="193"/>
      <c r="F227" s="193"/>
      <c r="G227" s="193"/>
      <c r="H227" s="193"/>
      <c r="I227" s="193"/>
      <c r="J227" s="193"/>
      <c r="K227" s="192"/>
    </row>
    <row r="228" spans="1:11" ht="17.25" customHeight="1" x14ac:dyDescent="0.15">
      <c r="A228" s="195"/>
      <c r="B228" s="195"/>
      <c r="C228" s="195"/>
      <c r="D228" s="195"/>
      <c r="E228" s="195"/>
      <c r="F228" s="195"/>
      <c r="G228" s="195"/>
      <c r="H228" s="195"/>
      <c r="I228" s="195"/>
      <c r="J228" s="195"/>
      <c r="K228" s="194"/>
    </row>
    <row r="229" spans="1:11" ht="17.25" customHeight="1" x14ac:dyDescent="0.15">
      <c r="A229" s="195"/>
      <c r="B229" s="195"/>
      <c r="C229" s="195"/>
      <c r="D229" s="195"/>
      <c r="E229" s="195"/>
      <c r="F229" s="195"/>
      <c r="G229" s="195"/>
      <c r="H229" s="195"/>
      <c r="I229" s="195"/>
      <c r="J229" s="195"/>
      <c r="K229" s="194"/>
    </row>
    <row r="230" spans="1:11" ht="17.25" customHeight="1" x14ac:dyDescent="0.15">
      <c r="A230" s="136"/>
      <c r="B230" s="136"/>
      <c r="C230" s="136"/>
      <c r="D230" s="136"/>
      <c r="E230" s="136"/>
      <c r="F230" s="136"/>
      <c r="G230" s="136"/>
      <c r="H230" s="136"/>
      <c r="I230" s="136"/>
      <c r="J230" s="136"/>
      <c r="K230" s="116"/>
    </row>
    <row r="231" spans="1:11" ht="17.25" customHeight="1" x14ac:dyDescent="0.15">
      <c r="A231" s="136"/>
      <c r="B231" s="136"/>
      <c r="C231" s="136"/>
      <c r="D231" s="136"/>
      <c r="E231" s="136"/>
      <c r="F231" s="136"/>
      <c r="G231" s="136"/>
      <c r="H231" s="136"/>
      <c r="I231" s="136"/>
      <c r="J231" s="136"/>
      <c r="K231" s="116"/>
    </row>
    <row r="232" spans="1:11" ht="17.25" x14ac:dyDescent="0.15">
      <c r="A232" s="323" t="s">
        <v>198</v>
      </c>
      <c r="B232" s="323"/>
      <c r="C232" s="323"/>
      <c r="D232" s="323"/>
      <c r="E232" s="323"/>
      <c r="F232" s="323"/>
      <c r="G232" s="323"/>
      <c r="H232" s="323"/>
      <c r="I232" s="323"/>
      <c r="J232" s="323"/>
      <c r="K232" s="113"/>
    </row>
    <row r="233" spans="1:11" ht="17.25" x14ac:dyDescent="0.15">
      <c r="A233" s="323" t="s">
        <v>168</v>
      </c>
      <c r="B233" s="323"/>
      <c r="C233" s="323"/>
      <c r="D233" s="323"/>
      <c r="E233" s="323"/>
      <c r="F233" s="323"/>
      <c r="G233" s="323"/>
      <c r="H233" s="323"/>
      <c r="I233" s="323"/>
      <c r="J233" s="323"/>
      <c r="K233" s="113"/>
    </row>
    <row r="234" spans="1:11" ht="17.25" customHeight="1" x14ac:dyDescent="0.15">
      <c r="A234" s="335" t="s">
        <v>180</v>
      </c>
      <c r="B234" s="335"/>
      <c r="C234" s="335"/>
      <c r="D234" s="335"/>
      <c r="E234" s="335"/>
      <c r="F234" s="335"/>
      <c r="G234" s="335"/>
      <c r="H234" s="335"/>
      <c r="I234" s="335"/>
      <c r="J234" s="335"/>
      <c r="K234" s="116"/>
    </row>
    <row r="235" spans="1:11" ht="17.25" customHeight="1" x14ac:dyDescent="0.15">
      <c r="A235" s="335"/>
      <c r="B235" s="335"/>
      <c r="C235" s="335"/>
      <c r="D235" s="335"/>
      <c r="E235" s="335"/>
      <c r="F235" s="335"/>
      <c r="G235" s="335"/>
      <c r="H235" s="335"/>
      <c r="I235" s="335"/>
      <c r="J235" s="335"/>
      <c r="K235" s="116"/>
    </row>
    <row r="236" spans="1:11" ht="17.25" customHeight="1" x14ac:dyDescent="0.15">
      <c r="A236" s="335"/>
      <c r="B236" s="335"/>
      <c r="C236" s="335"/>
      <c r="D236" s="335"/>
      <c r="E236" s="335"/>
      <c r="F236" s="335"/>
      <c r="G236" s="335"/>
      <c r="H236" s="335"/>
      <c r="I236" s="335"/>
      <c r="J236" s="335"/>
      <c r="K236" s="116"/>
    </row>
    <row r="237" spans="1:11" ht="17.25" customHeight="1" x14ac:dyDescent="0.15">
      <c r="A237" s="335"/>
      <c r="B237" s="335"/>
      <c r="C237" s="335"/>
      <c r="D237" s="335"/>
      <c r="E237" s="335"/>
      <c r="F237" s="335"/>
      <c r="G237" s="335"/>
      <c r="H237" s="335"/>
      <c r="I237" s="335"/>
      <c r="J237" s="335"/>
      <c r="K237" s="116"/>
    </row>
    <row r="238" spans="1:11" ht="17.25" x14ac:dyDescent="0.15">
      <c r="A238" s="110"/>
      <c r="B238" s="125"/>
      <c r="C238" s="125"/>
      <c r="D238" s="125"/>
      <c r="E238" s="125"/>
      <c r="F238" s="125"/>
      <c r="G238" s="125"/>
      <c r="H238" s="125"/>
      <c r="I238" s="125"/>
      <c r="J238" s="125"/>
      <c r="K238" s="125"/>
    </row>
    <row r="239" spans="1:11" ht="17.25" x14ac:dyDescent="0.15">
      <c r="A239" s="323" t="s">
        <v>17</v>
      </c>
      <c r="B239" s="323"/>
      <c r="C239" s="323"/>
      <c r="D239" s="323"/>
      <c r="E239" s="323"/>
      <c r="F239" s="323"/>
      <c r="G239" s="323"/>
      <c r="H239" s="323"/>
      <c r="I239" s="323"/>
      <c r="J239" s="323"/>
      <c r="K239" s="113"/>
    </row>
    <row r="240" spans="1:11" ht="17.25" customHeight="1" x14ac:dyDescent="0.15">
      <c r="A240" s="335" t="s">
        <v>181</v>
      </c>
      <c r="B240" s="335"/>
      <c r="C240" s="335"/>
      <c r="D240" s="335"/>
      <c r="E240" s="335"/>
      <c r="F240" s="335"/>
      <c r="G240" s="335"/>
      <c r="H240" s="335"/>
      <c r="I240" s="335"/>
      <c r="J240" s="335"/>
      <c r="K240" s="116"/>
    </row>
    <row r="241" spans="1:11" ht="17.25" customHeight="1" x14ac:dyDescent="0.15">
      <c r="A241" s="335"/>
      <c r="B241" s="335"/>
      <c r="C241" s="335"/>
      <c r="D241" s="335"/>
      <c r="E241" s="335"/>
      <c r="F241" s="335"/>
      <c r="G241" s="335"/>
      <c r="H241" s="335"/>
      <c r="I241" s="335"/>
      <c r="J241" s="335"/>
      <c r="K241" s="116"/>
    </row>
    <row r="242" spans="1:11" ht="17.25" x14ac:dyDescent="0.15">
      <c r="A242" s="110"/>
      <c r="B242" s="125"/>
      <c r="C242" s="125"/>
      <c r="D242" s="125"/>
      <c r="E242" s="125"/>
      <c r="F242" s="125"/>
      <c r="G242" s="125"/>
      <c r="H242" s="125"/>
      <c r="I242" s="125"/>
      <c r="J242" s="125"/>
      <c r="K242" s="125"/>
    </row>
    <row r="243" spans="1:11" ht="17.25" x14ac:dyDescent="0.15">
      <c r="A243" s="323" t="s">
        <v>52</v>
      </c>
      <c r="B243" s="323"/>
      <c r="C243" s="323"/>
      <c r="D243" s="323"/>
      <c r="E243" s="323"/>
      <c r="F243" s="323"/>
      <c r="G243" s="323"/>
      <c r="H243" s="323"/>
      <c r="I243" s="323"/>
      <c r="J243" s="323"/>
      <c r="K243" s="113"/>
    </row>
    <row r="244" spans="1:11" ht="17.25" customHeight="1" x14ac:dyDescent="0.15">
      <c r="A244" s="335" t="s">
        <v>354</v>
      </c>
      <c r="B244" s="335"/>
      <c r="C244" s="335"/>
      <c r="D244" s="335"/>
      <c r="E244" s="335"/>
      <c r="F244" s="335"/>
      <c r="G244" s="335"/>
      <c r="H244" s="335"/>
      <c r="I244" s="335"/>
      <c r="J244" s="335"/>
      <c r="K244" s="116"/>
    </row>
    <row r="245" spans="1:11" ht="18" thickBot="1" x14ac:dyDescent="0.2">
      <c r="A245" s="110"/>
      <c r="B245" s="125"/>
      <c r="C245" s="125"/>
      <c r="D245" s="125"/>
      <c r="E245" s="125"/>
      <c r="F245" s="125"/>
      <c r="G245" s="125"/>
      <c r="H245" s="125"/>
      <c r="I245" s="125"/>
      <c r="J245" s="125"/>
      <c r="K245" s="125"/>
    </row>
    <row r="246" spans="1:11" ht="18.75" thickBot="1" x14ac:dyDescent="0.2">
      <c r="A246" s="110"/>
      <c r="B246" s="169"/>
      <c r="C246" s="170"/>
      <c r="D246" s="429" t="s">
        <v>55</v>
      </c>
      <c r="E246" s="430"/>
      <c r="F246" s="429" t="s">
        <v>53</v>
      </c>
      <c r="G246" s="430"/>
      <c r="H246" s="429" t="s">
        <v>54</v>
      </c>
      <c r="I246" s="431"/>
      <c r="J246" s="125"/>
      <c r="K246" s="125"/>
    </row>
    <row r="247" spans="1:11" ht="17.25" x14ac:dyDescent="0.15">
      <c r="A247" s="110"/>
      <c r="B247" s="427" t="s">
        <v>207</v>
      </c>
      <c r="C247" s="428"/>
      <c r="D247" s="420" t="str">
        <f>IF(COUNTIF(入力シート!D10,"*洪水*"),入力シート!D68,"-")</f>
        <v>-</v>
      </c>
      <c r="E247" s="422"/>
      <c r="F247" s="420" t="str">
        <f>IF(COUNTIF(入力シート!D10,"*洪水*"),入力シート!D72&amp;"m","-")</f>
        <v>-</v>
      </c>
      <c r="G247" s="422"/>
      <c r="H247" s="420" t="str">
        <f>IF(COUNTIF(入力シート!D10,"*洪水*"),入力シート!D74&amp;IF(入力シート!D74="車両"," "&amp;入力シート!J74&amp;"台",""),"-")</f>
        <v>-</v>
      </c>
      <c r="I247" s="421"/>
      <c r="J247" s="125"/>
      <c r="K247" s="125"/>
    </row>
    <row r="248" spans="1:11" ht="17.25" x14ac:dyDescent="0.15">
      <c r="A248" s="110"/>
      <c r="B248" s="301"/>
      <c r="C248" s="302"/>
      <c r="D248" s="404"/>
      <c r="E248" s="405"/>
      <c r="F248" s="404"/>
      <c r="G248" s="405"/>
      <c r="H248" s="404"/>
      <c r="I248" s="407"/>
      <c r="J248" s="125"/>
      <c r="K248" s="125"/>
    </row>
    <row r="249" spans="1:11" ht="17.25" x14ac:dyDescent="0.15">
      <c r="A249" s="110"/>
      <c r="B249" s="401" t="s">
        <v>208</v>
      </c>
      <c r="C249" s="294"/>
      <c r="D249" s="402" t="str">
        <f>IF(入力シート!D78="","-",入力シート!D78)</f>
        <v>-</v>
      </c>
      <c r="E249" s="403"/>
      <c r="F249" s="382"/>
      <c r="G249" s="410"/>
      <c r="H249" s="382"/>
      <c r="I249" s="383"/>
      <c r="J249" s="125"/>
      <c r="K249" s="125"/>
    </row>
    <row r="250" spans="1:11" ht="18" thickBot="1" x14ac:dyDescent="0.2">
      <c r="A250" s="110"/>
      <c r="B250" s="289"/>
      <c r="C250" s="290"/>
      <c r="D250" s="408"/>
      <c r="E250" s="409"/>
      <c r="F250" s="384"/>
      <c r="G250" s="411"/>
      <c r="H250" s="384"/>
      <c r="I250" s="385"/>
      <c r="J250" s="125"/>
      <c r="K250" s="125"/>
    </row>
    <row r="251" spans="1:11" ht="17.25" x14ac:dyDescent="0.15">
      <c r="A251" s="110"/>
      <c r="B251" s="401" t="s">
        <v>209</v>
      </c>
      <c r="C251" s="294"/>
      <c r="D251" s="402" t="str">
        <f>IF(COUNTIF(入力シート!D10,"*土砂災害*"),入力シート!D84,"-")</f>
        <v>-</v>
      </c>
      <c r="E251" s="403"/>
      <c r="F251" s="402" t="str">
        <f>IF(COUNTIF(入力シート!D10,"*土砂災害*"),入力シート!D88&amp;"m","-")</f>
        <v>-</v>
      </c>
      <c r="G251" s="403"/>
      <c r="H251" s="402" t="str">
        <f>IF(COUNTIF(入力シート!D10,"*土砂災害*"),入力シート!D90&amp;IF(入力シート!D90="車両"," "&amp;入力シート!J90&amp;"台",""),"-")</f>
        <v>-</v>
      </c>
      <c r="I251" s="406"/>
      <c r="J251" s="125"/>
      <c r="K251" s="125"/>
    </row>
    <row r="252" spans="1:11" ht="17.25" x14ac:dyDescent="0.15">
      <c r="A252" s="110"/>
      <c r="B252" s="301"/>
      <c r="C252" s="302"/>
      <c r="D252" s="404"/>
      <c r="E252" s="405"/>
      <c r="F252" s="404"/>
      <c r="G252" s="405"/>
      <c r="H252" s="404"/>
      <c r="I252" s="407"/>
      <c r="J252" s="125"/>
      <c r="K252" s="125"/>
    </row>
    <row r="253" spans="1:11" ht="17.25" x14ac:dyDescent="0.15">
      <c r="A253" s="110"/>
      <c r="B253" s="401" t="s">
        <v>210</v>
      </c>
      <c r="C253" s="294"/>
      <c r="D253" s="402" t="str">
        <f>IF(入力シート!D84="","-",入力シート!D94)</f>
        <v>-</v>
      </c>
      <c r="E253" s="403"/>
      <c r="F253" s="382"/>
      <c r="G253" s="410"/>
      <c r="H253" s="382"/>
      <c r="I253" s="383"/>
      <c r="J253" s="125"/>
      <c r="K253" s="125"/>
    </row>
    <row r="254" spans="1:11" ht="18" thickBot="1" x14ac:dyDescent="0.2">
      <c r="A254" s="110"/>
      <c r="B254" s="289"/>
      <c r="C254" s="290"/>
      <c r="D254" s="408"/>
      <c r="E254" s="409"/>
      <c r="F254" s="384"/>
      <c r="G254" s="411"/>
      <c r="H254" s="384"/>
      <c r="I254" s="385"/>
      <c r="J254" s="125"/>
      <c r="K254" s="125"/>
    </row>
    <row r="255" spans="1:11" ht="17.25" x14ac:dyDescent="0.15">
      <c r="A255" s="110"/>
      <c r="B255" s="400" t="s">
        <v>345</v>
      </c>
      <c r="C255" s="400"/>
      <c r="D255" s="400"/>
      <c r="E255" s="400"/>
      <c r="F255" s="400"/>
      <c r="G255" s="400"/>
      <c r="H255" s="400"/>
      <c r="I255" s="400"/>
      <c r="J255" s="125"/>
      <c r="K255" s="125"/>
    </row>
    <row r="256" spans="1:11" ht="17.25" x14ac:dyDescent="0.15">
      <c r="A256" s="110"/>
      <c r="B256" s="335"/>
      <c r="C256" s="335"/>
      <c r="D256" s="335"/>
      <c r="E256" s="335"/>
      <c r="F256" s="335"/>
      <c r="G256" s="335"/>
      <c r="H256" s="335"/>
      <c r="I256" s="335"/>
      <c r="J256" s="125"/>
      <c r="K256" s="125"/>
    </row>
    <row r="257" spans="1:16" ht="17.25" x14ac:dyDescent="0.15">
      <c r="A257" s="110"/>
      <c r="B257" s="125"/>
      <c r="C257" s="125"/>
      <c r="D257" s="125"/>
      <c r="E257" s="125"/>
      <c r="F257" s="125"/>
      <c r="G257" s="125"/>
      <c r="H257" s="125"/>
      <c r="I257" s="125"/>
      <c r="J257" s="125"/>
      <c r="K257" s="125"/>
    </row>
    <row r="258" spans="1:16" s="211" customFormat="1" ht="17.25" x14ac:dyDescent="0.15">
      <c r="A258" s="412" t="s">
        <v>360</v>
      </c>
      <c r="B258" s="412"/>
      <c r="C258" s="412"/>
      <c r="D258" s="412"/>
      <c r="E258" s="412"/>
      <c r="F258" s="412"/>
      <c r="G258" s="412"/>
      <c r="H258" s="412"/>
      <c r="I258" s="412"/>
      <c r="J258" s="412"/>
      <c r="K258" s="209"/>
      <c r="L258" s="210"/>
      <c r="M258" s="210"/>
      <c r="N258" s="210"/>
      <c r="O258" s="210"/>
      <c r="P258" s="210"/>
    </row>
    <row r="259" spans="1:16" s="211" customFormat="1" ht="17.25" customHeight="1" x14ac:dyDescent="0.15">
      <c r="A259" s="414" t="s">
        <v>366</v>
      </c>
      <c r="B259" s="414"/>
      <c r="C259" s="414"/>
      <c r="D259" s="414"/>
      <c r="E259" s="414"/>
      <c r="F259" s="414"/>
      <c r="G259" s="414"/>
      <c r="H259" s="414"/>
      <c r="I259" s="414"/>
      <c r="J259" s="414"/>
      <c r="K259" s="209"/>
      <c r="L259" s="210"/>
      <c r="M259" s="210"/>
      <c r="N259" s="210"/>
      <c r="O259" s="210"/>
      <c r="P259" s="210"/>
    </row>
    <row r="260" spans="1:16" s="211" customFormat="1" ht="17.25" customHeight="1" x14ac:dyDescent="0.15">
      <c r="A260" s="414"/>
      <c r="B260" s="414"/>
      <c r="C260" s="414"/>
      <c r="D260" s="414"/>
      <c r="E260" s="414"/>
      <c r="F260" s="414"/>
      <c r="G260" s="414"/>
      <c r="H260" s="414"/>
      <c r="I260" s="414"/>
      <c r="J260" s="414"/>
      <c r="K260" s="209"/>
      <c r="L260" s="210"/>
      <c r="M260" s="210"/>
      <c r="N260" s="210"/>
      <c r="O260" s="210"/>
      <c r="P260" s="210"/>
    </row>
    <row r="261" spans="1:16" s="211" customFormat="1" ht="17.25" customHeight="1" x14ac:dyDescent="0.15">
      <c r="A261" s="414" t="s">
        <v>361</v>
      </c>
      <c r="B261" s="414"/>
      <c r="C261" s="414"/>
      <c r="D261" s="414"/>
      <c r="E261" s="414"/>
      <c r="F261" s="414"/>
      <c r="G261" s="414"/>
      <c r="H261" s="414"/>
      <c r="I261" s="414"/>
      <c r="J261" s="414"/>
      <c r="K261" s="209"/>
      <c r="L261" s="210"/>
      <c r="M261" s="210"/>
      <c r="N261" s="210"/>
      <c r="O261" s="210"/>
      <c r="P261" s="210"/>
    </row>
    <row r="262" spans="1:16" s="211" customFormat="1" ht="17.25" customHeight="1" x14ac:dyDescent="0.15">
      <c r="A262" s="414"/>
      <c r="B262" s="414"/>
      <c r="C262" s="414"/>
      <c r="D262" s="414"/>
      <c r="E262" s="414"/>
      <c r="F262" s="414"/>
      <c r="G262" s="414"/>
      <c r="H262" s="414"/>
      <c r="I262" s="414"/>
      <c r="J262" s="414"/>
      <c r="K262" s="209"/>
      <c r="L262" s="210"/>
      <c r="M262" s="210"/>
      <c r="N262" s="210"/>
      <c r="O262" s="210"/>
      <c r="P262" s="210"/>
    </row>
    <row r="263" spans="1:16" s="211" customFormat="1" ht="17.25" customHeight="1" x14ac:dyDescent="0.15">
      <c r="A263" s="414" t="s">
        <v>362</v>
      </c>
      <c r="B263" s="414"/>
      <c r="C263" s="414"/>
      <c r="D263" s="414"/>
      <c r="E263" s="414"/>
      <c r="F263" s="414"/>
      <c r="G263" s="414"/>
      <c r="H263" s="414"/>
      <c r="I263" s="414"/>
      <c r="J263" s="414"/>
      <c r="K263" s="209"/>
      <c r="L263" s="210"/>
      <c r="M263" s="210"/>
      <c r="N263" s="210"/>
      <c r="O263" s="210"/>
      <c r="P263" s="210"/>
    </row>
    <row r="264" spans="1:16" s="211" customFormat="1" ht="17.25" customHeight="1" x14ac:dyDescent="0.15">
      <c r="A264" s="414"/>
      <c r="B264" s="414"/>
      <c r="C264" s="414"/>
      <c r="D264" s="414"/>
      <c r="E264" s="414"/>
      <c r="F264" s="414"/>
      <c r="G264" s="414"/>
      <c r="H264" s="414"/>
      <c r="I264" s="414"/>
      <c r="J264" s="414"/>
      <c r="K264" s="209"/>
      <c r="L264" s="210"/>
      <c r="M264" s="210"/>
      <c r="N264" s="210"/>
      <c r="O264" s="210"/>
      <c r="P264" s="210"/>
    </row>
    <row r="265" spans="1:16" s="211" customFormat="1" ht="17.25" customHeight="1" x14ac:dyDescent="0.15">
      <c r="A265" s="414" t="s">
        <v>363</v>
      </c>
      <c r="B265" s="414"/>
      <c r="C265" s="414"/>
      <c r="D265" s="414"/>
      <c r="E265" s="414"/>
      <c r="F265" s="414"/>
      <c r="G265" s="414"/>
      <c r="H265" s="414"/>
      <c r="I265" s="414"/>
      <c r="J265" s="414"/>
      <c r="K265" s="209"/>
      <c r="L265" s="210"/>
      <c r="M265" s="210"/>
      <c r="N265" s="210"/>
      <c r="O265" s="210"/>
      <c r="P265" s="210"/>
    </row>
    <row r="266" spans="1:16" s="211" customFormat="1" ht="17.25" customHeight="1" x14ac:dyDescent="0.15">
      <c r="A266" s="414"/>
      <c r="B266" s="414"/>
      <c r="C266" s="414"/>
      <c r="D266" s="414"/>
      <c r="E266" s="414"/>
      <c r="F266" s="414"/>
      <c r="G266" s="414"/>
      <c r="H266" s="414"/>
      <c r="I266" s="414"/>
      <c r="J266" s="414"/>
      <c r="K266" s="209"/>
      <c r="L266" s="210"/>
      <c r="M266" s="210"/>
      <c r="N266" s="210"/>
      <c r="O266" s="210"/>
      <c r="P266" s="210"/>
    </row>
    <row r="267" spans="1:16" s="211" customFormat="1" ht="17.25" customHeight="1" x14ac:dyDescent="0.15">
      <c r="A267" s="414" t="s">
        <v>364</v>
      </c>
      <c r="B267" s="414"/>
      <c r="C267" s="414"/>
      <c r="D267" s="414"/>
      <c r="E267" s="414"/>
      <c r="F267" s="414"/>
      <c r="G267" s="414"/>
      <c r="H267" s="414"/>
      <c r="I267" s="414"/>
      <c r="J267" s="414"/>
      <c r="K267" s="209"/>
      <c r="L267" s="210"/>
      <c r="M267" s="210"/>
      <c r="N267" s="210"/>
      <c r="O267" s="210"/>
      <c r="P267" s="210"/>
    </row>
    <row r="268" spans="1:16" s="211" customFormat="1" ht="17.25" customHeight="1" x14ac:dyDescent="0.15">
      <c r="A268" s="414"/>
      <c r="B268" s="414"/>
      <c r="C268" s="414"/>
      <c r="D268" s="414"/>
      <c r="E268" s="414"/>
      <c r="F268" s="414"/>
      <c r="G268" s="414"/>
      <c r="H268" s="414"/>
      <c r="I268" s="414"/>
      <c r="J268" s="414"/>
      <c r="K268" s="209"/>
      <c r="L268" s="210"/>
      <c r="M268" s="210"/>
      <c r="N268" s="210"/>
      <c r="O268" s="210"/>
      <c r="P268" s="210"/>
    </row>
    <row r="269" spans="1:16" s="211" customFormat="1" ht="17.25" customHeight="1" x14ac:dyDescent="0.15">
      <c r="A269" s="414" t="s">
        <v>365</v>
      </c>
      <c r="B269" s="414"/>
      <c r="C269" s="414"/>
      <c r="D269" s="414"/>
      <c r="E269" s="414"/>
      <c r="F269" s="414"/>
      <c r="G269" s="414"/>
      <c r="H269" s="414"/>
      <c r="I269" s="414"/>
      <c r="J269" s="414"/>
      <c r="K269" s="209"/>
      <c r="L269" s="210"/>
      <c r="M269" s="210"/>
      <c r="N269" s="210"/>
      <c r="O269" s="210"/>
      <c r="P269" s="210"/>
    </row>
    <row r="270" spans="1:16" s="211" customFormat="1" ht="17.25" customHeight="1" x14ac:dyDescent="0.15">
      <c r="A270" s="414"/>
      <c r="B270" s="414"/>
      <c r="C270" s="414"/>
      <c r="D270" s="414"/>
      <c r="E270" s="414"/>
      <c r="F270" s="414"/>
      <c r="G270" s="414"/>
      <c r="H270" s="414"/>
      <c r="I270" s="414"/>
      <c r="J270" s="414"/>
      <c r="K270" s="209"/>
      <c r="L270" s="210"/>
      <c r="M270" s="210"/>
      <c r="N270" s="210"/>
      <c r="O270" s="210"/>
      <c r="P270" s="210"/>
    </row>
    <row r="271" spans="1:16" ht="17.25" x14ac:dyDescent="0.15">
      <c r="A271" s="110"/>
      <c r="B271" s="125"/>
      <c r="C271" s="125"/>
      <c r="D271" s="125"/>
      <c r="E271" s="125"/>
      <c r="F271" s="125"/>
      <c r="G271" s="125"/>
      <c r="H271" s="125"/>
      <c r="I271" s="125"/>
      <c r="J271" s="125"/>
      <c r="K271" s="125"/>
    </row>
    <row r="272" spans="1:16" ht="17.25" x14ac:dyDescent="0.15">
      <c r="A272" s="110"/>
      <c r="B272" s="125"/>
      <c r="C272" s="125"/>
      <c r="D272" s="125"/>
      <c r="E272" s="125"/>
      <c r="F272" s="125"/>
      <c r="G272" s="125"/>
      <c r="H272" s="125"/>
      <c r="I272" s="125"/>
      <c r="J272" s="125"/>
      <c r="K272" s="125"/>
    </row>
    <row r="273" spans="1:12" ht="17.25" x14ac:dyDescent="0.15">
      <c r="A273" s="110"/>
      <c r="B273" s="125"/>
      <c r="C273" s="125"/>
      <c r="D273" s="125"/>
      <c r="E273" s="125"/>
      <c r="F273" s="125"/>
      <c r="G273" s="125"/>
      <c r="H273" s="125"/>
      <c r="I273" s="125"/>
      <c r="J273" s="125"/>
      <c r="K273" s="125"/>
    </row>
    <row r="274" spans="1:12" ht="17.25" x14ac:dyDescent="0.15">
      <c r="A274" s="110"/>
      <c r="B274" s="125"/>
      <c r="C274" s="125"/>
      <c r="D274" s="125"/>
      <c r="E274" s="125"/>
      <c r="F274" s="125"/>
      <c r="G274" s="125"/>
      <c r="H274" s="125"/>
      <c r="I274" s="125"/>
      <c r="J274" s="125"/>
      <c r="K274" s="125"/>
    </row>
    <row r="275" spans="1:12" ht="17.25" x14ac:dyDescent="0.15">
      <c r="A275" s="110"/>
      <c r="B275" s="125"/>
      <c r="C275" s="125"/>
      <c r="D275" s="125"/>
      <c r="E275" s="125"/>
      <c r="F275" s="125"/>
      <c r="G275" s="125"/>
      <c r="H275" s="125"/>
      <c r="I275" s="125"/>
      <c r="J275" s="125"/>
      <c r="K275" s="125"/>
    </row>
    <row r="276" spans="1:12" ht="17.25" x14ac:dyDescent="0.15">
      <c r="A276" s="110"/>
      <c r="B276" s="125"/>
      <c r="C276" s="125"/>
      <c r="D276" s="125"/>
      <c r="E276" s="125"/>
      <c r="F276" s="125"/>
      <c r="G276" s="125"/>
      <c r="H276" s="125"/>
      <c r="I276" s="125"/>
      <c r="J276" s="125"/>
      <c r="K276" s="125"/>
    </row>
    <row r="277" spans="1:12" ht="17.25" x14ac:dyDescent="0.15">
      <c r="A277" s="110"/>
      <c r="B277" s="125"/>
      <c r="C277" s="125"/>
      <c r="D277" s="125"/>
      <c r="E277" s="125"/>
      <c r="F277" s="125"/>
      <c r="G277" s="125"/>
      <c r="H277" s="125"/>
      <c r="I277" s="125"/>
      <c r="J277" s="125"/>
      <c r="K277" s="125"/>
    </row>
    <row r="278" spans="1:12" ht="17.25" x14ac:dyDescent="0.15">
      <c r="A278" s="110"/>
      <c r="B278" s="125"/>
      <c r="C278" s="125"/>
      <c r="D278" s="125"/>
      <c r="E278" s="125"/>
      <c r="F278" s="125"/>
      <c r="G278" s="125"/>
      <c r="H278" s="125"/>
      <c r="I278" s="125"/>
      <c r="J278" s="125"/>
      <c r="K278" s="125"/>
    </row>
    <row r="279" spans="1:12" ht="17.25" x14ac:dyDescent="0.15">
      <c r="A279" s="323" t="s">
        <v>57</v>
      </c>
      <c r="B279" s="323"/>
      <c r="C279" s="323"/>
      <c r="D279" s="323"/>
      <c r="E279" s="323"/>
      <c r="F279" s="323"/>
      <c r="G279" s="323"/>
      <c r="H279" s="323"/>
      <c r="I279" s="323"/>
      <c r="J279" s="323"/>
      <c r="K279" s="113"/>
    </row>
    <row r="280" spans="1:12" ht="17.25" customHeight="1" x14ac:dyDescent="0.15">
      <c r="A280" s="335" t="s">
        <v>355</v>
      </c>
      <c r="B280" s="335"/>
      <c r="C280" s="335"/>
      <c r="D280" s="335"/>
      <c r="E280" s="335"/>
      <c r="F280" s="335"/>
      <c r="G280" s="335"/>
      <c r="H280" s="335"/>
      <c r="I280" s="335"/>
      <c r="J280" s="335"/>
      <c r="K280" s="116"/>
    </row>
    <row r="281" spans="1:12" ht="17.25" customHeight="1" x14ac:dyDescent="0.15">
      <c r="A281" s="335"/>
      <c r="B281" s="335"/>
      <c r="C281" s="335"/>
      <c r="D281" s="335"/>
      <c r="E281" s="335"/>
      <c r="F281" s="335"/>
      <c r="G281" s="335"/>
      <c r="H281" s="335"/>
      <c r="I281" s="335"/>
      <c r="J281" s="335"/>
      <c r="K281" s="116"/>
    </row>
    <row r="282" spans="1:12" ht="17.25" customHeight="1" x14ac:dyDescent="0.15">
      <c r="A282" s="335"/>
      <c r="B282" s="335"/>
      <c r="C282" s="335"/>
      <c r="D282" s="335"/>
      <c r="E282" s="335"/>
      <c r="F282" s="335"/>
      <c r="G282" s="335"/>
      <c r="H282" s="335"/>
      <c r="I282" s="335"/>
      <c r="J282" s="335"/>
      <c r="K282" s="116"/>
    </row>
    <row r="283" spans="1:12" ht="17.25" customHeight="1" x14ac:dyDescent="0.15">
      <c r="A283" s="335"/>
      <c r="B283" s="335"/>
      <c r="C283" s="335"/>
      <c r="D283" s="335"/>
      <c r="E283" s="335"/>
      <c r="F283" s="335"/>
      <c r="G283" s="335"/>
      <c r="H283" s="335"/>
      <c r="I283" s="335"/>
      <c r="J283" s="335"/>
      <c r="K283" s="116"/>
    </row>
    <row r="284" spans="1:12" ht="17.25" x14ac:dyDescent="0.15">
      <c r="A284" s="110"/>
      <c r="B284" s="125"/>
      <c r="C284" s="125"/>
      <c r="D284" s="125"/>
      <c r="E284" s="125"/>
      <c r="F284" s="125"/>
      <c r="G284" s="125"/>
      <c r="H284" s="125"/>
      <c r="I284" s="125"/>
      <c r="J284" s="125"/>
      <c r="K284" s="125"/>
    </row>
    <row r="285" spans="1:12" ht="18" thickBot="1" x14ac:dyDescent="0.2">
      <c r="A285" s="413" t="s">
        <v>18</v>
      </c>
      <c r="B285" s="413"/>
      <c r="C285" s="413"/>
      <c r="D285" s="413"/>
      <c r="E285" s="413"/>
      <c r="F285" s="413"/>
      <c r="G285" s="413"/>
      <c r="H285" s="413"/>
      <c r="I285" s="413"/>
      <c r="J285" s="413"/>
      <c r="K285" s="113"/>
    </row>
    <row r="286" spans="1:12" ht="17.25" customHeight="1" x14ac:dyDescent="0.15">
      <c r="B286" s="397" t="s">
        <v>59</v>
      </c>
      <c r="C286" s="398"/>
      <c r="D286" s="398"/>
      <c r="E286" s="398"/>
      <c r="F286" s="398"/>
      <c r="G286" s="398"/>
      <c r="H286" s="398"/>
      <c r="I286" s="399"/>
      <c r="J286" s="140"/>
      <c r="K286" s="138"/>
    </row>
    <row r="287" spans="1:12" ht="17.25" customHeight="1" x14ac:dyDescent="0.15">
      <c r="B287" s="358" t="s">
        <v>19</v>
      </c>
      <c r="C287" s="360"/>
      <c r="D287" s="370" t="str">
        <f>IF(L287&lt;&gt;"",RIGHT(L287,LEN(L287)-1),"")</f>
        <v/>
      </c>
      <c r="E287" s="371"/>
      <c r="F287" s="371"/>
      <c r="G287" s="371"/>
      <c r="H287" s="371"/>
      <c r="I287" s="372"/>
      <c r="J287" s="171"/>
      <c r="K287" s="172"/>
      <c r="L287" s="173" t="str">
        <f>IF(入力シート!D100="有","，"&amp;入力シート!C100&amp;IF(入力シート!H100&lt;&gt;"",入力シート!H100&amp;入力シート!J100,""),"")&amp;IF(入力シート!D102="有","，"&amp;入力シート!C102&amp;IF(入力シート!H102&lt;&gt;"",入力シート!H102&amp;入力シート!J102,""),"")&amp;IF(入力シート!D104="有","，"&amp;入力シート!C104&amp;IF(入力シート!H104&lt;&gt;"",入力シート!H104&amp;入力シート!J104,""),"")&amp;IF(入力シート!D106="有","，"&amp;入力シート!C106&amp;IF(入力シート!H106&lt;&gt;"",入力シート!H106&amp;入力シート!J106,""),"")&amp;IF(入力シート!D108="有","，"&amp;入力シート!C108&amp;IF(入力シート!H108&lt;&gt;"",入力シート!H108&amp;入力シート!J108,""),"")&amp;IF(入力シート!D110="有","，"&amp;入力シート!C110&amp;IF(入力シート!H110&lt;&gt;"",入力シート!H110&amp;入力シート!J110,""),"")&amp;IF(入力シート!D112="有","，"&amp;入力シート!C112&amp;IF(入力シート!H112&lt;&gt;"",入力シート!H112&amp;入力シート!J112,""),"")&amp;IF(入力シート!D114&lt;&gt;"","，"&amp;入力シート!D114,"")</f>
        <v/>
      </c>
    </row>
    <row r="288" spans="1:12" ht="17.25" customHeight="1" x14ac:dyDescent="0.15">
      <c r="B288" s="361"/>
      <c r="C288" s="362"/>
      <c r="D288" s="373"/>
      <c r="E288" s="374"/>
      <c r="F288" s="374"/>
      <c r="G288" s="374"/>
      <c r="H288" s="374"/>
      <c r="I288" s="375"/>
      <c r="J288" s="171"/>
      <c r="K288" s="172"/>
    </row>
    <row r="289" spans="2:12" ht="17.25" customHeight="1" x14ac:dyDescent="0.15">
      <c r="B289" s="361"/>
      <c r="C289" s="362"/>
      <c r="D289" s="373"/>
      <c r="E289" s="374"/>
      <c r="F289" s="374"/>
      <c r="G289" s="374"/>
      <c r="H289" s="374"/>
      <c r="I289" s="375"/>
      <c r="J289" s="171"/>
      <c r="K289" s="172"/>
    </row>
    <row r="290" spans="2:12" ht="17.25" customHeight="1" x14ac:dyDescent="0.15">
      <c r="B290" s="368"/>
      <c r="C290" s="369"/>
      <c r="D290" s="376"/>
      <c r="E290" s="377"/>
      <c r="F290" s="377"/>
      <c r="G290" s="377"/>
      <c r="H290" s="377"/>
      <c r="I290" s="378"/>
      <c r="J290" s="171"/>
      <c r="K290" s="172"/>
    </row>
    <row r="291" spans="2:12" ht="17.25" customHeight="1" x14ac:dyDescent="0.15">
      <c r="B291" s="358" t="s">
        <v>100</v>
      </c>
      <c r="C291" s="360"/>
      <c r="D291" s="379" t="str">
        <f>IF(L291&lt;&gt;"",RIGHT(L291,LEN(L291)-1),"")</f>
        <v/>
      </c>
      <c r="E291" s="359"/>
      <c r="F291" s="359"/>
      <c r="G291" s="359"/>
      <c r="H291" s="359"/>
      <c r="I291" s="380"/>
      <c r="J291" s="171"/>
      <c r="K291" s="172"/>
      <c r="L291" s="173" t="str">
        <f>IF(入力シート!D119="有","，"&amp;入力シート!C119,"")&amp;IF(入力シート!D121="有","，"&amp;入力シート!C121,"")&amp;IF(入力シート!D123="有","，"&amp;入力シート!C123&amp;IF(入力シート!H123&lt;&gt;"",入力シート!H123&amp;入力シート!J123,""),"")&amp;IF(入力シート!D125="有","，"&amp;入力シート!C125&amp;IF(入力シート!H125&lt;&gt;"",入力シート!H125&amp;入力シート!J125,""),"")&amp;IF(入力シート!D127="有","，"&amp;入力シート!C127&amp;IF(入力シート!H127&lt;&gt;"",入力シート!H127&amp;入力シート!J127,""),"")&amp;IF(入力シート!D129="有","，"&amp;入力シート!C129&amp;IF(入力シート!H129&lt;&gt;"",入力シート!H129&amp;入力シート!J129,""),"")&amp;IF(入力シート!D131="有","，"&amp;入力シート!C131&amp;IF(入力シート!H131&lt;&gt;"",入力シート!H131&amp;入力シート!J131,""),"")&amp;IF(入力シート!D133="有","，"&amp;入力シート!C133&amp;IF(入力シート!H133&lt;&gt;"",入力シート!H133&amp;入力シート!J133,""),"")&amp;IF(入力シート!D135="有","，"&amp;入力シート!C135&amp;IF(入力シート!H135&lt;&gt;"",入力シート!H135&amp;入力シート!J135,""),"")&amp;IF(入力シート!D137="有","，"&amp;入力シート!C137&amp;IF(入力シート!H137&lt;&gt;"",入力シート!H137&amp;入力シート!J137,""),"")&amp;IF(入力シート!D139&lt;&gt;"","，"&amp;入力シート!D139,"")</f>
        <v/>
      </c>
    </row>
    <row r="292" spans="2:12" ht="17.25" customHeight="1" x14ac:dyDescent="0.15">
      <c r="B292" s="361"/>
      <c r="C292" s="362"/>
      <c r="D292" s="381"/>
      <c r="E292" s="287"/>
      <c r="F292" s="287"/>
      <c r="G292" s="287"/>
      <c r="H292" s="287"/>
      <c r="I292" s="288"/>
      <c r="J292" s="171"/>
      <c r="K292" s="172"/>
    </row>
    <row r="293" spans="2:12" ht="17.25" customHeight="1" x14ac:dyDescent="0.15">
      <c r="B293" s="361"/>
      <c r="C293" s="362"/>
      <c r="D293" s="381"/>
      <c r="E293" s="287"/>
      <c r="F293" s="287"/>
      <c r="G293" s="287"/>
      <c r="H293" s="287"/>
      <c r="I293" s="288"/>
      <c r="J293" s="171"/>
      <c r="K293" s="172"/>
    </row>
    <row r="294" spans="2:12" ht="17.25" customHeight="1" x14ac:dyDescent="0.15">
      <c r="B294" s="361"/>
      <c r="C294" s="362"/>
      <c r="D294" s="381"/>
      <c r="E294" s="287"/>
      <c r="F294" s="287"/>
      <c r="G294" s="287"/>
      <c r="H294" s="287"/>
      <c r="I294" s="288"/>
      <c r="J294" s="171"/>
      <c r="K294" s="172"/>
    </row>
    <row r="295" spans="2:12" ht="17.25" customHeight="1" x14ac:dyDescent="0.15">
      <c r="B295" s="368"/>
      <c r="C295" s="369"/>
      <c r="D295" s="381"/>
      <c r="E295" s="287"/>
      <c r="F295" s="287"/>
      <c r="G295" s="287"/>
      <c r="H295" s="287"/>
      <c r="I295" s="288"/>
      <c r="J295" s="171"/>
      <c r="K295" s="172"/>
    </row>
    <row r="296" spans="2:12" ht="17.25" customHeight="1" x14ac:dyDescent="0.15">
      <c r="B296" s="358" t="s">
        <v>56</v>
      </c>
      <c r="C296" s="360"/>
      <c r="D296" s="379" t="str">
        <f>IF(L296&lt;&gt;"",RIGHT(L296,LEN(L296)-1),"")</f>
        <v/>
      </c>
      <c r="E296" s="359"/>
      <c r="F296" s="359"/>
      <c r="G296" s="359"/>
      <c r="H296" s="359"/>
      <c r="I296" s="380"/>
      <c r="J296" s="174"/>
      <c r="K296" s="172"/>
      <c r="L296" s="173" t="str">
        <f>IF(入力シート!D144="有","，"&amp;入力シート!C144&amp;IF(入力シート!H144&lt;&gt;"",入力シート!H144&amp;入力シート!J144,""),"")&amp;IF(入力シート!D146="有","，"&amp;入力シート!C146&amp;IF(入力シート!H146&lt;&gt;"",入力シート!H146&amp;入力シート!J146,""),"")&amp;IF(入力シート!D148="有","，"&amp;入力シート!C148&amp;IF(入力シート!H148&lt;&gt;"",入力シート!H148&amp;入力シート!J148,""),"")&amp;IF(入力シート!D150="有","，"&amp;入力シート!C150&amp;IF(入力シート!H150&lt;&gt;"",入力シート!H150&amp;入力シート!J150,""),"")&amp;IF(入力シート!D152&lt;&gt;"","，"&amp;入力シート!D152,"")</f>
        <v/>
      </c>
    </row>
    <row r="297" spans="2:12" ht="17.25" customHeight="1" x14ac:dyDescent="0.15">
      <c r="B297" s="361"/>
      <c r="C297" s="362"/>
      <c r="D297" s="381"/>
      <c r="E297" s="287"/>
      <c r="F297" s="287"/>
      <c r="G297" s="287"/>
      <c r="H297" s="287"/>
      <c r="I297" s="288"/>
      <c r="J297" s="174"/>
      <c r="K297" s="172"/>
      <c r="L297" s="173"/>
    </row>
    <row r="298" spans="2:12" ht="17.25" customHeight="1" x14ac:dyDescent="0.15">
      <c r="B298" s="368"/>
      <c r="C298" s="369"/>
      <c r="D298" s="415"/>
      <c r="E298" s="366"/>
      <c r="F298" s="366"/>
      <c r="G298" s="366"/>
      <c r="H298" s="366"/>
      <c r="I298" s="367"/>
      <c r="J298" s="174"/>
      <c r="K298" s="172"/>
    </row>
    <row r="299" spans="2:12" ht="17.25" customHeight="1" x14ac:dyDescent="0.15">
      <c r="B299" s="358" t="s">
        <v>41</v>
      </c>
      <c r="C299" s="360"/>
      <c r="D299" s="379" t="str">
        <f>IF(L299&lt;&gt;"",RIGHT(L299,LEN(L299)-1),"")</f>
        <v/>
      </c>
      <c r="E299" s="359"/>
      <c r="F299" s="359"/>
      <c r="G299" s="359"/>
      <c r="H299" s="359"/>
      <c r="I299" s="380"/>
      <c r="J299" s="174"/>
      <c r="K299" s="172"/>
      <c r="L299" s="173" t="str">
        <f>IF(入力シート!D157="有","，"&amp;入力シート!C157&amp;IF(入力シート!H157&lt;&gt;"",入力シート!H157&amp;入力シート!J157,""),"")&amp;IF(入力シート!D159="有","，"&amp;入力シート!C159&amp;IF(入力シート!H159&lt;&gt;"",入力シート!H159&amp;入力シート!J159,""),"")&amp;IF(入力シート!D161="有","，"&amp;入力シート!C161&amp;IF(入力シート!H161&lt;&gt;"",入力シート!H161&amp;入力シート!J161,""),"")&amp;IF(入力シート!D163="有","，"&amp;入力シート!C163&amp;IF(入力シート!H163&lt;&gt;"",入力シート!H163&amp;入力シート!J163,""),"")&amp;IF(入力シート!D165&lt;&gt;"","，"&amp;入力シート!D165,"")</f>
        <v/>
      </c>
    </row>
    <row r="300" spans="2:12" ht="17.25" customHeight="1" x14ac:dyDescent="0.15">
      <c r="B300" s="361"/>
      <c r="C300" s="362"/>
      <c r="D300" s="381"/>
      <c r="E300" s="287"/>
      <c r="F300" s="287"/>
      <c r="G300" s="287"/>
      <c r="H300" s="287"/>
      <c r="I300" s="288"/>
      <c r="J300" s="174"/>
      <c r="K300" s="172"/>
      <c r="L300" s="173"/>
    </row>
    <row r="301" spans="2:12" ht="17.25" customHeight="1" x14ac:dyDescent="0.15">
      <c r="B301" s="368"/>
      <c r="C301" s="369"/>
      <c r="D301" s="415"/>
      <c r="E301" s="366"/>
      <c r="F301" s="366"/>
      <c r="G301" s="366"/>
      <c r="H301" s="366"/>
      <c r="I301" s="367"/>
      <c r="J301" s="174"/>
      <c r="K301" s="172"/>
    </row>
    <row r="302" spans="2:12" ht="17.25" customHeight="1" x14ac:dyDescent="0.15">
      <c r="B302" s="358" t="s">
        <v>58</v>
      </c>
      <c r="C302" s="360"/>
      <c r="D302" s="379" t="str">
        <f>IF(L302&lt;&gt;"",RIGHT(L302,LEN(L302)-1),"")</f>
        <v/>
      </c>
      <c r="E302" s="359"/>
      <c r="F302" s="359"/>
      <c r="G302" s="359"/>
      <c r="H302" s="359"/>
      <c r="I302" s="380"/>
      <c r="J302" s="174"/>
      <c r="K302" s="172"/>
      <c r="L302" s="173" t="str">
        <f>IF(入力シート!D170="有","，"&amp;入力シート!C170&amp;IF(入力シート!H170&lt;&gt;"",入力シート!H170&amp;入力シート!J170,""),"")&amp;IF(入力シート!D172="有","，"&amp;入力シート!C172&amp;IF(入力シート!H172&lt;&gt;"",入力シート!H172&amp;入力シート!J172,""),"")&amp;IF(入力シート!D174="有","，"&amp;入力シート!C174&amp;IF(入力シート!H174&lt;&gt;"",入力シート!H174&amp;入力シート!J174,""),"")&amp;IF(入力シート!D176&lt;&gt;"","，"&amp;入力シート!D176,"")</f>
        <v/>
      </c>
    </row>
    <row r="303" spans="2:12" ht="17.25" customHeight="1" x14ac:dyDescent="0.15">
      <c r="B303" s="361"/>
      <c r="C303" s="362"/>
      <c r="D303" s="381"/>
      <c r="E303" s="287"/>
      <c r="F303" s="287"/>
      <c r="G303" s="287"/>
      <c r="H303" s="287"/>
      <c r="I303" s="288"/>
      <c r="J303" s="174"/>
      <c r="K303" s="172"/>
      <c r="L303" s="173"/>
    </row>
    <row r="304" spans="2:12" ht="17.25" customHeight="1" thickBot="1" x14ac:dyDescent="0.2">
      <c r="B304" s="363"/>
      <c r="C304" s="365"/>
      <c r="D304" s="395"/>
      <c r="E304" s="364"/>
      <c r="F304" s="364"/>
      <c r="G304" s="364"/>
      <c r="H304" s="364"/>
      <c r="I304" s="396"/>
      <c r="J304" s="174"/>
      <c r="K304" s="172"/>
    </row>
    <row r="305" spans="1:12" ht="17.25" customHeight="1" thickBot="1" x14ac:dyDescent="0.2">
      <c r="A305" s="175"/>
      <c r="B305" s="130"/>
      <c r="C305" s="130"/>
      <c r="D305" s="176"/>
      <c r="E305" s="176"/>
      <c r="F305" s="176"/>
      <c r="G305" s="176"/>
      <c r="H305" s="176"/>
      <c r="I305" s="176"/>
      <c r="J305" s="176"/>
      <c r="K305" s="176"/>
    </row>
    <row r="306" spans="1:12" ht="17.25" customHeight="1" x14ac:dyDescent="0.15">
      <c r="B306" s="397" t="s">
        <v>60</v>
      </c>
      <c r="C306" s="398"/>
      <c r="D306" s="398"/>
      <c r="E306" s="398"/>
      <c r="F306" s="398"/>
      <c r="G306" s="398"/>
      <c r="H306" s="398"/>
      <c r="I306" s="399"/>
      <c r="J306" s="140"/>
      <c r="K306" s="138"/>
    </row>
    <row r="307" spans="1:12" ht="17.25" customHeight="1" x14ac:dyDescent="0.15">
      <c r="B307" s="386" t="str">
        <f>IF(L307&lt;&gt;"",RIGHT(L307,LEN(L307)-1),"")</f>
        <v/>
      </c>
      <c r="C307" s="387"/>
      <c r="D307" s="387"/>
      <c r="E307" s="387"/>
      <c r="F307" s="387"/>
      <c r="G307" s="387"/>
      <c r="H307" s="387"/>
      <c r="I307" s="388"/>
      <c r="J307" s="174"/>
      <c r="K307" s="172"/>
      <c r="L307" s="173" t="str">
        <f>IF(入力シート!D181="有","，"&amp;入力シート!C181&amp;IF(入力シート!H181&lt;&gt;"",入力シート!H181&amp;入力シート!J181,""),"")&amp;IF(入力シート!D183="有","，"&amp;入力シート!C183&amp;IF(入力シート!H183&lt;&gt;"",入力シート!H183&amp;入力シート!J183,""),"")&amp;IF(入力シート!D185&lt;&gt;"","，"&amp;入力シート!D185,"")</f>
        <v/>
      </c>
    </row>
    <row r="308" spans="1:12" ht="17.25" customHeight="1" x14ac:dyDescent="0.15">
      <c r="B308" s="389"/>
      <c r="C308" s="390"/>
      <c r="D308" s="390"/>
      <c r="E308" s="390"/>
      <c r="F308" s="390"/>
      <c r="G308" s="390"/>
      <c r="H308" s="390"/>
      <c r="I308" s="391"/>
      <c r="J308" s="174"/>
      <c r="K308" s="172"/>
      <c r="L308" s="173"/>
    </row>
    <row r="309" spans="1:12" ht="17.25" customHeight="1" thickBot="1" x14ac:dyDescent="0.2">
      <c r="B309" s="392"/>
      <c r="C309" s="393"/>
      <c r="D309" s="393"/>
      <c r="E309" s="393"/>
      <c r="F309" s="393"/>
      <c r="G309" s="393"/>
      <c r="H309" s="393"/>
      <c r="I309" s="394"/>
      <c r="J309" s="174"/>
      <c r="K309" s="172"/>
    </row>
    <row r="310" spans="1:12" ht="18" customHeight="1" x14ac:dyDescent="0.15">
      <c r="A310" s="116"/>
      <c r="B310" s="116"/>
      <c r="C310" s="116"/>
      <c r="D310" s="116"/>
      <c r="E310" s="116"/>
      <c r="F310" s="116"/>
      <c r="G310" s="116"/>
      <c r="H310" s="116"/>
      <c r="I310" s="116"/>
      <c r="J310" s="116"/>
      <c r="K310" s="116"/>
    </row>
    <row r="311" spans="1:12" ht="18" customHeight="1" x14ac:dyDescent="0.15">
      <c r="A311" s="116"/>
      <c r="B311" s="116"/>
      <c r="C311" s="116"/>
      <c r="D311" s="116"/>
      <c r="E311" s="116"/>
      <c r="F311" s="116"/>
      <c r="G311" s="116"/>
      <c r="H311" s="116"/>
      <c r="I311" s="116"/>
      <c r="J311" s="116"/>
      <c r="K311" s="116"/>
    </row>
    <row r="312" spans="1:12" ht="18" customHeight="1" x14ac:dyDescent="0.15">
      <c r="A312" s="323" t="s">
        <v>61</v>
      </c>
      <c r="B312" s="323"/>
      <c r="C312" s="323"/>
      <c r="D312" s="323"/>
      <c r="E312" s="323"/>
      <c r="F312" s="323"/>
      <c r="G312" s="323"/>
      <c r="H312" s="323"/>
      <c r="I312" s="323"/>
      <c r="J312" s="323"/>
      <c r="K312" s="116"/>
    </row>
    <row r="313" spans="1:12" ht="18" customHeight="1" x14ac:dyDescent="0.15">
      <c r="A313" s="300" t="s">
        <v>356</v>
      </c>
      <c r="B313" s="300"/>
      <c r="C313" s="300"/>
      <c r="D313" s="300"/>
      <c r="E313" s="300"/>
      <c r="F313" s="300"/>
      <c r="G313" s="300"/>
      <c r="H313" s="300"/>
      <c r="I313" s="300"/>
      <c r="J313" s="300"/>
      <c r="K313" s="116"/>
    </row>
    <row r="314" spans="1:12" ht="18" customHeight="1" x14ac:dyDescent="0.15">
      <c r="A314" s="116"/>
      <c r="B314" s="116"/>
      <c r="C314" s="116"/>
      <c r="D314" s="116"/>
      <c r="E314" s="116"/>
      <c r="F314" s="116"/>
      <c r="G314" s="116"/>
      <c r="H314" s="116"/>
      <c r="I314" s="116"/>
      <c r="J314" s="116"/>
      <c r="K314" s="116"/>
    </row>
    <row r="315" spans="1:12" ht="18" customHeight="1" x14ac:dyDescent="0.15">
      <c r="A315" s="300" t="s">
        <v>84</v>
      </c>
      <c r="B315" s="300"/>
      <c r="C315" s="300"/>
      <c r="D315" s="300"/>
      <c r="E315" s="300"/>
      <c r="F315" s="300"/>
      <c r="G315" s="300"/>
      <c r="H315" s="300"/>
      <c r="I315" s="300"/>
      <c r="J315" s="300"/>
      <c r="K315" s="116"/>
    </row>
    <row r="316" spans="1:12" ht="18" customHeight="1" x14ac:dyDescent="0.15">
      <c r="A316" s="335" t="str">
        <f>IF(入力シート!D192&lt;&gt;"","　毎年"&amp;入力シート!D194&amp;"月に"&amp;入力シート!D192&amp;"を対象として，"&amp;入力シート!D196&amp;"に関する研修を実施する。","")&amp;IF(入力シート!D198&lt;&gt;"","毎年"&amp;入力シート!D200&amp;"月に"&amp;入力シート!D198&amp;"を対象に"&amp;入力シート!D202&amp;"に関する研修を実施する。","")</f>
        <v/>
      </c>
      <c r="B316" s="335"/>
      <c r="C316" s="335"/>
      <c r="D316" s="335"/>
      <c r="E316" s="335"/>
      <c r="F316" s="335"/>
      <c r="G316" s="335"/>
      <c r="H316" s="335"/>
      <c r="I316" s="335"/>
      <c r="J316" s="335"/>
      <c r="K316" s="116"/>
    </row>
    <row r="317" spans="1:12" ht="18" customHeight="1" x14ac:dyDescent="0.15">
      <c r="A317" s="335"/>
      <c r="B317" s="335"/>
      <c r="C317" s="335"/>
      <c r="D317" s="335"/>
      <c r="E317" s="335"/>
      <c r="F317" s="335"/>
      <c r="G317" s="335"/>
      <c r="H317" s="335"/>
      <c r="I317" s="335"/>
      <c r="J317" s="335"/>
      <c r="K317" s="116"/>
    </row>
    <row r="318" spans="1:12" ht="18" customHeight="1" x14ac:dyDescent="0.15">
      <c r="A318" s="335"/>
      <c r="B318" s="335"/>
      <c r="C318" s="335"/>
      <c r="D318" s="335"/>
      <c r="E318" s="335"/>
      <c r="F318" s="335"/>
      <c r="G318" s="335"/>
      <c r="H318" s="335"/>
      <c r="I318" s="335"/>
      <c r="J318" s="335"/>
      <c r="K318" s="116"/>
    </row>
    <row r="319" spans="1:12" ht="18" customHeight="1" x14ac:dyDescent="0.15">
      <c r="A319" s="335" t="s">
        <v>85</v>
      </c>
      <c r="B319" s="335"/>
      <c r="C319" s="335"/>
      <c r="D319" s="335"/>
      <c r="E319" s="335"/>
      <c r="F319" s="335"/>
      <c r="G319" s="335"/>
      <c r="H319" s="335"/>
      <c r="I319" s="335"/>
      <c r="J319" s="335"/>
      <c r="K319" s="116"/>
    </row>
    <row r="320" spans="1:12" ht="18" customHeight="1" x14ac:dyDescent="0.15">
      <c r="A320" s="335" t="str">
        <f>IF(入力シート!D206&lt;&gt;"","　毎年"&amp;入力シート!D208&amp;"月に"&amp;入力シート!D206&amp;"を対象として，"&amp;入力シート!D210&amp;"に関する訓練を実施する。","")&amp;IF(入力シート!D212&lt;&gt;"","毎年"&amp;入力シート!D214&amp;"月に"&amp;入力シート!D212&amp;"を対象として"&amp;入力シート!D216&amp;"に関する訓練を実施する。","")</f>
        <v/>
      </c>
      <c r="B320" s="335"/>
      <c r="C320" s="335"/>
      <c r="D320" s="335"/>
      <c r="E320" s="335"/>
      <c r="F320" s="335"/>
      <c r="G320" s="335"/>
      <c r="H320" s="335"/>
      <c r="I320" s="335"/>
      <c r="J320" s="335"/>
      <c r="K320" s="116"/>
    </row>
    <row r="321" spans="1:11" ht="18" customHeight="1" x14ac:dyDescent="0.15">
      <c r="A321" s="335"/>
      <c r="B321" s="335"/>
      <c r="C321" s="335"/>
      <c r="D321" s="335"/>
      <c r="E321" s="335"/>
      <c r="F321" s="335"/>
      <c r="G321" s="335"/>
      <c r="H321" s="335"/>
      <c r="I321" s="335"/>
      <c r="J321" s="335"/>
      <c r="K321" s="116"/>
    </row>
    <row r="322" spans="1:11" ht="18" customHeight="1" x14ac:dyDescent="0.15">
      <c r="A322" s="335"/>
      <c r="B322" s="335"/>
      <c r="C322" s="335"/>
      <c r="D322" s="335"/>
      <c r="E322" s="335"/>
      <c r="F322" s="335"/>
      <c r="G322" s="335"/>
      <c r="H322" s="335"/>
      <c r="I322" s="335"/>
      <c r="J322" s="335"/>
      <c r="K322" s="116"/>
    </row>
    <row r="323" spans="1:11" ht="18" customHeight="1" x14ac:dyDescent="0.15">
      <c r="A323" s="177"/>
      <c r="B323" s="177"/>
      <c r="C323" s="177"/>
      <c r="D323" s="177"/>
      <c r="E323" s="177"/>
      <c r="F323" s="177"/>
      <c r="G323" s="177"/>
      <c r="H323" s="177"/>
      <c r="I323" s="177"/>
      <c r="J323" s="177"/>
      <c r="K323" s="116"/>
    </row>
    <row r="324" spans="1:11" ht="18" customHeight="1" x14ac:dyDescent="0.15">
      <c r="A324" s="113"/>
      <c r="B324" s="113"/>
      <c r="C324" s="113"/>
      <c r="D324" s="113"/>
      <c r="E324" s="113"/>
      <c r="F324" s="113"/>
      <c r="G324" s="113"/>
      <c r="H324" s="113"/>
      <c r="I324" s="113"/>
      <c r="J324" s="113"/>
      <c r="K324" s="116"/>
    </row>
    <row r="325" spans="1:11" ht="18" customHeight="1" x14ac:dyDescent="0.15">
      <c r="A325" s="323" t="str">
        <f>IF(入力シート!$D$220="有","9．自衛水防組織の業務に関する事項","")</f>
        <v/>
      </c>
      <c r="B325" s="323"/>
      <c r="C325" s="323"/>
      <c r="D325" s="323"/>
      <c r="E325" s="323"/>
      <c r="F325" s="323"/>
      <c r="G325" s="323"/>
      <c r="H325" s="323"/>
      <c r="I325" s="323"/>
      <c r="J325" s="323"/>
      <c r="K325" s="116"/>
    </row>
    <row r="326" spans="1:11" ht="17.25" x14ac:dyDescent="0.15">
      <c r="A326" s="323" t="str">
        <f>IF(入力シート!$D$220="有","(1)別添「自衛水防組織活動要領」に基づき自衛水防組織を設置する。","")</f>
        <v/>
      </c>
      <c r="B326" s="323"/>
      <c r="C326" s="323"/>
      <c r="D326" s="323"/>
      <c r="E326" s="323"/>
      <c r="F326" s="323"/>
      <c r="G326" s="323"/>
      <c r="H326" s="323"/>
      <c r="I326" s="323"/>
      <c r="J326" s="323"/>
      <c r="K326" s="113"/>
    </row>
    <row r="327" spans="1:11" ht="17.25" customHeight="1" x14ac:dyDescent="0.15">
      <c r="A327" s="113"/>
      <c r="B327" s="113"/>
      <c r="C327" s="113"/>
      <c r="D327" s="113"/>
      <c r="E327" s="113"/>
      <c r="F327" s="113"/>
      <c r="G327" s="113"/>
      <c r="H327" s="113"/>
      <c r="I327" s="113"/>
      <c r="J327" s="113"/>
      <c r="K327" s="116"/>
    </row>
    <row r="328" spans="1:11" ht="17.25" customHeight="1" x14ac:dyDescent="0.15">
      <c r="A328" s="323" t="str">
        <f>IF(入力シート!$D$220="有","(2)自衛水防組織においては，以下のとおり訓練を実施するものとする。","")</f>
        <v/>
      </c>
      <c r="B328" s="323"/>
      <c r="C328" s="323"/>
      <c r="D328" s="323"/>
      <c r="E328" s="323"/>
      <c r="F328" s="323"/>
      <c r="G328" s="323"/>
      <c r="H328" s="323"/>
      <c r="I328" s="323"/>
      <c r="J328" s="323"/>
      <c r="K328" s="116"/>
    </row>
    <row r="329" spans="1:11" ht="18" customHeight="1" x14ac:dyDescent="0.15">
      <c r="A329" s="300" t="str">
        <f>IF(入力シート!$D$220="有","■防災に係る研修","")</f>
        <v/>
      </c>
      <c r="B329" s="300"/>
      <c r="C329" s="300"/>
      <c r="D329" s="300"/>
      <c r="E329" s="300"/>
      <c r="F329" s="300"/>
      <c r="G329" s="300"/>
      <c r="H329" s="300"/>
      <c r="I329" s="300"/>
      <c r="J329" s="300"/>
      <c r="K329" s="116"/>
    </row>
    <row r="330" spans="1:11" ht="18" customHeight="1" x14ac:dyDescent="0.15">
      <c r="A330" s="335" t="str">
        <f>IF(入力シート!$D$220="有",IF(入力シート!D224&lt;&gt;"","　毎年"&amp;入力シート!D226&amp;"月に"&amp;入力シート!D224&amp;"を対象として，"&amp;入力シート!D228&amp;"に関する研修を実施する。","")&amp;IF(入力シート!D230&lt;&gt;"","毎年"&amp;入力シート!D232&amp;"月に"&amp;入力シート!D230&amp;"を対象に"&amp;入力シート!D234&amp;"に関する研修を実施する。",""),"")</f>
        <v/>
      </c>
      <c r="B330" s="335"/>
      <c r="C330" s="335"/>
      <c r="D330" s="335"/>
      <c r="E330" s="335"/>
      <c r="F330" s="335"/>
      <c r="G330" s="335"/>
      <c r="H330" s="335"/>
      <c r="I330" s="335"/>
      <c r="J330" s="335"/>
      <c r="K330" s="116"/>
    </row>
    <row r="331" spans="1:11" ht="18" customHeight="1" x14ac:dyDescent="0.15">
      <c r="A331" s="335"/>
      <c r="B331" s="335"/>
      <c r="C331" s="335"/>
      <c r="D331" s="335"/>
      <c r="E331" s="335"/>
      <c r="F331" s="335"/>
      <c r="G331" s="335"/>
      <c r="H331" s="335"/>
      <c r="I331" s="335"/>
      <c r="J331" s="335"/>
      <c r="K331" s="116"/>
    </row>
    <row r="332" spans="1:11" ht="18" customHeight="1" x14ac:dyDescent="0.15">
      <c r="A332" s="335"/>
      <c r="B332" s="335"/>
      <c r="C332" s="335"/>
      <c r="D332" s="335"/>
      <c r="E332" s="335"/>
      <c r="F332" s="335"/>
      <c r="G332" s="335"/>
      <c r="H332" s="335"/>
      <c r="I332" s="335"/>
      <c r="J332" s="335"/>
      <c r="K332" s="116"/>
    </row>
    <row r="333" spans="1:11" ht="18" customHeight="1" x14ac:dyDescent="0.15">
      <c r="A333" s="300" t="str">
        <f>IF(入力シート!$D$220="有","■防災訓練","")</f>
        <v/>
      </c>
      <c r="B333" s="300"/>
      <c r="C333" s="300"/>
      <c r="D333" s="300"/>
      <c r="E333" s="300"/>
      <c r="F333" s="300"/>
      <c r="G333" s="300"/>
      <c r="H333" s="300"/>
      <c r="I333" s="300"/>
      <c r="J333" s="300"/>
      <c r="K333" s="116"/>
    </row>
    <row r="334" spans="1:11" ht="18" customHeight="1" x14ac:dyDescent="0.15">
      <c r="A334" s="335" t="str">
        <f>IF(入力シート!$D$220="有",IF(入力シート!D238&lt;&gt;"","　毎年"&amp;入力シート!D240&amp;"月に"&amp;入力シート!D238&amp;"を対象として，"&amp;入力シート!D242&amp;"に関する訓練を実施する。","")&amp;IF(入力シート!D244&lt;&gt;"","毎年"&amp;入力シート!D246&amp;"月に"&amp;入力シート!D244&amp;"を対象として"&amp;入力シート!D248&amp;"に関する訓練を実施する。",""),"")</f>
        <v/>
      </c>
      <c r="B334" s="335"/>
      <c r="C334" s="335"/>
      <c r="D334" s="335"/>
      <c r="E334" s="335"/>
      <c r="F334" s="335"/>
      <c r="G334" s="335"/>
      <c r="H334" s="335"/>
      <c r="I334" s="335"/>
      <c r="J334" s="335"/>
      <c r="K334" s="116"/>
    </row>
    <row r="335" spans="1:11" ht="18" customHeight="1" x14ac:dyDescent="0.15">
      <c r="A335" s="335"/>
      <c r="B335" s="335"/>
      <c r="C335" s="335"/>
      <c r="D335" s="335"/>
      <c r="E335" s="335"/>
      <c r="F335" s="335"/>
      <c r="G335" s="335"/>
      <c r="H335" s="335"/>
      <c r="I335" s="335"/>
      <c r="J335" s="335"/>
      <c r="K335" s="116"/>
    </row>
    <row r="336" spans="1:11" ht="18" customHeight="1" x14ac:dyDescent="0.15">
      <c r="A336" s="335"/>
      <c r="B336" s="335"/>
      <c r="C336" s="335"/>
      <c r="D336" s="335"/>
      <c r="E336" s="335"/>
      <c r="F336" s="335"/>
      <c r="G336" s="335"/>
      <c r="H336" s="335"/>
      <c r="I336" s="335"/>
      <c r="J336" s="335"/>
      <c r="K336" s="116"/>
    </row>
    <row r="337" spans="1:11" ht="18" customHeight="1" x14ac:dyDescent="0.15">
      <c r="K337" s="116"/>
    </row>
    <row r="338" spans="1:11" ht="17.25" customHeight="1" x14ac:dyDescent="0.15">
      <c r="A338" s="323" t="str">
        <f>IF(入力シート!$D$220="有","(3)自衛水防組織の報告","")</f>
        <v/>
      </c>
      <c r="B338" s="323"/>
      <c r="C338" s="323"/>
      <c r="D338" s="323"/>
      <c r="E338" s="323"/>
      <c r="F338" s="323"/>
      <c r="G338" s="323"/>
      <c r="H338" s="323"/>
      <c r="I338" s="323"/>
      <c r="J338" s="323"/>
      <c r="K338" s="116"/>
    </row>
    <row r="339" spans="1:11" ht="18" customHeight="1" x14ac:dyDescent="0.15">
      <c r="A339" s="335" t="str">
        <f>IF(入力シート!$D$220="有","　自衛水防組織を組織または変更したときは，水防法第15条の3第2項に基づき，遅滞なく市町村長へ報告する。","")</f>
        <v/>
      </c>
      <c r="B339" s="335"/>
      <c r="C339" s="335"/>
      <c r="D339" s="335"/>
      <c r="E339" s="335"/>
      <c r="F339" s="335"/>
      <c r="G339" s="335"/>
      <c r="H339" s="335"/>
      <c r="I339" s="335"/>
      <c r="J339" s="335"/>
      <c r="K339" s="116"/>
    </row>
    <row r="340" spans="1:11" ht="18" customHeight="1" x14ac:dyDescent="0.15">
      <c r="A340" s="335"/>
      <c r="B340" s="335"/>
      <c r="C340" s="335"/>
      <c r="D340" s="335"/>
      <c r="E340" s="335"/>
      <c r="F340" s="335"/>
      <c r="G340" s="335"/>
      <c r="H340" s="335"/>
      <c r="I340" s="335"/>
      <c r="J340" s="335"/>
      <c r="K340" s="116"/>
    </row>
    <row r="341" spans="1:11" ht="18" customHeight="1" x14ac:dyDescent="0.15">
      <c r="K341" s="116"/>
    </row>
    <row r="342" spans="1:11" ht="18" customHeight="1" x14ac:dyDescent="0.15">
      <c r="K342" s="116"/>
    </row>
    <row r="343" spans="1:11" ht="18" customHeight="1" x14ac:dyDescent="0.15">
      <c r="K343" s="116"/>
    </row>
    <row r="344" spans="1:11" ht="18" customHeight="1" x14ac:dyDescent="0.15">
      <c r="K344" s="116"/>
    </row>
    <row r="345" spans="1:11" ht="18" customHeight="1" x14ac:dyDescent="0.15">
      <c r="K345" s="116"/>
    </row>
    <row r="346" spans="1:11" ht="18" customHeight="1" x14ac:dyDescent="0.15">
      <c r="K346" s="116"/>
    </row>
    <row r="347" spans="1:11" ht="18" customHeight="1" x14ac:dyDescent="0.15">
      <c r="K347" s="116"/>
    </row>
    <row r="348" spans="1:11" ht="18" customHeight="1" x14ac:dyDescent="0.15">
      <c r="K348" s="116"/>
    </row>
    <row r="349" spans="1:11" ht="18" customHeight="1" x14ac:dyDescent="0.15">
      <c r="K349" s="116"/>
    </row>
    <row r="350" spans="1:11" ht="18" customHeight="1" x14ac:dyDescent="0.15">
      <c r="K350" s="116"/>
    </row>
    <row r="351" spans="1:11" ht="18" customHeight="1" x14ac:dyDescent="0.15">
      <c r="K351" s="116"/>
    </row>
    <row r="352" spans="1:11" ht="18" customHeight="1" x14ac:dyDescent="0.15">
      <c r="K352" s="116"/>
    </row>
    <row r="353" spans="11:11" ht="18" customHeight="1" x14ac:dyDescent="0.15">
      <c r="K353" s="116"/>
    </row>
    <row r="354" spans="11:11" ht="18" customHeight="1" x14ac:dyDescent="0.15">
      <c r="K354" s="116"/>
    </row>
    <row r="355" spans="11:11" ht="18" customHeight="1" x14ac:dyDescent="0.15">
      <c r="K355" s="116"/>
    </row>
    <row r="356" spans="11:11" ht="18" customHeight="1" x14ac:dyDescent="0.15">
      <c r="K356" s="116"/>
    </row>
    <row r="357" spans="11:11" ht="18" customHeight="1" x14ac:dyDescent="0.15">
      <c r="K357" s="116"/>
    </row>
    <row r="358" spans="11:11" ht="18" customHeight="1" x14ac:dyDescent="0.15">
      <c r="K358" s="116"/>
    </row>
    <row r="359" spans="11:11" ht="18" customHeight="1" x14ac:dyDescent="0.15">
      <c r="K359" s="116"/>
    </row>
    <row r="360" spans="11:11" ht="18" customHeight="1" x14ac:dyDescent="0.15">
      <c r="K360" s="116"/>
    </row>
    <row r="361" spans="11:11" ht="18" customHeight="1" x14ac:dyDescent="0.15">
      <c r="K361" s="116"/>
    </row>
    <row r="362" spans="11:11" ht="18" customHeight="1" x14ac:dyDescent="0.15">
      <c r="K362" s="116"/>
    </row>
    <row r="363" spans="11:11" ht="18" customHeight="1" x14ac:dyDescent="0.15">
      <c r="K363" s="116"/>
    </row>
    <row r="364" spans="11:11" ht="18" customHeight="1" x14ac:dyDescent="0.15">
      <c r="K364" s="116"/>
    </row>
    <row r="365" spans="11:11" ht="18" customHeight="1" x14ac:dyDescent="0.15">
      <c r="K365" s="116"/>
    </row>
    <row r="366" spans="11:11" ht="18" customHeight="1" x14ac:dyDescent="0.15">
      <c r="K366" s="116"/>
    </row>
    <row r="367" spans="11:11" ht="18" customHeight="1" x14ac:dyDescent="0.15">
      <c r="K367" s="116"/>
    </row>
    <row r="368" spans="11:11" ht="18" customHeight="1" x14ac:dyDescent="0.15">
      <c r="K368" s="116"/>
    </row>
    <row r="369" spans="11:11" ht="18" customHeight="1" x14ac:dyDescent="0.15">
      <c r="K369" s="116"/>
    </row>
  </sheetData>
  <sheetProtection formatCells="0" formatColumns="0" formatRows="0" insertColumns="0" insertRows="0" insertHyperlinks="0" deleteColumns="0" deleteRows="0" selectLockedCells="1" sort="0" autoFilter="0" pivotTables="0"/>
  <mergeCells count="157">
    <mergeCell ref="A2:J5"/>
    <mergeCell ref="A168:E168"/>
    <mergeCell ref="B170:E172"/>
    <mergeCell ref="B174:E178"/>
    <mergeCell ref="F249:G250"/>
    <mergeCell ref="H247:I248"/>
    <mergeCell ref="A243:J243"/>
    <mergeCell ref="A234:J237"/>
    <mergeCell ref="A225:J226"/>
    <mergeCell ref="F247:G248"/>
    <mergeCell ref="A184:J184"/>
    <mergeCell ref="A188:J188"/>
    <mergeCell ref="A155:E155"/>
    <mergeCell ref="I168:J183"/>
    <mergeCell ref="B247:C248"/>
    <mergeCell ref="F246:G246"/>
    <mergeCell ref="H246:I246"/>
    <mergeCell ref="D246:E246"/>
    <mergeCell ref="D247:E248"/>
    <mergeCell ref="D249:E250"/>
    <mergeCell ref="A233:J233"/>
    <mergeCell ref="B219:J220"/>
    <mergeCell ref="A244:J244"/>
    <mergeCell ref="A198:C208"/>
    <mergeCell ref="A339:J340"/>
    <mergeCell ref="A315:J315"/>
    <mergeCell ref="D296:I298"/>
    <mergeCell ref="A319:J319"/>
    <mergeCell ref="B306:I306"/>
    <mergeCell ref="A312:J312"/>
    <mergeCell ref="A325:J325"/>
    <mergeCell ref="A326:J326"/>
    <mergeCell ref="A316:J318"/>
    <mergeCell ref="D299:I301"/>
    <mergeCell ref="A320:J322"/>
    <mergeCell ref="A285:J285"/>
    <mergeCell ref="B249:C250"/>
    <mergeCell ref="A328:J328"/>
    <mergeCell ref="A329:J329"/>
    <mergeCell ref="A330:J332"/>
    <mergeCell ref="A333:J333"/>
    <mergeCell ref="A334:J336"/>
    <mergeCell ref="A338:J338"/>
    <mergeCell ref="A280:J283"/>
    <mergeCell ref="A259:J260"/>
    <mergeCell ref="A261:J262"/>
    <mergeCell ref="A263:J264"/>
    <mergeCell ref="A265:J266"/>
    <mergeCell ref="A267:J268"/>
    <mergeCell ref="A269:J270"/>
    <mergeCell ref="E196:J197"/>
    <mergeCell ref="B287:C290"/>
    <mergeCell ref="D287:I290"/>
    <mergeCell ref="D291:I295"/>
    <mergeCell ref="H249:I250"/>
    <mergeCell ref="B307:I309"/>
    <mergeCell ref="A313:J313"/>
    <mergeCell ref="B299:C301"/>
    <mergeCell ref="B296:C298"/>
    <mergeCell ref="B302:C304"/>
    <mergeCell ref="D302:I304"/>
    <mergeCell ref="B286:I286"/>
    <mergeCell ref="A279:J279"/>
    <mergeCell ref="B255:I256"/>
    <mergeCell ref="B291:C295"/>
    <mergeCell ref="B251:C252"/>
    <mergeCell ref="D251:E252"/>
    <mergeCell ref="F251:G252"/>
    <mergeCell ref="H251:I252"/>
    <mergeCell ref="B253:C254"/>
    <mergeCell ref="D253:E254"/>
    <mergeCell ref="F253:G254"/>
    <mergeCell ref="A258:J258"/>
    <mergeCell ref="H253:I254"/>
    <mergeCell ref="F68:G68"/>
    <mergeCell ref="A94:J94"/>
    <mergeCell ref="B157:E159"/>
    <mergeCell ref="G155:H156"/>
    <mergeCell ref="I155:J156"/>
    <mergeCell ref="A239:J239"/>
    <mergeCell ref="A240:J241"/>
    <mergeCell ref="A232:J232"/>
    <mergeCell ref="B217:J218"/>
    <mergeCell ref="A222:J222"/>
    <mergeCell ref="A223:J224"/>
    <mergeCell ref="F168:F183"/>
    <mergeCell ref="G168:H183"/>
    <mergeCell ref="A186:J186"/>
    <mergeCell ref="A187:J187"/>
    <mergeCell ref="E195:J195"/>
    <mergeCell ref="D190:J190"/>
    <mergeCell ref="A190:C190"/>
    <mergeCell ref="A209:C216"/>
    <mergeCell ref="E204:J206"/>
    <mergeCell ref="E201:J203"/>
    <mergeCell ref="E207:J208"/>
    <mergeCell ref="A191:C197"/>
    <mergeCell ref="E212:J214"/>
    <mergeCell ref="A16:J17"/>
    <mergeCell ref="A37:J38"/>
    <mergeCell ref="A31:J32"/>
    <mergeCell ref="A48:J48"/>
    <mergeCell ref="G143:H153"/>
    <mergeCell ref="I143:J153"/>
    <mergeCell ref="A143:E143"/>
    <mergeCell ref="G142:H142"/>
    <mergeCell ref="I142:J142"/>
    <mergeCell ref="F143:F153"/>
    <mergeCell ref="A142:E142"/>
    <mergeCell ref="A49:J51"/>
    <mergeCell ref="A58:J58"/>
    <mergeCell ref="B63:I63"/>
    <mergeCell ref="B66:C66"/>
    <mergeCell ref="D66:E66"/>
    <mergeCell ref="A95:J96"/>
    <mergeCell ref="A97:B97"/>
    <mergeCell ref="A139:J139"/>
    <mergeCell ref="A61:J61"/>
    <mergeCell ref="A59:J59"/>
    <mergeCell ref="F64:I64"/>
    <mergeCell ref="B65:C65"/>
    <mergeCell ref="H68:I68"/>
    <mergeCell ref="E135:I135"/>
    <mergeCell ref="E134:I134"/>
    <mergeCell ref="E133:I133"/>
    <mergeCell ref="B146:E150"/>
    <mergeCell ref="A141:J141"/>
    <mergeCell ref="B161:E165"/>
    <mergeCell ref="I157:J158"/>
    <mergeCell ref="I159:J160"/>
    <mergeCell ref="G159:H160"/>
    <mergeCell ref="G157:H158"/>
    <mergeCell ref="A138:J138"/>
    <mergeCell ref="B181:E182"/>
    <mergeCell ref="B69:C69"/>
    <mergeCell ref="D69:E69"/>
    <mergeCell ref="B109:I111"/>
    <mergeCell ref="B68:C68"/>
    <mergeCell ref="D68:E68"/>
    <mergeCell ref="G163:H164"/>
    <mergeCell ref="A53:J53"/>
    <mergeCell ref="A54:J56"/>
    <mergeCell ref="B67:C67"/>
    <mergeCell ref="D67:E67"/>
    <mergeCell ref="B64:E64"/>
    <mergeCell ref="F65:G65"/>
    <mergeCell ref="H65:I65"/>
    <mergeCell ref="F67:G67"/>
    <mergeCell ref="H67:I67"/>
    <mergeCell ref="D65:E65"/>
    <mergeCell ref="I163:J164"/>
    <mergeCell ref="F155:F166"/>
    <mergeCell ref="G161:H162"/>
    <mergeCell ref="I161:J162"/>
    <mergeCell ref="B135:D135"/>
    <mergeCell ref="B134:D134"/>
    <mergeCell ref="B133:D133"/>
  </mergeCells>
  <phoneticPr fontId="9"/>
  <conditionalFormatting sqref="A2">
    <cfRule type="expression" dxfId="0" priority="1">
      <formula>$A$2&lt;&gt;""</formula>
    </cfRule>
  </conditionalFormatting>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1"/>
  <sheetViews>
    <sheetView view="pageBreakPreview" zoomScale="70" zoomScaleNormal="70" zoomScaleSheetLayoutView="70" workbookViewId="0">
      <selection activeCell="D87" sqref="D87:J91"/>
    </sheetView>
  </sheetViews>
  <sheetFormatPr defaultRowHeight="17.25" x14ac:dyDescent="0.15"/>
  <cols>
    <col min="1" max="16384" width="9" style="3"/>
  </cols>
  <sheetData>
    <row r="1" spans="1:10" x14ac:dyDescent="0.15">
      <c r="A1" s="456" t="s">
        <v>359</v>
      </c>
      <c r="B1" s="457"/>
      <c r="C1" s="457"/>
      <c r="D1" s="457"/>
      <c r="E1" s="457"/>
      <c r="F1" s="457"/>
      <c r="G1" s="457"/>
      <c r="H1" s="457"/>
      <c r="I1" s="457"/>
      <c r="J1" s="457"/>
    </row>
    <row r="2" spans="1:10" x14ac:dyDescent="0.15">
      <c r="A2" s="457"/>
      <c r="B2" s="457"/>
      <c r="C2" s="457"/>
      <c r="D2" s="457"/>
      <c r="E2" s="457"/>
      <c r="F2" s="457"/>
      <c r="G2" s="457"/>
      <c r="H2" s="457"/>
      <c r="I2" s="457"/>
      <c r="J2" s="457"/>
    </row>
    <row r="3" spans="1:10" x14ac:dyDescent="0.15">
      <c r="A3" s="457"/>
      <c r="B3" s="457"/>
      <c r="C3" s="457"/>
      <c r="D3" s="457"/>
      <c r="E3" s="457"/>
      <c r="F3" s="457"/>
      <c r="G3" s="457"/>
      <c r="H3" s="457"/>
      <c r="I3" s="457"/>
      <c r="J3" s="457"/>
    </row>
    <row r="4" spans="1:10" x14ac:dyDescent="0.15">
      <c r="A4" s="457"/>
      <c r="B4" s="457"/>
      <c r="C4" s="457"/>
      <c r="D4" s="457"/>
      <c r="E4" s="457"/>
      <c r="F4" s="457"/>
      <c r="G4" s="457"/>
      <c r="H4" s="457"/>
      <c r="I4" s="457"/>
      <c r="J4" s="457"/>
    </row>
    <row r="5" spans="1:10" x14ac:dyDescent="0.15">
      <c r="A5" s="457"/>
      <c r="B5" s="457"/>
      <c r="C5" s="457"/>
      <c r="D5" s="457"/>
      <c r="E5" s="457"/>
      <c r="F5" s="457"/>
      <c r="G5" s="457"/>
      <c r="H5" s="457"/>
      <c r="I5" s="457"/>
      <c r="J5" s="457"/>
    </row>
    <row r="6" spans="1:10" x14ac:dyDescent="0.15">
      <c r="A6" s="457"/>
      <c r="B6" s="457"/>
      <c r="C6" s="457"/>
      <c r="D6" s="457"/>
      <c r="E6" s="457"/>
      <c r="F6" s="457"/>
      <c r="G6" s="457"/>
      <c r="H6" s="457"/>
      <c r="I6" s="457"/>
      <c r="J6" s="457"/>
    </row>
    <row r="7" spans="1:10" x14ac:dyDescent="0.15">
      <c r="A7" s="457"/>
      <c r="B7" s="457"/>
      <c r="C7" s="457"/>
      <c r="D7" s="457"/>
      <c r="E7" s="457"/>
      <c r="F7" s="457"/>
      <c r="G7" s="457"/>
      <c r="H7" s="457"/>
      <c r="I7" s="457"/>
      <c r="J7" s="457"/>
    </row>
    <row r="8" spans="1:10" x14ac:dyDescent="0.15">
      <c r="A8" s="457"/>
      <c r="B8" s="457"/>
      <c r="C8" s="457"/>
      <c r="D8" s="457"/>
      <c r="E8" s="457"/>
      <c r="F8" s="457"/>
      <c r="G8" s="457"/>
      <c r="H8" s="457"/>
      <c r="I8" s="457"/>
      <c r="J8" s="457"/>
    </row>
    <row r="9" spans="1:10" x14ac:dyDescent="0.15">
      <c r="A9" s="457"/>
      <c r="B9" s="457"/>
      <c r="C9" s="457"/>
      <c r="D9" s="457"/>
      <c r="E9" s="457"/>
      <c r="F9" s="457"/>
      <c r="G9" s="457"/>
      <c r="H9" s="457"/>
      <c r="I9" s="457"/>
      <c r="J9" s="457"/>
    </row>
    <row r="10" spans="1:10" x14ac:dyDescent="0.15">
      <c r="A10" s="457"/>
      <c r="B10" s="457"/>
      <c r="C10" s="457"/>
      <c r="D10" s="457"/>
      <c r="E10" s="457"/>
      <c r="F10" s="457"/>
      <c r="G10" s="457"/>
      <c r="H10" s="457"/>
      <c r="I10" s="457"/>
      <c r="J10" s="457"/>
    </row>
    <row r="11" spans="1:10" x14ac:dyDescent="0.15">
      <c r="A11" s="457"/>
      <c r="B11" s="457"/>
      <c r="C11" s="457"/>
      <c r="D11" s="457"/>
      <c r="E11" s="457"/>
      <c r="F11" s="457"/>
      <c r="G11" s="457"/>
      <c r="H11" s="457"/>
      <c r="I11" s="457"/>
      <c r="J11" s="457"/>
    </row>
    <row r="12" spans="1:10" x14ac:dyDescent="0.15">
      <c r="A12" s="457"/>
      <c r="B12" s="457"/>
      <c r="C12" s="457"/>
      <c r="D12" s="457"/>
      <c r="E12" s="457"/>
      <c r="F12" s="457"/>
      <c r="G12" s="457"/>
      <c r="H12" s="457"/>
      <c r="I12" s="457"/>
      <c r="J12" s="457"/>
    </row>
    <row r="13" spans="1:10" x14ac:dyDescent="0.15">
      <c r="A13" s="457"/>
      <c r="B13" s="457"/>
      <c r="C13" s="457"/>
      <c r="D13" s="457"/>
      <c r="E13" s="457"/>
      <c r="F13" s="457"/>
      <c r="G13" s="457"/>
      <c r="H13" s="457"/>
      <c r="I13" s="457"/>
      <c r="J13" s="457"/>
    </row>
    <row r="14" spans="1:10" x14ac:dyDescent="0.15">
      <c r="A14" s="457"/>
      <c r="B14" s="457"/>
      <c r="C14" s="457"/>
      <c r="D14" s="457"/>
      <c r="E14" s="457"/>
      <c r="F14" s="457"/>
      <c r="G14" s="457"/>
      <c r="H14" s="457"/>
      <c r="I14" s="457"/>
      <c r="J14" s="457"/>
    </row>
    <row r="15" spans="1:10" x14ac:dyDescent="0.15">
      <c r="A15" s="457"/>
      <c r="B15" s="457"/>
      <c r="C15" s="457"/>
      <c r="D15" s="457"/>
      <c r="E15" s="457"/>
      <c r="F15" s="457"/>
      <c r="G15" s="457"/>
      <c r="H15" s="457"/>
      <c r="I15" s="457"/>
      <c r="J15" s="457"/>
    </row>
    <row r="16" spans="1:10" x14ac:dyDescent="0.15">
      <c r="A16" s="457"/>
      <c r="B16" s="457"/>
      <c r="C16" s="457"/>
      <c r="D16" s="457"/>
      <c r="E16" s="457"/>
      <c r="F16" s="457"/>
      <c r="G16" s="457"/>
      <c r="H16" s="457"/>
      <c r="I16" s="457"/>
      <c r="J16" s="457"/>
    </row>
    <row r="17" spans="1:10" x14ac:dyDescent="0.15">
      <c r="A17" s="457"/>
      <c r="B17" s="457"/>
      <c r="C17" s="457"/>
      <c r="D17" s="457"/>
      <c r="E17" s="457"/>
      <c r="F17" s="457"/>
      <c r="G17" s="457"/>
      <c r="H17" s="457"/>
      <c r="I17" s="457"/>
      <c r="J17" s="457"/>
    </row>
    <row r="18" spans="1:10" x14ac:dyDescent="0.15">
      <c r="A18" s="457"/>
      <c r="B18" s="457"/>
      <c r="C18" s="457"/>
      <c r="D18" s="457"/>
      <c r="E18" s="457"/>
      <c r="F18" s="457"/>
      <c r="G18" s="457"/>
      <c r="H18" s="457"/>
      <c r="I18" s="457"/>
      <c r="J18" s="457"/>
    </row>
    <row r="19" spans="1:10" x14ac:dyDescent="0.15">
      <c r="A19" s="457"/>
      <c r="B19" s="457"/>
      <c r="C19" s="457"/>
      <c r="D19" s="457"/>
      <c r="E19" s="457"/>
      <c r="F19" s="457"/>
      <c r="G19" s="457"/>
      <c r="H19" s="457"/>
      <c r="I19" s="457"/>
      <c r="J19" s="457"/>
    </row>
    <row r="20" spans="1:10" x14ac:dyDescent="0.15">
      <c r="A20" s="457"/>
      <c r="B20" s="457"/>
      <c r="C20" s="457"/>
      <c r="D20" s="457"/>
      <c r="E20" s="457"/>
      <c r="F20" s="457"/>
      <c r="G20" s="457"/>
      <c r="H20" s="457"/>
      <c r="I20" s="457"/>
      <c r="J20" s="457"/>
    </row>
    <row r="21" spans="1:10" x14ac:dyDescent="0.15">
      <c r="A21" s="457"/>
      <c r="B21" s="457"/>
      <c r="C21" s="457"/>
      <c r="D21" s="457"/>
      <c r="E21" s="457"/>
      <c r="F21" s="457"/>
      <c r="G21" s="457"/>
      <c r="H21" s="457"/>
      <c r="I21" s="457"/>
      <c r="J21" s="457"/>
    </row>
    <row r="22" spans="1:10" x14ac:dyDescent="0.15">
      <c r="A22" s="457"/>
      <c r="B22" s="457"/>
      <c r="C22" s="457"/>
      <c r="D22" s="457"/>
      <c r="E22" s="457"/>
      <c r="F22" s="457"/>
      <c r="G22" s="457"/>
      <c r="H22" s="457"/>
      <c r="I22" s="457"/>
      <c r="J22" s="457"/>
    </row>
    <row r="23" spans="1:10" x14ac:dyDescent="0.15">
      <c r="A23" s="457"/>
      <c r="B23" s="457"/>
      <c r="C23" s="457"/>
      <c r="D23" s="457"/>
      <c r="E23" s="457"/>
      <c r="F23" s="457"/>
      <c r="G23" s="457"/>
      <c r="H23" s="457"/>
      <c r="I23" s="457"/>
      <c r="J23" s="457"/>
    </row>
    <row r="24" spans="1:10" x14ac:dyDescent="0.15">
      <c r="A24" s="457"/>
      <c r="B24" s="457"/>
      <c r="C24" s="457"/>
      <c r="D24" s="457"/>
      <c r="E24" s="457"/>
      <c r="F24" s="457"/>
      <c r="G24" s="457"/>
      <c r="H24" s="457"/>
      <c r="I24" s="457"/>
      <c r="J24" s="457"/>
    </row>
    <row r="25" spans="1:10" x14ac:dyDescent="0.15">
      <c r="A25" s="457"/>
      <c r="B25" s="457"/>
      <c r="C25" s="457"/>
      <c r="D25" s="457"/>
      <c r="E25" s="457"/>
      <c r="F25" s="457"/>
      <c r="G25" s="457"/>
      <c r="H25" s="457"/>
      <c r="I25" s="457"/>
      <c r="J25" s="457"/>
    </row>
    <row r="26" spans="1:10" x14ac:dyDescent="0.15">
      <c r="A26" s="457"/>
      <c r="B26" s="457"/>
      <c r="C26" s="457"/>
      <c r="D26" s="457"/>
      <c r="E26" s="457"/>
      <c r="F26" s="457"/>
      <c r="G26" s="457"/>
      <c r="H26" s="457"/>
      <c r="I26" s="457"/>
      <c r="J26" s="457"/>
    </row>
    <row r="27" spans="1:10" x14ac:dyDescent="0.15">
      <c r="A27" s="457"/>
      <c r="B27" s="457"/>
      <c r="C27" s="457"/>
      <c r="D27" s="457"/>
      <c r="E27" s="457"/>
      <c r="F27" s="457"/>
      <c r="G27" s="457"/>
      <c r="H27" s="457"/>
      <c r="I27" s="457"/>
      <c r="J27" s="457"/>
    </row>
    <row r="28" spans="1:10" x14ac:dyDescent="0.15">
      <c r="A28" s="457"/>
      <c r="B28" s="457"/>
      <c r="C28" s="457"/>
      <c r="D28" s="457"/>
      <c r="E28" s="457"/>
      <c r="F28" s="457"/>
      <c r="G28" s="457"/>
      <c r="H28" s="457"/>
      <c r="I28" s="457"/>
      <c r="J28" s="457"/>
    </row>
    <row r="29" spans="1:10" x14ac:dyDescent="0.15">
      <c r="A29" s="457"/>
      <c r="B29" s="457"/>
      <c r="C29" s="457"/>
      <c r="D29" s="457"/>
      <c r="E29" s="457"/>
      <c r="F29" s="457"/>
      <c r="G29" s="457"/>
      <c r="H29" s="457"/>
      <c r="I29" s="457"/>
      <c r="J29" s="457"/>
    </row>
    <row r="30" spans="1:10" x14ac:dyDescent="0.15">
      <c r="A30" s="457"/>
      <c r="B30" s="457"/>
      <c r="C30" s="457"/>
      <c r="D30" s="457"/>
      <c r="E30" s="457"/>
      <c r="F30" s="457"/>
      <c r="G30" s="457"/>
      <c r="H30" s="457"/>
      <c r="I30" s="457"/>
      <c r="J30" s="457"/>
    </row>
    <row r="31" spans="1:10" x14ac:dyDescent="0.15">
      <c r="A31" s="457"/>
      <c r="B31" s="457"/>
      <c r="C31" s="457"/>
      <c r="D31" s="457"/>
      <c r="E31" s="457"/>
      <c r="F31" s="457"/>
      <c r="G31" s="457"/>
      <c r="H31" s="457"/>
      <c r="I31" s="457"/>
      <c r="J31" s="457"/>
    </row>
    <row r="32" spans="1:10" x14ac:dyDescent="0.15">
      <c r="A32" s="457"/>
      <c r="B32" s="457"/>
      <c r="C32" s="457"/>
      <c r="D32" s="457"/>
      <c r="E32" s="457"/>
      <c r="F32" s="457"/>
      <c r="G32" s="457"/>
      <c r="H32" s="457"/>
      <c r="I32" s="457"/>
      <c r="J32" s="457"/>
    </row>
    <row r="33" spans="1:11" x14ac:dyDescent="0.15">
      <c r="A33" s="457"/>
      <c r="B33" s="457"/>
      <c r="C33" s="457"/>
      <c r="D33" s="457"/>
      <c r="E33" s="457"/>
      <c r="F33" s="457"/>
      <c r="G33" s="457"/>
      <c r="H33" s="457"/>
      <c r="I33" s="457"/>
      <c r="J33" s="457"/>
    </row>
    <row r="34" spans="1:11" x14ac:dyDescent="0.15">
      <c r="A34" s="457"/>
      <c r="B34" s="457"/>
      <c r="C34" s="457"/>
      <c r="D34" s="457"/>
      <c r="E34" s="457"/>
      <c r="F34" s="457"/>
      <c r="G34" s="457"/>
      <c r="H34" s="457"/>
      <c r="I34" s="457"/>
      <c r="J34" s="457"/>
    </row>
    <row r="35" spans="1:11" x14ac:dyDescent="0.15">
      <c r="A35" s="457"/>
      <c r="B35" s="457"/>
      <c r="C35" s="457"/>
      <c r="D35" s="457"/>
      <c r="E35" s="457"/>
      <c r="F35" s="457"/>
      <c r="G35" s="457"/>
      <c r="H35" s="457"/>
      <c r="I35" s="457"/>
      <c r="J35" s="457"/>
    </row>
    <row r="36" spans="1:11" x14ac:dyDescent="0.15">
      <c r="A36" s="457"/>
      <c r="B36" s="457"/>
      <c r="C36" s="457"/>
      <c r="D36" s="457"/>
      <c r="E36" s="457"/>
      <c r="F36" s="457"/>
      <c r="G36" s="457"/>
      <c r="H36" s="457"/>
      <c r="I36" s="457"/>
      <c r="J36" s="457"/>
    </row>
    <row r="37" spans="1:11" x14ac:dyDescent="0.15">
      <c r="A37" s="457"/>
      <c r="B37" s="457"/>
      <c r="C37" s="457"/>
      <c r="D37" s="457"/>
      <c r="E37" s="457"/>
      <c r="F37" s="457"/>
      <c r="G37" s="457"/>
      <c r="H37" s="457"/>
      <c r="I37" s="457"/>
      <c r="J37" s="457"/>
    </row>
    <row r="38" spans="1:11" x14ac:dyDescent="0.15">
      <c r="A38" s="457"/>
      <c r="B38" s="457"/>
      <c r="C38" s="457"/>
      <c r="D38" s="457"/>
      <c r="E38" s="457"/>
      <c r="F38" s="457"/>
      <c r="G38" s="457"/>
      <c r="H38" s="457"/>
      <c r="I38" s="457"/>
      <c r="J38" s="457"/>
    </row>
    <row r="39" spans="1:11" x14ac:dyDescent="0.15">
      <c r="A39" s="457"/>
      <c r="B39" s="457"/>
      <c r="C39" s="457"/>
      <c r="D39" s="457"/>
      <c r="E39" s="457"/>
      <c r="F39" s="457"/>
      <c r="G39" s="457"/>
      <c r="H39" s="457"/>
      <c r="I39" s="457"/>
      <c r="J39" s="457"/>
    </row>
    <row r="40" spans="1:11" x14ac:dyDescent="0.15">
      <c r="A40" s="457"/>
      <c r="B40" s="457"/>
      <c r="C40" s="457"/>
      <c r="D40" s="457"/>
      <c r="E40" s="457"/>
      <c r="F40" s="457"/>
      <c r="G40" s="457"/>
      <c r="H40" s="457"/>
      <c r="I40" s="457"/>
      <c r="J40" s="457"/>
    </row>
    <row r="41" spans="1:11" x14ac:dyDescent="0.15">
      <c r="A41" s="457"/>
      <c r="B41" s="457"/>
      <c r="C41" s="457"/>
      <c r="D41" s="457"/>
      <c r="E41" s="457"/>
      <c r="F41" s="457"/>
      <c r="G41" s="457"/>
      <c r="H41" s="457"/>
      <c r="I41" s="457"/>
      <c r="J41" s="457"/>
    </row>
    <row r="42" spans="1:11" x14ac:dyDescent="0.15">
      <c r="A42" s="457"/>
      <c r="B42" s="457"/>
      <c r="C42" s="457"/>
      <c r="D42" s="457"/>
      <c r="E42" s="457"/>
      <c r="F42" s="457"/>
      <c r="G42" s="457"/>
      <c r="H42" s="457"/>
      <c r="I42" s="457"/>
      <c r="J42" s="457"/>
    </row>
    <row r="43" spans="1:11" x14ac:dyDescent="0.15">
      <c r="A43" s="457"/>
      <c r="B43" s="457"/>
      <c r="C43" s="457"/>
      <c r="D43" s="457"/>
      <c r="E43" s="457"/>
      <c r="F43" s="457"/>
      <c r="G43" s="457"/>
      <c r="H43" s="457"/>
      <c r="I43" s="457"/>
      <c r="J43" s="457"/>
    </row>
    <row r="44" spans="1:11" x14ac:dyDescent="0.15">
      <c r="A44" s="457"/>
      <c r="B44" s="457"/>
      <c r="C44" s="457"/>
      <c r="D44" s="457"/>
      <c r="E44" s="457"/>
      <c r="F44" s="457"/>
      <c r="G44" s="457"/>
      <c r="H44" s="457"/>
      <c r="I44" s="457"/>
      <c r="J44" s="457"/>
    </row>
    <row r="45" spans="1:11" x14ac:dyDescent="0.15">
      <c r="A45" s="457"/>
      <c r="B45" s="457"/>
      <c r="C45" s="457"/>
      <c r="D45" s="457"/>
      <c r="E45" s="457"/>
      <c r="F45" s="457"/>
      <c r="G45" s="457"/>
      <c r="H45" s="457"/>
      <c r="I45" s="457"/>
      <c r="J45" s="457"/>
    </row>
    <row r="46" spans="1:11" x14ac:dyDescent="0.15">
      <c r="A46" s="457"/>
      <c r="B46" s="457"/>
      <c r="C46" s="457"/>
      <c r="D46" s="457"/>
      <c r="E46" s="457"/>
      <c r="F46" s="457"/>
      <c r="G46" s="457"/>
      <c r="H46" s="457"/>
      <c r="I46" s="457"/>
      <c r="J46" s="457"/>
    </row>
    <row r="47" spans="1:11" x14ac:dyDescent="0.15">
      <c r="A47" s="457"/>
      <c r="B47" s="457"/>
      <c r="C47" s="457"/>
      <c r="D47" s="457"/>
      <c r="E47" s="457"/>
      <c r="F47" s="457"/>
      <c r="G47" s="457"/>
      <c r="H47" s="457"/>
      <c r="I47" s="457"/>
      <c r="J47" s="457"/>
    </row>
    <row r="48" spans="1:11" x14ac:dyDescent="0.15">
      <c r="A48" s="440" t="s">
        <v>215</v>
      </c>
      <c r="B48" s="440"/>
      <c r="C48" s="440"/>
      <c r="D48" s="440"/>
      <c r="E48" s="440"/>
      <c r="F48" s="440"/>
      <c r="G48" s="440"/>
      <c r="H48" s="440"/>
      <c r="I48" s="440"/>
      <c r="J48" s="440"/>
      <c r="K48" s="13"/>
    </row>
    <row r="49" spans="1:11" ht="18" thickBot="1" x14ac:dyDescent="0.2">
      <c r="K49" s="13"/>
    </row>
    <row r="50" spans="1:11" ht="18" thickBot="1" x14ac:dyDescent="0.2">
      <c r="A50" s="102"/>
      <c r="B50" s="103" t="s">
        <v>218</v>
      </c>
      <c r="C50" s="441">
        <f>入力シート!D252</f>
        <v>0</v>
      </c>
      <c r="D50" s="441"/>
      <c r="E50" s="104" t="s">
        <v>217</v>
      </c>
      <c r="F50" s="13"/>
      <c r="G50" s="13"/>
      <c r="H50" s="13"/>
      <c r="I50" s="13"/>
      <c r="J50" s="13"/>
      <c r="K50" s="13"/>
    </row>
    <row r="51" spans="1:11" ht="18" thickBot="1" x14ac:dyDescent="0.2">
      <c r="A51" s="104"/>
      <c r="B51" s="105"/>
      <c r="C51" s="84"/>
      <c r="D51" s="84"/>
      <c r="E51" s="13"/>
      <c r="F51" s="13"/>
      <c r="G51" s="13"/>
      <c r="H51" s="13"/>
      <c r="I51" s="13"/>
      <c r="J51" s="13"/>
      <c r="K51" s="13"/>
    </row>
    <row r="52" spans="1:11" ht="18" thickBot="1" x14ac:dyDescent="0.2">
      <c r="A52" s="102"/>
      <c r="B52" s="103" t="s">
        <v>288</v>
      </c>
      <c r="C52" s="441">
        <f>入力シート!D254</f>
        <v>0</v>
      </c>
      <c r="D52" s="441"/>
      <c r="E52" s="106" t="s">
        <v>217</v>
      </c>
      <c r="F52" s="106"/>
      <c r="G52" s="103" t="s">
        <v>242</v>
      </c>
      <c r="H52" s="441">
        <f>入力シート!D256</f>
        <v>0</v>
      </c>
      <c r="I52" s="441"/>
      <c r="J52" s="104" t="s">
        <v>217</v>
      </c>
    </row>
    <row r="53" spans="1:11" ht="18" thickBot="1" x14ac:dyDescent="0.2">
      <c r="B53" s="10"/>
    </row>
    <row r="54" spans="1:11" x14ac:dyDescent="0.15">
      <c r="B54" s="10"/>
      <c r="C54" s="451" t="s">
        <v>225</v>
      </c>
      <c r="D54" s="442"/>
      <c r="E54" s="442" t="s">
        <v>219</v>
      </c>
      <c r="F54" s="442"/>
      <c r="G54" s="442"/>
      <c r="H54" s="442" t="s">
        <v>220</v>
      </c>
      <c r="I54" s="442"/>
      <c r="J54" s="443"/>
    </row>
    <row r="55" spans="1:11" x14ac:dyDescent="0.15">
      <c r="B55" s="10"/>
      <c r="C55" s="452"/>
      <c r="D55" s="453"/>
      <c r="E55" s="4" t="s">
        <v>222</v>
      </c>
      <c r="F55" s="449" t="str">
        <f>IF(入力シート!D260&lt;&gt;"",入力シート!D260,"")</f>
        <v/>
      </c>
      <c r="G55" s="450"/>
      <c r="H55" s="460" t="s">
        <v>221</v>
      </c>
      <c r="I55" s="461"/>
      <c r="J55" s="462"/>
    </row>
    <row r="56" spans="1:11" x14ac:dyDescent="0.15">
      <c r="B56" s="10"/>
      <c r="C56" s="452"/>
      <c r="D56" s="453"/>
      <c r="E56" s="5" t="s">
        <v>223</v>
      </c>
      <c r="F56" s="2" t="str">
        <f>IF(入力シート!D262&lt;&gt;"",入力シート!D262,"")</f>
        <v/>
      </c>
      <c r="G56" s="6" t="s">
        <v>224</v>
      </c>
      <c r="H56" s="463"/>
      <c r="I56" s="464"/>
      <c r="J56" s="465"/>
    </row>
    <row r="57" spans="1:11" x14ac:dyDescent="0.15">
      <c r="B57" s="10"/>
      <c r="C57" s="452"/>
      <c r="D57" s="453"/>
      <c r="E57" s="5" t="str">
        <f>IF(入力シート!D264&lt;&gt;"","・","")</f>
        <v/>
      </c>
      <c r="F57" s="444" t="str">
        <f>IF(入力シート!D264&lt;&gt;"",入力シート!D264,"")</f>
        <v/>
      </c>
      <c r="G57" s="445"/>
      <c r="H57" s="463"/>
      <c r="I57" s="464"/>
      <c r="J57" s="465"/>
    </row>
    <row r="58" spans="1:11" x14ac:dyDescent="0.15">
      <c r="B58" s="10"/>
      <c r="C58" s="452"/>
      <c r="D58" s="453"/>
      <c r="E58" s="5" t="str">
        <f>IF(入力シート!D266&lt;&gt;"","・","")</f>
        <v/>
      </c>
      <c r="F58" s="444" t="str">
        <f>IF(入力シート!D266&lt;&gt;"",入力シート!D266,"")</f>
        <v/>
      </c>
      <c r="G58" s="445"/>
      <c r="H58" s="463"/>
      <c r="I58" s="464"/>
      <c r="J58" s="465"/>
    </row>
    <row r="59" spans="1:11" ht="18" thickBot="1" x14ac:dyDescent="0.2">
      <c r="B59" s="10"/>
      <c r="C59" s="452"/>
      <c r="D59" s="453"/>
      <c r="E59" s="5" t="str">
        <f>IF(入力シート!D268&lt;&gt;"","・","")</f>
        <v/>
      </c>
      <c r="F59" s="444" t="str">
        <f>IF(入力シート!D268&lt;&gt;"",入力シート!D268,"")</f>
        <v/>
      </c>
      <c r="G59" s="445"/>
      <c r="H59" s="463"/>
      <c r="I59" s="464"/>
      <c r="J59" s="465"/>
    </row>
    <row r="60" spans="1:11" x14ac:dyDescent="0.15">
      <c r="B60" s="11"/>
      <c r="C60" s="452"/>
      <c r="D60" s="453"/>
      <c r="E60" s="5" t="str">
        <f>IF(入力シート!D270&lt;&gt;"","・","")</f>
        <v/>
      </c>
      <c r="F60" s="444" t="str">
        <f>IF(入力シート!D270&lt;&gt;"",入力シート!D270,"")</f>
        <v/>
      </c>
      <c r="G60" s="445"/>
      <c r="H60" s="463"/>
      <c r="I60" s="464"/>
      <c r="J60" s="465"/>
    </row>
    <row r="61" spans="1:11" x14ac:dyDescent="0.15">
      <c r="B61" s="10"/>
      <c r="C61" s="452"/>
      <c r="D61" s="453"/>
      <c r="E61" s="446" t="str">
        <f>IF(AND(F56&lt;&gt;"",F56&gt;4),"他"&amp;F56-COUNTA(F57:G60)&amp;"名","")</f>
        <v/>
      </c>
      <c r="F61" s="447"/>
      <c r="G61" s="448"/>
      <c r="H61" s="463"/>
      <c r="I61" s="464"/>
      <c r="J61" s="465"/>
    </row>
    <row r="62" spans="1:11" x14ac:dyDescent="0.15">
      <c r="B62" s="10"/>
      <c r="C62" s="452"/>
      <c r="D62" s="453"/>
      <c r="E62" s="5"/>
      <c r="F62" s="2"/>
      <c r="G62" s="6"/>
      <c r="H62" s="463"/>
      <c r="I62" s="464"/>
      <c r="J62" s="465"/>
    </row>
    <row r="63" spans="1:11" x14ac:dyDescent="0.15">
      <c r="B63" s="10"/>
      <c r="C63" s="452"/>
      <c r="D63" s="453"/>
      <c r="E63" s="5"/>
      <c r="F63" s="2"/>
      <c r="G63" s="6"/>
      <c r="H63" s="463"/>
      <c r="I63" s="464"/>
      <c r="J63" s="465"/>
    </row>
    <row r="64" spans="1:11" x14ac:dyDescent="0.15">
      <c r="B64" s="10"/>
      <c r="C64" s="452"/>
      <c r="D64" s="453"/>
      <c r="E64" s="5"/>
      <c r="F64" s="2"/>
      <c r="G64" s="6"/>
      <c r="H64" s="463"/>
      <c r="I64" s="464"/>
      <c r="J64" s="465"/>
    </row>
    <row r="65" spans="1:10" ht="18" thickBot="1" x14ac:dyDescent="0.2">
      <c r="B65" s="10"/>
      <c r="C65" s="454"/>
      <c r="D65" s="455"/>
      <c r="E65" s="8"/>
      <c r="F65" s="1"/>
      <c r="G65" s="9"/>
      <c r="H65" s="466"/>
      <c r="I65" s="467"/>
      <c r="J65" s="468"/>
    </row>
    <row r="66" spans="1:10" ht="18" thickBot="1" x14ac:dyDescent="0.2">
      <c r="B66" s="10"/>
    </row>
    <row r="67" spans="1:10" x14ac:dyDescent="0.15">
      <c r="B67" s="10"/>
      <c r="C67" s="451" t="s">
        <v>226</v>
      </c>
      <c r="D67" s="442"/>
      <c r="E67" s="442" t="s">
        <v>219</v>
      </c>
      <c r="F67" s="442"/>
      <c r="G67" s="442"/>
      <c r="H67" s="442" t="s">
        <v>220</v>
      </c>
      <c r="I67" s="442"/>
      <c r="J67" s="443"/>
    </row>
    <row r="68" spans="1:10" x14ac:dyDescent="0.15">
      <c r="B68" s="10"/>
      <c r="C68" s="452"/>
      <c r="D68" s="453"/>
      <c r="E68" s="4" t="s">
        <v>222</v>
      </c>
      <c r="F68" s="449" t="str">
        <f>IF(入力シート!D274&lt;&gt;"",入力シート!D274,"")</f>
        <v/>
      </c>
      <c r="G68" s="450"/>
      <c r="H68" s="460" t="s">
        <v>227</v>
      </c>
      <c r="I68" s="461"/>
      <c r="J68" s="462"/>
    </row>
    <row r="69" spans="1:10" x14ac:dyDescent="0.15">
      <c r="B69" s="10"/>
      <c r="C69" s="452"/>
      <c r="D69" s="453"/>
      <c r="E69" s="5" t="s">
        <v>223</v>
      </c>
      <c r="F69" s="2" t="str">
        <f>IF(入力シート!D276&lt;&gt;"",入力シート!D276,"")</f>
        <v/>
      </c>
      <c r="G69" s="6" t="s">
        <v>224</v>
      </c>
      <c r="H69" s="463"/>
      <c r="I69" s="464"/>
      <c r="J69" s="465"/>
    </row>
    <row r="70" spans="1:10" x14ac:dyDescent="0.15">
      <c r="B70" s="10"/>
      <c r="C70" s="452"/>
      <c r="D70" s="453"/>
      <c r="E70" s="5" t="str">
        <f>IF(入力シート!D278&lt;&gt;"","・","")</f>
        <v/>
      </c>
      <c r="F70" s="444" t="str">
        <f>IF(入力シート!D278&lt;&gt;"",入力シート!D278,"")</f>
        <v/>
      </c>
      <c r="G70" s="445"/>
      <c r="H70" s="463"/>
      <c r="I70" s="464"/>
      <c r="J70" s="465"/>
    </row>
    <row r="71" spans="1:10" ht="18" thickBot="1" x14ac:dyDescent="0.2">
      <c r="B71" s="12"/>
      <c r="C71" s="469"/>
      <c r="D71" s="453"/>
      <c r="E71" s="5" t="str">
        <f>IF(入力シート!D280&lt;&gt;"","・","")</f>
        <v/>
      </c>
      <c r="F71" s="444" t="str">
        <f>IF(入力シート!D280&lt;&gt;"",入力シート!D280,"")</f>
        <v/>
      </c>
      <c r="G71" s="445"/>
      <c r="H71" s="463"/>
      <c r="I71" s="464"/>
      <c r="J71" s="465"/>
    </row>
    <row r="72" spans="1:10" x14ac:dyDescent="0.15">
      <c r="C72" s="452"/>
      <c r="D72" s="453"/>
      <c r="E72" s="5" t="str">
        <f>IF(入力シート!D282&lt;&gt;"","・","")</f>
        <v/>
      </c>
      <c r="F72" s="444" t="str">
        <f>IF(入力シート!D282&lt;&gt;"",入力シート!D282,"")</f>
        <v/>
      </c>
      <c r="G72" s="445"/>
      <c r="H72" s="463"/>
      <c r="I72" s="464"/>
      <c r="J72" s="465"/>
    </row>
    <row r="73" spans="1:10" x14ac:dyDescent="0.15">
      <c r="C73" s="452"/>
      <c r="D73" s="453"/>
      <c r="E73" s="5" t="str">
        <f>IF(入力シート!D284&lt;&gt;"","・","")</f>
        <v/>
      </c>
      <c r="F73" s="444" t="str">
        <f>IF(入力シート!D284&lt;&gt;"",入力シート!D284,"")</f>
        <v/>
      </c>
      <c r="G73" s="445"/>
      <c r="H73" s="463"/>
      <c r="I73" s="464"/>
      <c r="J73" s="465"/>
    </row>
    <row r="74" spans="1:10" x14ac:dyDescent="0.15">
      <c r="C74" s="470"/>
      <c r="D74" s="471"/>
      <c r="E74" s="446" t="str">
        <f>IF(AND(F69&lt;&gt;"",F69&gt;4),"他"&amp;F69-COUNTA(F70:G73)&amp;"名","")</f>
        <v/>
      </c>
      <c r="F74" s="447"/>
      <c r="G74" s="448"/>
      <c r="H74" s="463"/>
      <c r="I74" s="464"/>
      <c r="J74" s="465"/>
    </row>
    <row r="75" spans="1:10" x14ac:dyDescent="0.15">
      <c r="C75" s="470"/>
      <c r="D75" s="471"/>
      <c r="E75" s="7"/>
      <c r="F75" s="2"/>
      <c r="G75" s="6"/>
      <c r="H75" s="463"/>
      <c r="I75" s="464"/>
      <c r="J75" s="465"/>
    </row>
    <row r="76" spans="1:10" ht="18" thickBot="1" x14ac:dyDescent="0.2">
      <c r="C76" s="454"/>
      <c r="D76" s="455"/>
      <c r="E76" s="8"/>
      <c r="F76" s="1"/>
      <c r="G76" s="9"/>
      <c r="H76" s="466"/>
      <c r="I76" s="467"/>
      <c r="J76" s="468"/>
    </row>
    <row r="79" spans="1:10" x14ac:dyDescent="0.15">
      <c r="A79" s="440" t="s">
        <v>228</v>
      </c>
      <c r="B79" s="440"/>
      <c r="C79" s="440"/>
      <c r="D79" s="440"/>
      <c r="E79" s="440"/>
      <c r="F79" s="440"/>
      <c r="G79" s="440"/>
      <c r="H79" s="440"/>
      <c r="I79" s="440"/>
      <c r="J79" s="440"/>
    </row>
    <row r="81" spans="1:10" x14ac:dyDescent="0.15">
      <c r="A81" s="458" t="s">
        <v>220</v>
      </c>
      <c r="B81" s="458"/>
      <c r="C81" s="458"/>
      <c r="D81" s="458" t="s">
        <v>230</v>
      </c>
      <c r="E81" s="458"/>
      <c r="F81" s="458"/>
      <c r="G81" s="458"/>
      <c r="H81" s="458"/>
      <c r="I81" s="458"/>
      <c r="J81" s="458"/>
    </row>
    <row r="82" spans="1:10" x14ac:dyDescent="0.15">
      <c r="A82" s="458" t="s">
        <v>229</v>
      </c>
      <c r="B82" s="458"/>
      <c r="C82" s="458"/>
      <c r="D82" s="459" t="str">
        <f>出力シート１!D287</f>
        <v/>
      </c>
      <c r="E82" s="459"/>
      <c r="F82" s="459"/>
      <c r="G82" s="459"/>
      <c r="H82" s="459"/>
      <c r="I82" s="459"/>
      <c r="J82" s="459"/>
    </row>
    <row r="83" spans="1:10" x14ac:dyDescent="0.15">
      <c r="A83" s="458"/>
      <c r="B83" s="458"/>
      <c r="C83" s="458"/>
      <c r="D83" s="459"/>
      <c r="E83" s="459"/>
      <c r="F83" s="459"/>
      <c r="G83" s="459"/>
      <c r="H83" s="459"/>
      <c r="I83" s="459"/>
      <c r="J83" s="459"/>
    </row>
    <row r="84" spans="1:10" x14ac:dyDescent="0.15">
      <c r="A84" s="458"/>
      <c r="B84" s="458"/>
      <c r="C84" s="458"/>
      <c r="D84" s="459"/>
      <c r="E84" s="459"/>
      <c r="F84" s="459"/>
      <c r="G84" s="459"/>
      <c r="H84" s="459"/>
      <c r="I84" s="459"/>
      <c r="J84" s="459"/>
    </row>
    <row r="85" spans="1:10" x14ac:dyDescent="0.15">
      <c r="A85" s="458"/>
      <c r="B85" s="458"/>
      <c r="C85" s="458"/>
      <c r="D85" s="459"/>
      <c r="E85" s="459"/>
      <c r="F85" s="459"/>
      <c r="G85" s="459"/>
      <c r="H85" s="459"/>
      <c r="I85" s="459"/>
      <c r="J85" s="459"/>
    </row>
    <row r="86" spans="1:10" x14ac:dyDescent="0.15">
      <c r="A86" s="458"/>
      <c r="B86" s="458"/>
      <c r="C86" s="458"/>
      <c r="D86" s="459"/>
      <c r="E86" s="459"/>
      <c r="F86" s="459"/>
      <c r="G86" s="459"/>
      <c r="H86" s="459"/>
      <c r="I86" s="459"/>
      <c r="J86" s="459"/>
    </row>
    <row r="87" spans="1:10" x14ac:dyDescent="0.15">
      <c r="A87" s="458" t="s">
        <v>231</v>
      </c>
      <c r="B87" s="458"/>
      <c r="C87" s="458"/>
      <c r="D87" s="459" t="str">
        <f>出力シート１!D291</f>
        <v/>
      </c>
      <c r="E87" s="459"/>
      <c r="F87" s="459"/>
      <c r="G87" s="459"/>
      <c r="H87" s="459"/>
      <c r="I87" s="459"/>
      <c r="J87" s="459"/>
    </row>
    <row r="88" spans="1:10" x14ac:dyDescent="0.15">
      <c r="A88" s="458"/>
      <c r="B88" s="458"/>
      <c r="C88" s="458"/>
      <c r="D88" s="459"/>
      <c r="E88" s="459"/>
      <c r="F88" s="459"/>
      <c r="G88" s="459"/>
      <c r="H88" s="459"/>
      <c r="I88" s="459"/>
      <c r="J88" s="459"/>
    </row>
    <row r="89" spans="1:10" x14ac:dyDescent="0.15">
      <c r="A89" s="458"/>
      <c r="B89" s="458"/>
      <c r="C89" s="458"/>
      <c r="D89" s="459"/>
      <c r="E89" s="459"/>
      <c r="F89" s="459"/>
      <c r="G89" s="459"/>
      <c r="H89" s="459"/>
      <c r="I89" s="459"/>
      <c r="J89" s="459"/>
    </row>
    <row r="90" spans="1:10" x14ac:dyDescent="0.15">
      <c r="A90" s="458"/>
      <c r="B90" s="458"/>
      <c r="C90" s="458"/>
      <c r="D90" s="459"/>
      <c r="E90" s="459"/>
      <c r="F90" s="459"/>
      <c r="G90" s="459"/>
      <c r="H90" s="459"/>
      <c r="I90" s="459"/>
      <c r="J90" s="459"/>
    </row>
    <row r="91" spans="1:10" x14ac:dyDescent="0.15">
      <c r="A91" s="458"/>
      <c r="B91" s="458"/>
      <c r="C91" s="458"/>
      <c r="D91" s="459"/>
      <c r="E91" s="459"/>
      <c r="F91" s="459"/>
      <c r="G91" s="459"/>
      <c r="H91" s="459"/>
      <c r="I91" s="459"/>
      <c r="J91" s="459"/>
    </row>
  </sheetData>
  <mergeCells count="32">
    <mergeCell ref="A1:J47"/>
    <mergeCell ref="A87:C91"/>
    <mergeCell ref="D87:J91"/>
    <mergeCell ref="H55:J65"/>
    <mergeCell ref="D81:J81"/>
    <mergeCell ref="A81:C81"/>
    <mergeCell ref="A82:C86"/>
    <mergeCell ref="D82:J86"/>
    <mergeCell ref="A79:J79"/>
    <mergeCell ref="C67:D76"/>
    <mergeCell ref="E67:G67"/>
    <mergeCell ref="H67:J67"/>
    <mergeCell ref="F68:G68"/>
    <mergeCell ref="H68:J76"/>
    <mergeCell ref="F70:G70"/>
    <mergeCell ref="F71:G71"/>
    <mergeCell ref="F72:G72"/>
    <mergeCell ref="F73:G73"/>
    <mergeCell ref="E74:G74"/>
    <mergeCell ref="F55:G55"/>
    <mergeCell ref="C54:D65"/>
    <mergeCell ref="F60:G60"/>
    <mergeCell ref="F59:G59"/>
    <mergeCell ref="F58:G58"/>
    <mergeCell ref="F57:G57"/>
    <mergeCell ref="E61:G61"/>
    <mergeCell ref="A48:J48"/>
    <mergeCell ref="C50:D50"/>
    <mergeCell ref="H52:I52"/>
    <mergeCell ref="E54:G54"/>
    <mergeCell ref="H54:J54"/>
    <mergeCell ref="C52:D52"/>
  </mergeCells>
  <phoneticPr fontId="9"/>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election activeCell="D2" sqref="D2"/>
    </sheetView>
  </sheetViews>
  <sheetFormatPr defaultRowHeight="13.5" x14ac:dyDescent="0.15"/>
  <sheetData>
    <row r="1" spans="1:3" x14ac:dyDescent="0.15">
      <c r="A1" t="s">
        <v>300</v>
      </c>
      <c r="B1" t="s">
        <v>311</v>
      </c>
      <c r="C1" t="s">
        <v>325</v>
      </c>
    </row>
    <row r="2" spans="1:3" x14ac:dyDescent="0.15">
      <c r="A2" t="s">
        <v>301</v>
      </c>
      <c r="B2" t="s">
        <v>312</v>
      </c>
      <c r="C2" t="s">
        <v>326</v>
      </c>
    </row>
    <row r="3" spans="1:3" x14ac:dyDescent="0.15">
      <c r="A3" t="s">
        <v>302</v>
      </c>
      <c r="B3" t="s">
        <v>313</v>
      </c>
      <c r="C3" t="s">
        <v>327</v>
      </c>
    </row>
    <row r="4" spans="1:3" x14ac:dyDescent="0.15">
      <c r="A4" t="s">
        <v>303</v>
      </c>
      <c r="B4" t="s">
        <v>314</v>
      </c>
      <c r="C4" t="s">
        <v>328</v>
      </c>
    </row>
    <row r="5" spans="1:3" x14ac:dyDescent="0.15">
      <c r="A5" t="s">
        <v>304</v>
      </c>
      <c r="B5" t="s">
        <v>315</v>
      </c>
      <c r="C5" t="s">
        <v>329</v>
      </c>
    </row>
    <row r="6" spans="1:3" x14ac:dyDescent="0.15">
      <c r="A6" t="s">
        <v>305</v>
      </c>
      <c r="B6" t="s">
        <v>316</v>
      </c>
      <c r="C6" t="s">
        <v>330</v>
      </c>
    </row>
    <row r="7" spans="1:3" x14ac:dyDescent="0.15">
      <c r="A7" t="s">
        <v>306</v>
      </c>
      <c r="B7" t="s">
        <v>317</v>
      </c>
      <c r="C7" t="s">
        <v>331</v>
      </c>
    </row>
    <row r="8" spans="1:3" x14ac:dyDescent="0.15">
      <c r="A8" t="s">
        <v>307</v>
      </c>
      <c r="B8" t="s">
        <v>318</v>
      </c>
      <c r="C8" t="s">
        <v>332</v>
      </c>
    </row>
    <row r="9" spans="1:3" x14ac:dyDescent="0.15">
      <c r="A9" t="s">
        <v>308</v>
      </c>
      <c r="B9" t="s">
        <v>319</v>
      </c>
      <c r="C9" t="s">
        <v>333</v>
      </c>
    </row>
    <row r="10" spans="1:3" x14ac:dyDescent="0.15">
      <c r="A10" t="s">
        <v>309</v>
      </c>
      <c r="B10" t="s">
        <v>320</v>
      </c>
      <c r="C10" t="s">
        <v>334</v>
      </c>
    </row>
    <row r="11" spans="1:3" x14ac:dyDescent="0.15">
      <c r="B11" t="s">
        <v>322</v>
      </c>
      <c r="C11" t="s">
        <v>335</v>
      </c>
    </row>
    <row r="12" spans="1:3" x14ac:dyDescent="0.15">
      <c r="A12" t="s">
        <v>310</v>
      </c>
      <c r="B12" t="s">
        <v>321</v>
      </c>
      <c r="C12" t="s">
        <v>336</v>
      </c>
    </row>
    <row r="13" spans="1:3" x14ac:dyDescent="0.15">
      <c r="B13" t="s">
        <v>323</v>
      </c>
      <c r="C13" t="s">
        <v>337</v>
      </c>
    </row>
    <row r="14" spans="1:3" x14ac:dyDescent="0.15">
      <c r="B14" t="s">
        <v>324</v>
      </c>
      <c r="C14" t="s">
        <v>338</v>
      </c>
    </row>
  </sheetData>
  <sheetProtection sheet="1" objects="1" scenarios="1"/>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入力シート</vt:lpstr>
      <vt:lpstr>出力シート１</vt:lpstr>
      <vt:lpstr>出力シート２</vt:lpstr>
      <vt:lpstr>DB</vt:lpstr>
      <vt:lpstr>出力シート１!Print_Area</vt:lpstr>
      <vt:lpstr>出力シート２!Print_Area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Kyoto</cp:lastModifiedBy>
  <cp:lastPrinted>2021-06-09T04:13:48Z</cp:lastPrinted>
  <dcterms:created xsi:type="dcterms:W3CDTF">2017-01-19T10:16:06Z</dcterms:created>
  <dcterms:modified xsi:type="dcterms:W3CDTF">2021-07-28T03:48:13Z</dcterms:modified>
</cp:coreProperties>
</file>