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Docserve\docserve\free_space(2230020000)\【H29はぐくみ局移管先フォルダ】\０１企画\０６保育料\●無償化\●償還払い\●要綱・様式\②様式\③ホームページ\R011021\"/>
    </mc:Choice>
  </mc:AlternateContent>
  <xr:revisionPtr revIDLastSave="0" documentId="13_ncr:1_{9D93D8BD-C384-4B67-B8BE-A42A783BCEF3}" xr6:coauthVersionLast="36" xr6:coauthVersionMax="36" xr10:uidLastSave="{00000000-0000-0000-0000-000000000000}"/>
  <workbookProtection workbookAlgorithmName="SHA-512" workbookHashValue="7CKMYf1i70QAfUDMAfTFkb7Ohojvrtio0zvf0YEr8gZGqLbeqkFHoxaOys84BCmCF94gGq/k6CADIH+VOaAUBg==" workbookSaltValue="OtxxK/X7yteCFVKREbkpxA==" workbookSpinCount="100000" lockStructure="1"/>
  <bookViews>
    <workbookView xWindow="0" yWindow="0" windowWidth="20490" windowHeight="7710" activeTab="1" xr2:uid="{89502E50-FA4D-4898-95AD-B28EB0E765D3}"/>
  </bookViews>
  <sheets>
    <sheet name="入力例" sheetId="9" r:id="rId1"/>
    <sheet name="入力用" sheetId="3" r:id="rId2"/>
    <sheet name="【触らない】【印刷用】提出シート" sheetId="7" r:id="rId3"/>
    <sheet name="【触らない】リスト" sheetId="2" state="hidden" r:id="rId4"/>
    <sheet name="【触らない】申請日付チェック" sheetId="5" state="hidden" r:id="rId5"/>
  </sheets>
  <definedNames>
    <definedName name="_xlnm.Print_Area" localSheetId="2">【触らない】【印刷用】提出シート!$A$1:$AB$64</definedName>
    <definedName name="_xlnm.Print_Area" localSheetId="1">入力用!$A$1:$K$206</definedName>
    <definedName name="_xlnm.Print_Area" localSheetId="0">入力例!$A$1:$K$206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4" i="9" l="1"/>
  <c r="N206" i="3"/>
  <c r="H206" i="3" s="1"/>
  <c r="D83" i="5"/>
  <c r="F83" i="5"/>
  <c r="F79" i="5"/>
  <c r="D79" i="5"/>
  <c r="P204" i="3"/>
  <c r="P202" i="3"/>
  <c r="P201" i="3"/>
  <c r="P195" i="3"/>
  <c r="P193" i="3"/>
  <c r="P192" i="3"/>
  <c r="F59" i="5"/>
  <c r="D59" i="5"/>
  <c r="F55" i="5"/>
  <c r="D55" i="5"/>
  <c r="P147" i="3"/>
  <c r="P145" i="3"/>
  <c r="P144" i="3"/>
  <c r="P138" i="3"/>
  <c r="P136" i="3"/>
  <c r="P135" i="3"/>
  <c r="P57" i="3"/>
  <c r="F35" i="5"/>
  <c r="D35" i="5"/>
  <c r="F31" i="5"/>
  <c r="D31" i="5"/>
  <c r="P96" i="3"/>
  <c r="P94" i="3"/>
  <c r="P93" i="3"/>
  <c r="P87" i="3"/>
  <c r="P85" i="3"/>
  <c r="P84" i="3"/>
  <c r="L59" i="5" l="1"/>
  <c r="L83" i="5"/>
  <c r="L79" i="5"/>
  <c r="L55" i="5"/>
  <c r="L35" i="5"/>
  <c r="L31" i="5"/>
  <c r="H48" i="7"/>
  <c r="D48" i="7"/>
  <c r="H38" i="7"/>
  <c r="D38" i="7"/>
  <c r="H28" i="7"/>
  <c r="D28" i="7"/>
  <c r="V24" i="7"/>
  <c r="S24" i="7"/>
  <c r="O24" i="7"/>
  <c r="O23" i="7"/>
  <c r="S20" i="7"/>
  <c r="Q18" i="7"/>
  <c r="Z17" i="7"/>
  <c r="W17" i="7"/>
  <c r="S17" i="7"/>
  <c r="Z1" i="7"/>
  <c r="W1" i="7"/>
  <c r="S1" i="7"/>
  <c r="B34" i="7" l="1"/>
  <c r="B33" i="7"/>
  <c r="B32" i="7"/>
  <c r="X34" i="7"/>
  <c r="X33" i="7"/>
  <c r="X32" i="7"/>
  <c r="S34" i="7"/>
  <c r="S33" i="7"/>
  <c r="S32" i="7"/>
  <c r="I34" i="7"/>
  <c r="I33" i="7"/>
  <c r="I32" i="7"/>
  <c r="S52" i="7"/>
  <c r="B54" i="7"/>
  <c r="B53" i="7"/>
  <c r="X54" i="7"/>
  <c r="X53" i="7"/>
  <c r="S54" i="7"/>
  <c r="S53" i="7"/>
  <c r="I54" i="7"/>
  <c r="I53" i="7"/>
  <c r="X42" i="7"/>
  <c r="B44" i="7"/>
  <c r="B43" i="7"/>
  <c r="X44" i="7"/>
  <c r="X43" i="7"/>
  <c r="S44" i="7"/>
  <c r="S43" i="7"/>
  <c r="I44" i="7"/>
  <c r="I43" i="7"/>
  <c r="I50" i="7"/>
  <c r="I51" i="7"/>
  <c r="I52" i="7"/>
  <c r="X50" i="7"/>
  <c r="X51" i="7"/>
  <c r="X52" i="7"/>
  <c r="S30" i="7"/>
  <c r="B31" i="7"/>
  <c r="S31" i="7"/>
  <c r="B40" i="7"/>
  <c r="S40" i="7"/>
  <c r="B41" i="7"/>
  <c r="S41" i="7"/>
  <c r="B42" i="7"/>
  <c r="S42" i="7"/>
  <c r="B30" i="7"/>
  <c r="I30" i="7"/>
  <c r="X30" i="7"/>
  <c r="I31" i="7"/>
  <c r="X31" i="7"/>
  <c r="I40" i="7"/>
  <c r="X40" i="7"/>
  <c r="I41" i="7"/>
  <c r="X41" i="7"/>
  <c r="I42" i="7"/>
  <c r="B50" i="7"/>
  <c r="S50" i="7"/>
  <c r="B51" i="7"/>
  <c r="S51" i="7"/>
  <c r="B52" i="7"/>
  <c r="N157" i="3"/>
  <c r="N100" i="3"/>
  <c r="M157" i="3"/>
  <c r="X55" i="7" l="1"/>
  <c r="X35" i="7"/>
  <c r="X45" i="7"/>
  <c r="M33" i="3" l="1"/>
  <c r="D6" i="5" l="1"/>
  <c r="H6" i="5"/>
  <c r="F6" i="5"/>
  <c r="D5" i="5"/>
  <c r="H5" i="5"/>
  <c r="F5" i="5"/>
  <c r="H4" i="5"/>
  <c r="F4" i="5"/>
  <c r="D4" i="5"/>
  <c r="J6" i="5" l="1"/>
  <c r="L6" i="5" s="1"/>
  <c r="J5" i="5"/>
  <c r="L5" i="5" s="1"/>
  <c r="J4" i="5"/>
  <c r="L4" i="5" s="1"/>
  <c r="P186" i="3"/>
  <c r="P184" i="3"/>
  <c r="P183" i="3"/>
  <c r="P177" i="3"/>
  <c r="P175" i="3"/>
  <c r="P174" i="3"/>
  <c r="P168" i="3"/>
  <c r="P166" i="3"/>
  <c r="P165" i="3"/>
  <c r="P129" i="3"/>
  <c r="P127" i="3"/>
  <c r="P126" i="3"/>
  <c r="P120" i="3"/>
  <c r="P118" i="3"/>
  <c r="P117" i="3"/>
  <c r="P111" i="3"/>
  <c r="P109" i="3"/>
  <c r="P108" i="3"/>
  <c r="P78" i="3"/>
  <c r="P76" i="3"/>
  <c r="P75" i="3"/>
  <c r="P69" i="3"/>
  <c r="P67" i="3"/>
  <c r="P66" i="3"/>
  <c r="P60" i="3"/>
  <c r="P58" i="3"/>
  <c r="F10" i="5"/>
  <c r="F9" i="5"/>
  <c r="M21" i="3"/>
  <c r="E32" i="2"/>
  <c r="E33" i="2" s="1"/>
  <c r="F75" i="5"/>
  <c r="D75" i="5"/>
  <c r="F71" i="5"/>
  <c r="D71" i="5"/>
  <c r="F67" i="5"/>
  <c r="D67" i="5"/>
  <c r="F64" i="5"/>
  <c r="F66" i="5" s="1"/>
  <c r="F70" i="5" s="1"/>
  <c r="F74" i="5" s="1"/>
  <c r="F78" i="5" s="1"/>
  <c r="F82" i="5" s="1"/>
  <c r="D64" i="5"/>
  <c r="N34" i="3" l="1"/>
  <c r="N22" i="3"/>
  <c r="N13" i="3"/>
  <c r="D66" i="5"/>
  <c r="J64" i="5"/>
  <c r="N64" i="5" s="1"/>
  <c r="J67" i="5"/>
  <c r="J66" i="5"/>
  <c r="H9" i="5"/>
  <c r="H10" i="5"/>
  <c r="O10" i="5" s="1"/>
  <c r="D10" i="5"/>
  <c r="D9" i="5"/>
  <c r="L67" i="5"/>
  <c r="E35" i="2"/>
  <c r="E34" i="2"/>
  <c r="L71" i="5"/>
  <c r="L75" i="5"/>
  <c r="D70" i="5"/>
  <c r="J71" i="5" s="1"/>
  <c r="E26" i="2"/>
  <c r="E27" i="2" s="1"/>
  <c r="F51" i="5"/>
  <c r="D51" i="5"/>
  <c r="F47" i="5"/>
  <c r="D47" i="5"/>
  <c r="F43" i="5"/>
  <c r="D43" i="5"/>
  <c r="F40" i="5"/>
  <c r="F42" i="5" s="1"/>
  <c r="F46" i="5" s="1"/>
  <c r="F50" i="5" s="1"/>
  <c r="F54" i="5" s="1"/>
  <c r="F58" i="5" s="1"/>
  <c r="D40" i="5"/>
  <c r="F27" i="5"/>
  <c r="D27" i="5"/>
  <c r="F23" i="5"/>
  <c r="D23" i="5"/>
  <c r="F19" i="5"/>
  <c r="D19" i="5"/>
  <c r="J70" i="5" l="1"/>
  <c r="L70" i="5" s="1"/>
  <c r="D42" i="5"/>
  <c r="J42" i="5" s="1"/>
  <c r="J40" i="5"/>
  <c r="N40" i="5" s="1"/>
  <c r="N66" i="5"/>
  <c r="L66" i="5"/>
  <c r="M67" i="5"/>
  <c r="L47" i="5"/>
  <c r="L27" i="5"/>
  <c r="L51" i="5"/>
  <c r="L64" i="5"/>
  <c r="D74" i="5"/>
  <c r="D78" i="5" s="1"/>
  <c r="J79" i="5" s="1"/>
  <c r="M79" i="5" s="1"/>
  <c r="Q193" i="3" s="1"/>
  <c r="M71" i="5"/>
  <c r="Q175" i="3" s="1"/>
  <c r="N70" i="5"/>
  <c r="E29" i="2"/>
  <c r="E28" i="2"/>
  <c r="L43" i="5"/>
  <c r="L23" i="5"/>
  <c r="F16" i="5"/>
  <c r="F18" i="5" s="1"/>
  <c r="F22" i="5" s="1"/>
  <c r="F26" i="5" s="1"/>
  <c r="F30" i="5" s="1"/>
  <c r="F34" i="5" s="1"/>
  <c r="D16" i="5"/>
  <c r="L19" i="5"/>
  <c r="E20" i="2"/>
  <c r="E21" i="2" s="1"/>
  <c r="E8" i="5"/>
  <c r="M34" i="3"/>
  <c r="M22" i="3"/>
  <c r="E14" i="2"/>
  <c r="E15" i="2" s="1"/>
  <c r="E8" i="2"/>
  <c r="E9" i="2" s="1"/>
  <c r="E2" i="2"/>
  <c r="E3" i="2" s="1"/>
  <c r="E4" i="2" s="1"/>
  <c r="M4" i="3"/>
  <c r="M13" i="3" s="1"/>
  <c r="Q166" i="3" l="1"/>
  <c r="J43" i="5"/>
  <c r="M43" i="5" s="1"/>
  <c r="D46" i="5"/>
  <c r="J46" i="5" s="1"/>
  <c r="L46" i="5" s="1"/>
  <c r="D82" i="5"/>
  <c r="J78" i="5"/>
  <c r="J75" i="5"/>
  <c r="M75" i="5" s="1"/>
  <c r="Q184" i="3" s="1"/>
  <c r="J74" i="5"/>
  <c r="L74" i="5" s="1"/>
  <c r="D18" i="5"/>
  <c r="D22" i="5" s="1"/>
  <c r="J16" i="5"/>
  <c r="L16" i="5" s="1"/>
  <c r="N42" i="5"/>
  <c r="L42" i="5"/>
  <c r="J19" i="5"/>
  <c r="J18" i="5"/>
  <c r="J47" i="5"/>
  <c r="M11" i="3"/>
  <c r="M100" i="3"/>
  <c r="L40" i="5"/>
  <c r="M49" i="3"/>
  <c r="M43" i="3"/>
  <c r="M44" i="3"/>
  <c r="E23" i="2"/>
  <c r="E22" i="2"/>
  <c r="J10" i="5"/>
  <c r="J9" i="5"/>
  <c r="E16" i="2"/>
  <c r="E17" i="2"/>
  <c r="E11" i="2"/>
  <c r="E10" i="2"/>
  <c r="E5" i="2"/>
  <c r="Q109" i="3" l="1"/>
  <c r="J82" i="5"/>
  <c r="N82" i="5" s="1"/>
  <c r="J83" i="5"/>
  <c r="M83" i="5" s="1"/>
  <c r="Q202" i="3" s="1"/>
  <c r="N74" i="5"/>
  <c r="N46" i="5"/>
  <c r="N78" i="5"/>
  <c r="E80" i="5"/>
  <c r="L78" i="5"/>
  <c r="G80" i="5"/>
  <c r="D50" i="5"/>
  <c r="D54" i="5" s="1"/>
  <c r="J55" i="5" s="1"/>
  <c r="M55" i="5" s="1"/>
  <c r="Q136" i="3" s="1"/>
  <c r="J50" i="5"/>
  <c r="L50" i="5" s="1"/>
  <c r="J51" i="5"/>
  <c r="M51" i="5" s="1"/>
  <c r="Q127" i="3" s="1"/>
  <c r="E20" i="5"/>
  <c r="J22" i="5"/>
  <c r="L22" i="5" s="1"/>
  <c r="J23" i="5"/>
  <c r="M23" i="5" s="1"/>
  <c r="Q67" i="3" s="1"/>
  <c r="N16" i="5"/>
  <c r="L18" i="5"/>
  <c r="M19" i="5"/>
  <c r="N18" i="5"/>
  <c r="N9" i="5"/>
  <c r="L9" i="5"/>
  <c r="M47" i="5"/>
  <c r="Q118" i="3" s="1"/>
  <c r="L10" i="5"/>
  <c r="N10" i="5"/>
  <c r="E72" i="5"/>
  <c r="E44" i="5"/>
  <c r="E68" i="5"/>
  <c r="E48" i="5"/>
  <c r="G76" i="5"/>
  <c r="G68" i="5"/>
  <c r="G44" i="5"/>
  <c r="G20" i="5"/>
  <c r="G72" i="5"/>
  <c r="G48" i="5"/>
  <c r="E76" i="5"/>
  <c r="L63" i="5"/>
  <c r="D26" i="5"/>
  <c r="D30" i="5" s="1"/>
  <c r="L82" i="5" l="1"/>
  <c r="E84" i="5"/>
  <c r="N202" i="3" s="1"/>
  <c r="Q58" i="3"/>
  <c r="N58" i="3"/>
  <c r="O193" i="3"/>
  <c r="N193" i="3"/>
  <c r="O44" i="3"/>
  <c r="G84" i="5"/>
  <c r="G56" i="5"/>
  <c r="D58" i="5"/>
  <c r="O82" i="5"/>
  <c r="J54" i="5"/>
  <c r="E56" i="5" s="1"/>
  <c r="O78" i="5"/>
  <c r="J58" i="5"/>
  <c r="N58" i="5" s="1"/>
  <c r="J59" i="5"/>
  <c r="N54" i="5"/>
  <c r="D34" i="5"/>
  <c r="J35" i="5" s="1"/>
  <c r="J31" i="5"/>
  <c r="J30" i="5"/>
  <c r="J26" i="5"/>
  <c r="L26" i="5" s="1"/>
  <c r="J27" i="5"/>
  <c r="M27" i="5" s="1"/>
  <c r="Q76" i="3" s="1"/>
  <c r="O42" i="5"/>
  <c r="O9" i="5"/>
  <c r="O18" i="5" s="1"/>
  <c r="E52" i="5"/>
  <c r="N50" i="5"/>
  <c r="E24" i="5"/>
  <c r="N22" i="5"/>
  <c r="O43" i="3"/>
  <c r="O118" i="3"/>
  <c r="O109" i="3"/>
  <c r="O166" i="3"/>
  <c r="O175" i="3"/>
  <c r="O184" i="3"/>
  <c r="O58" i="3"/>
  <c r="N109" i="3"/>
  <c r="N184" i="3"/>
  <c r="N118" i="3"/>
  <c r="N166" i="3"/>
  <c r="N175" i="3"/>
  <c r="G24" i="5"/>
  <c r="G52" i="5"/>
  <c r="L39" i="5"/>
  <c r="O136" i="3" l="1"/>
  <c r="N67" i="3"/>
  <c r="N127" i="3"/>
  <c r="N136" i="3"/>
  <c r="O202" i="3"/>
  <c r="O54" i="5"/>
  <c r="L54" i="5"/>
  <c r="M161" i="3"/>
  <c r="L58" i="5"/>
  <c r="O58" i="5" s="1"/>
  <c r="E60" i="5"/>
  <c r="M59" i="5"/>
  <c r="Q145" i="3" s="1"/>
  <c r="G60" i="5"/>
  <c r="J34" i="5"/>
  <c r="L34" i="5" s="1"/>
  <c r="M31" i="5"/>
  <c r="Q85" i="3" s="1"/>
  <c r="G32" i="5"/>
  <c r="M35" i="5"/>
  <c r="Q94" i="3" s="1"/>
  <c r="G36" i="5"/>
  <c r="N30" i="5"/>
  <c r="E32" i="5"/>
  <c r="L30" i="5"/>
  <c r="E36" i="5"/>
  <c r="O74" i="5"/>
  <c r="O46" i="5"/>
  <c r="O66" i="5"/>
  <c r="O70" i="5"/>
  <c r="O50" i="5"/>
  <c r="O22" i="5"/>
  <c r="E28" i="5"/>
  <c r="N26" i="5"/>
  <c r="O127" i="3"/>
  <c r="O67" i="3"/>
  <c r="G28" i="5"/>
  <c r="L15" i="5"/>
  <c r="N76" i="3" l="1"/>
  <c r="N94" i="3"/>
  <c r="O94" i="3"/>
  <c r="N85" i="3"/>
  <c r="O85" i="3"/>
  <c r="O145" i="3"/>
  <c r="N145" i="3"/>
  <c r="M104" i="3"/>
  <c r="M99" i="3" s="1"/>
  <c r="O61" i="5"/>
  <c r="H149" i="9" s="1"/>
  <c r="N34" i="5"/>
  <c r="O34" i="5" s="1"/>
  <c r="O30" i="5"/>
  <c r="N149" i="3"/>
  <c r="H149" i="3" s="1"/>
  <c r="O85" i="5"/>
  <c r="H206" i="9" s="1"/>
  <c r="O26" i="5"/>
  <c r="O76" i="3"/>
  <c r="M53" i="3" l="1"/>
  <c r="M48" i="3" s="1"/>
  <c r="O37" i="5"/>
  <c r="N98" i="3" l="1"/>
  <c r="H98" i="3" s="1"/>
  <c r="H98" i="9"/>
  <c r="M37" i="3"/>
  <c r="M9" i="3" s="1"/>
  <c r="D23" i="7" l="1"/>
  <c r="N17" i="7"/>
  <c r="D17" i="7"/>
  <c r="D24" i="7"/>
  <c r="D18" i="7"/>
  <c r="X46" i="7"/>
  <c r="X36" i="7"/>
  <c r="X5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いのうえ</author>
  </authors>
  <commentList>
    <comment ref="M3" authorId="0" shapeId="0" xr:uid="{D5A21FAD-1331-4D66-A899-D6CEBC24F6A9}">
      <text>
        <r>
          <rPr>
            <sz val="9"/>
            <color indexed="81"/>
            <rFont val="MS P ゴシック"/>
            <family val="3"/>
            <charset val="128"/>
          </rPr>
          <t>申請時期に応じて，入力しなおしてください。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いのうえ</author>
  </authors>
  <commentList>
    <comment ref="M3" authorId="0" shapeId="0" xr:uid="{61A8752D-1ADB-4A90-BB6B-F23CE23C94A0}">
      <text>
        <r>
          <rPr>
            <sz val="9"/>
            <color indexed="81"/>
            <rFont val="MS P ゴシック"/>
            <family val="3"/>
            <charset val="128"/>
          </rPr>
          <t>申請時期に応じて，入力しなおしてください。</t>
        </r>
      </text>
    </comment>
  </commentList>
</comments>
</file>

<file path=xl/sharedStrings.xml><?xml version="1.0" encoding="utf-8"?>
<sst xmlns="http://schemas.openxmlformats.org/spreadsheetml/2006/main" count="1020" uniqueCount="169">
  <si>
    <t>日</t>
    <rPh sb="0" eb="1">
      <t>ニチ</t>
    </rPh>
    <phoneticPr fontId="2"/>
  </si>
  <si>
    <t>年</t>
    <rPh sb="0" eb="1">
      <t>ネン</t>
    </rPh>
    <phoneticPr fontId="2"/>
  </si>
  <si>
    <t>申請日：</t>
    <rPh sb="0" eb="2">
      <t>シンセイ</t>
    </rPh>
    <rPh sb="2" eb="3">
      <t>ビ</t>
    </rPh>
    <phoneticPr fontId="2"/>
  </si>
  <si>
    <t>（宛先）京都市長</t>
    <rPh sb="1" eb="3">
      <t>アテサキ</t>
    </rPh>
    <rPh sb="4" eb="8">
      <t>キョウトシチョウ</t>
    </rPh>
    <phoneticPr fontId="2"/>
  </si>
  <si>
    <t>＜同意事項＞</t>
  </si>
  <si>
    <t>１　施設等利用給付認定保護者（申請者）</t>
    <rPh sb="2" eb="4">
      <t>シセツ</t>
    </rPh>
    <rPh sb="4" eb="5">
      <t>トウ</t>
    </rPh>
    <rPh sb="5" eb="7">
      <t>リヨウ</t>
    </rPh>
    <rPh sb="7" eb="9">
      <t>キュウフ</t>
    </rPh>
    <rPh sb="9" eb="11">
      <t>ニンテイ</t>
    </rPh>
    <rPh sb="11" eb="14">
      <t>ホゴシャ</t>
    </rPh>
    <rPh sb="15" eb="18">
      <t>シンセイシャ</t>
    </rPh>
    <phoneticPr fontId="2"/>
  </si>
  <si>
    <t>フリガナ</t>
    <phoneticPr fontId="2"/>
  </si>
  <si>
    <t>生年月日</t>
    <rPh sb="0" eb="2">
      <t>セイネン</t>
    </rPh>
    <rPh sb="2" eb="4">
      <t>ガッピ</t>
    </rPh>
    <phoneticPr fontId="2"/>
  </si>
  <si>
    <t>現住所</t>
    <rPh sb="0" eb="3">
      <t>ゲンジュウショ</t>
    </rPh>
    <phoneticPr fontId="2"/>
  </si>
  <si>
    <t>月</t>
    <rPh sb="0" eb="1">
      <t>ガツ</t>
    </rPh>
    <phoneticPr fontId="2"/>
  </si>
  <si>
    <t>電話：</t>
    <rPh sb="0" eb="2">
      <t>デンワ</t>
    </rPh>
    <phoneticPr fontId="2"/>
  </si>
  <si>
    <t>氏　名</t>
    <rPh sb="0" eb="1">
      <t>シ</t>
    </rPh>
    <rPh sb="2" eb="3">
      <t>メイ</t>
    </rPh>
    <phoneticPr fontId="2"/>
  </si>
  <si>
    <t>２　認定子ども（認定子どもごとに申請してください。）</t>
    <rPh sb="2" eb="4">
      <t>ニンテイ</t>
    </rPh>
    <rPh sb="4" eb="5">
      <t>コ</t>
    </rPh>
    <rPh sb="8" eb="10">
      <t>ニンテイ</t>
    </rPh>
    <rPh sb="10" eb="11">
      <t>コ</t>
    </rPh>
    <rPh sb="16" eb="18">
      <t>シンセイ</t>
    </rPh>
    <phoneticPr fontId="2"/>
  </si>
  <si>
    <t>認定番号</t>
    <rPh sb="0" eb="2">
      <t>ニンテイ</t>
    </rPh>
    <rPh sb="2" eb="4">
      <t>バンゴウ</t>
    </rPh>
    <phoneticPr fontId="2"/>
  </si>
  <si>
    <t>申請額</t>
    <rPh sb="0" eb="3">
      <t>シンセイガク</t>
    </rPh>
    <phoneticPr fontId="2"/>
  </si>
  <si>
    <t>月</t>
    <rPh sb="0" eb="1">
      <t>ツキ</t>
    </rPh>
    <phoneticPr fontId="2"/>
  </si>
  <si>
    <t>円</t>
    <rPh sb="0" eb="1">
      <t>エン</t>
    </rPh>
    <phoneticPr fontId="2"/>
  </si>
  <si>
    <t>利用年月</t>
    <rPh sb="0" eb="2">
      <t>リヨウ</t>
    </rPh>
    <rPh sb="2" eb="4">
      <t>ネンゲツ</t>
    </rPh>
    <phoneticPr fontId="2"/>
  </si>
  <si>
    <t>印</t>
    <rPh sb="0" eb="1">
      <t>イン</t>
    </rPh>
    <phoneticPr fontId="2"/>
  </si>
  <si>
    <t>支援の内容</t>
    <rPh sb="0" eb="2">
      <t>シエン</t>
    </rPh>
    <rPh sb="3" eb="5">
      <t>ナイヨウ</t>
    </rPh>
    <phoneticPr fontId="2"/>
  </si>
  <si>
    <t>計</t>
    <rPh sb="0" eb="1">
      <t>ケイ</t>
    </rPh>
    <phoneticPr fontId="2"/>
  </si>
  <si>
    <t>利用料・保育料</t>
    <rPh sb="0" eb="2">
      <t>リヨウ</t>
    </rPh>
    <rPh sb="2" eb="3">
      <t>リョウ</t>
    </rPh>
    <rPh sb="4" eb="6">
      <t>ホイク</t>
    </rPh>
    <rPh sb="6" eb="7">
      <t>リョウ</t>
    </rPh>
    <phoneticPr fontId="2"/>
  </si>
  <si>
    <t>施設・事業所の名称</t>
    <rPh sb="0" eb="2">
      <t>シセツ</t>
    </rPh>
    <rPh sb="3" eb="6">
      <t>ジギョウショ</t>
    </rPh>
    <rPh sb="7" eb="9">
      <t>メイショウ</t>
    </rPh>
    <phoneticPr fontId="2"/>
  </si>
  <si>
    <r>
      <t>所在地</t>
    </r>
    <r>
      <rPr>
        <sz val="6"/>
        <color theme="1"/>
        <rFont val="ＭＳ 明朝"/>
        <family val="1"/>
        <charset val="128"/>
      </rPr>
      <t>（京都市外の場合のみ記入）</t>
    </r>
    <rPh sb="0" eb="3">
      <t>ショザイチ</t>
    </rPh>
    <phoneticPr fontId="2"/>
  </si>
  <si>
    <t>　・　特定子ども・子育て支援提供証明書</t>
    <rPh sb="3" eb="5">
      <t>トクテイ</t>
    </rPh>
    <rPh sb="5" eb="6">
      <t>コ</t>
    </rPh>
    <rPh sb="9" eb="11">
      <t>コソダ</t>
    </rPh>
    <rPh sb="12" eb="14">
      <t>シエン</t>
    </rPh>
    <rPh sb="14" eb="16">
      <t>テイキョウ</t>
    </rPh>
    <rPh sb="16" eb="18">
      <t>ショウメイ</t>
    </rPh>
    <rPh sb="18" eb="19">
      <t>ショ</t>
    </rPh>
    <phoneticPr fontId="2"/>
  </si>
  <si>
    <t>　・　特定子ども・子育て支援の提供に係る領収証</t>
    <rPh sb="3" eb="5">
      <t>トクテイ</t>
    </rPh>
    <rPh sb="5" eb="6">
      <t>コ</t>
    </rPh>
    <rPh sb="9" eb="11">
      <t>コソダ</t>
    </rPh>
    <rPh sb="12" eb="14">
      <t>シエン</t>
    </rPh>
    <rPh sb="15" eb="17">
      <t>テイキョウ</t>
    </rPh>
    <rPh sb="18" eb="19">
      <t>カカ</t>
    </rPh>
    <rPh sb="20" eb="23">
      <t>リョウシュウショウ</t>
    </rPh>
    <phoneticPr fontId="2"/>
  </si>
  <si>
    <t>　　書の閲覧又は資料の提供を求めること。</t>
    <phoneticPr fontId="2"/>
  </si>
  <si>
    <t>施設等利用費申請書（請求書）</t>
    <phoneticPr fontId="2"/>
  </si>
  <si>
    <t>認可外保育施設</t>
    <rPh sb="0" eb="2">
      <t>ニンカ</t>
    </rPh>
    <rPh sb="2" eb="3">
      <t>ガイ</t>
    </rPh>
    <rPh sb="3" eb="5">
      <t>ホイク</t>
    </rPh>
    <rPh sb="5" eb="7">
      <t>シセツ</t>
    </rPh>
    <phoneticPr fontId="2"/>
  </si>
  <si>
    <t>一時預かり事業</t>
    <rPh sb="0" eb="2">
      <t>イチジ</t>
    </rPh>
    <rPh sb="2" eb="3">
      <t>アズ</t>
    </rPh>
    <rPh sb="5" eb="7">
      <t>ジギョウ</t>
    </rPh>
    <phoneticPr fontId="2"/>
  </si>
  <si>
    <t>病児保育事業</t>
    <rPh sb="0" eb="1">
      <t>ビョウ</t>
    </rPh>
    <rPh sb="1" eb="2">
      <t>ジ</t>
    </rPh>
    <rPh sb="2" eb="4">
      <t>ホイク</t>
    </rPh>
    <rPh sb="4" eb="6">
      <t>ジギョウ</t>
    </rPh>
    <phoneticPr fontId="2"/>
  </si>
  <si>
    <r>
      <rPr>
        <sz val="9"/>
        <color theme="1"/>
        <rFont val="ＭＳ 明朝"/>
        <family val="1"/>
        <charset val="128"/>
      </rPr>
      <t>　</t>
    </r>
    <r>
      <rPr>
        <u/>
        <sz val="9"/>
        <color theme="1"/>
        <rFont val="ＭＳ 明朝"/>
        <family val="1"/>
        <charset val="128"/>
      </rPr>
      <t>※　施設等利用給付認定(変更認定)通知書に記載されている保護者の方が申請してください。</t>
    </r>
    <phoneticPr fontId="2"/>
  </si>
  <si>
    <t>認定
子どもとの
続柄</t>
    <rPh sb="0" eb="2">
      <t>ニンテイ</t>
    </rPh>
    <rPh sb="3" eb="4">
      <t>コ</t>
    </rPh>
    <rPh sb="9" eb="11">
      <t>ゾクガラ</t>
    </rPh>
    <phoneticPr fontId="2"/>
  </si>
  <si>
    <t>　１　申請者や同居親族の住基情報や課税状況等の確認のため，京都市が官公署に対し必要な文</t>
    <rPh sb="3" eb="6">
      <t>シンセイシャ</t>
    </rPh>
    <rPh sb="7" eb="9">
      <t>ドウキョ</t>
    </rPh>
    <rPh sb="9" eb="11">
      <t>シンゾク</t>
    </rPh>
    <rPh sb="12" eb="13">
      <t>ジュウ</t>
    </rPh>
    <rPh sb="13" eb="14">
      <t>モト</t>
    </rPh>
    <rPh sb="14" eb="16">
      <t>ジョウホウ</t>
    </rPh>
    <rPh sb="17" eb="19">
      <t>カゼイ</t>
    </rPh>
    <rPh sb="19" eb="21">
      <t>ジョウキョウ</t>
    </rPh>
    <rPh sb="21" eb="22">
      <t>トウ</t>
    </rPh>
    <rPh sb="23" eb="25">
      <t>カクニン</t>
    </rPh>
    <rPh sb="29" eb="32">
      <t>キョウトシ</t>
    </rPh>
    <rPh sb="33" eb="36">
      <t>カンコウショ</t>
    </rPh>
    <rPh sb="37" eb="38">
      <t>タイ</t>
    </rPh>
    <phoneticPr fontId="2"/>
  </si>
  <si>
    <t>子育て援助活動支援事業</t>
    <phoneticPr fontId="2"/>
  </si>
  <si>
    <t>【子育て援助活動支援事業】</t>
    <phoneticPr fontId="2"/>
  </si>
  <si>
    <t>　子ども・子育て支援法施行規則第２８条の１９の規定に基づき，施設等利用費の支給について，下記のとおり申請します。</t>
    <rPh sb="11" eb="13">
      <t>シコウ</t>
    </rPh>
    <rPh sb="13" eb="15">
      <t>キソク</t>
    </rPh>
    <rPh sb="15" eb="16">
      <t>ダイ</t>
    </rPh>
    <rPh sb="18" eb="19">
      <t>ジョウ</t>
    </rPh>
    <rPh sb="37" eb="39">
      <t>シキュウ</t>
    </rPh>
    <rPh sb="44" eb="46">
      <t>カキ</t>
    </rPh>
    <phoneticPr fontId="2"/>
  </si>
  <si>
    <t>記</t>
    <rPh sb="0" eb="1">
      <t>キ</t>
    </rPh>
    <phoneticPr fontId="2"/>
  </si>
  <si>
    <t>　なお，当該支給に係る審査に当たっては，次の事項に同意します。</t>
    <rPh sb="4" eb="6">
      <t>トウガイ</t>
    </rPh>
    <rPh sb="6" eb="8">
      <t>シキュウ</t>
    </rPh>
    <rPh sb="9" eb="10">
      <t>カカ</t>
    </rPh>
    <rPh sb="14" eb="15">
      <t>ア</t>
    </rPh>
    <phoneticPr fontId="2"/>
  </si>
  <si>
    <t>（添付書類）※申請をされる施設・事業の利用年月ごとの全ての原本の添付が必要</t>
    <rPh sb="1" eb="3">
      <t>テンプ</t>
    </rPh>
    <rPh sb="3" eb="5">
      <t>ショルイ</t>
    </rPh>
    <rPh sb="7" eb="9">
      <t>シンセイ</t>
    </rPh>
    <rPh sb="19" eb="21">
      <t>リヨウ</t>
    </rPh>
    <rPh sb="21" eb="23">
      <t>ネンゲツ</t>
    </rPh>
    <rPh sb="26" eb="27">
      <t>スベ</t>
    </rPh>
    <rPh sb="32" eb="34">
      <t>テンプ</t>
    </rPh>
    <rPh sb="35" eb="37">
      <t>ヒツヨウ</t>
    </rPh>
    <phoneticPr fontId="2"/>
  </si>
  <si>
    <t>　・　援助活動の報告</t>
    <rPh sb="3" eb="5">
      <t>エンジョ</t>
    </rPh>
    <rPh sb="5" eb="7">
      <t>カツドウ</t>
    </rPh>
    <rPh sb="8" eb="10">
      <t>ホウコク</t>
    </rPh>
    <phoneticPr fontId="2"/>
  </si>
  <si>
    <t>ver.1.0</t>
    <phoneticPr fontId="2"/>
  </si>
  <si>
    <t>１　基本情報</t>
    <rPh sb="2" eb="4">
      <t>キホン</t>
    </rPh>
    <rPh sb="4" eb="6">
      <t>ジョウホウ</t>
    </rPh>
    <phoneticPr fontId="2"/>
  </si>
  <si>
    <t>令和</t>
    <rPh sb="0" eb="1">
      <t>レイ</t>
    </rPh>
    <rPh sb="1" eb="2">
      <t>ワ</t>
    </rPh>
    <phoneticPr fontId="2"/>
  </si>
  <si>
    <t>↑数字を入力</t>
    <rPh sb="1" eb="3">
      <t>スウジ</t>
    </rPh>
    <rPh sb="4" eb="6">
      <t>ニュウリョク</t>
    </rPh>
    <phoneticPr fontId="2"/>
  </si>
  <si>
    <t>京都市</t>
    <rPh sb="0" eb="2">
      <t>キョウト</t>
    </rPh>
    <rPh sb="2" eb="3">
      <t>シ</t>
    </rPh>
    <phoneticPr fontId="2"/>
  </si>
  <si>
    <t>北区</t>
    <rPh sb="0" eb="2">
      <t>キタク</t>
    </rPh>
    <phoneticPr fontId="2"/>
  </si>
  <si>
    <t>上京区</t>
    <rPh sb="0" eb="2">
      <t>カミギョウ</t>
    </rPh>
    <rPh sb="2" eb="3">
      <t>ク</t>
    </rPh>
    <phoneticPr fontId="2"/>
  </si>
  <si>
    <t>左京区</t>
    <rPh sb="0" eb="2">
      <t>サキョウ</t>
    </rPh>
    <rPh sb="2" eb="3">
      <t>ク</t>
    </rPh>
    <phoneticPr fontId="2"/>
  </si>
  <si>
    <t>中京区</t>
    <rPh sb="0" eb="2">
      <t>ナカギョウ</t>
    </rPh>
    <rPh sb="2" eb="3">
      <t>ク</t>
    </rPh>
    <phoneticPr fontId="2"/>
  </si>
  <si>
    <t>東山区</t>
    <rPh sb="0" eb="2">
      <t>ヒガシヤマ</t>
    </rPh>
    <rPh sb="2" eb="3">
      <t>ク</t>
    </rPh>
    <phoneticPr fontId="2"/>
  </si>
  <si>
    <t>山科区</t>
    <rPh sb="0" eb="2">
      <t>ヤマシナ</t>
    </rPh>
    <rPh sb="2" eb="3">
      <t>ク</t>
    </rPh>
    <phoneticPr fontId="2"/>
  </si>
  <si>
    <t>下京区</t>
    <rPh sb="0" eb="2">
      <t>シモギョウ</t>
    </rPh>
    <rPh sb="2" eb="3">
      <t>ク</t>
    </rPh>
    <phoneticPr fontId="2"/>
  </si>
  <si>
    <t>南区</t>
    <rPh sb="0" eb="1">
      <t>ミナミ</t>
    </rPh>
    <rPh sb="1" eb="2">
      <t>ク</t>
    </rPh>
    <phoneticPr fontId="2"/>
  </si>
  <si>
    <t>右京区</t>
    <rPh sb="0" eb="2">
      <t>ウキョウ</t>
    </rPh>
    <rPh sb="2" eb="3">
      <t>ク</t>
    </rPh>
    <phoneticPr fontId="2"/>
  </si>
  <si>
    <t>西京区</t>
    <rPh sb="0" eb="2">
      <t>ニシキョウ</t>
    </rPh>
    <rPh sb="2" eb="3">
      <t>ク</t>
    </rPh>
    <phoneticPr fontId="2"/>
  </si>
  <si>
    <t>伏見区</t>
    <rPh sb="0" eb="2">
      <t>フシミ</t>
    </rPh>
    <rPh sb="2" eb="3">
      <t>ク</t>
    </rPh>
    <phoneticPr fontId="2"/>
  </si>
  <si>
    <t>◆申請日</t>
    <phoneticPr fontId="2"/>
  </si>
  <si>
    <t>◆保護者生年月日</t>
    <rPh sb="1" eb="4">
      <t>ホゴシャ</t>
    </rPh>
    <rPh sb="4" eb="6">
      <t>セイネン</t>
    </rPh>
    <rPh sb="6" eb="8">
      <t>ガッピ</t>
    </rPh>
    <phoneticPr fontId="2"/>
  </si>
  <si>
    <t>◆子ども生年月日</t>
    <rPh sb="1" eb="2">
      <t>コ</t>
    </rPh>
    <rPh sb="4" eb="6">
      <t>セイネン</t>
    </rPh>
    <rPh sb="6" eb="8">
      <t>ガッピ</t>
    </rPh>
    <phoneticPr fontId="2"/>
  </si>
  <si>
    <t>◆申請日：</t>
    <rPh sb="1" eb="3">
      <t>シンセイ</t>
    </rPh>
    <rPh sb="3" eb="4">
      <t>ビ</t>
    </rPh>
    <phoneticPr fontId="2"/>
  </si>
  <si>
    <t>↑選ぶ</t>
    <phoneticPr fontId="2"/>
  </si>
  <si>
    <t>◆氏名：</t>
    <rPh sb="1" eb="3">
      <t>シメイ</t>
    </rPh>
    <phoneticPr fontId="2"/>
  </si>
  <si>
    <t>◆フリガナ：</t>
    <phoneticPr fontId="2"/>
  </si>
  <si>
    <t>◆認定子どもとの続柄：</t>
    <rPh sb="1" eb="3">
      <t>ニンテイ</t>
    </rPh>
    <rPh sb="3" eb="4">
      <t>コ</t>
    </rPh>
    <rPh sb="8" eb="10">
      <t>ゾクガラ</t>
    </rPh>
    <phoneticPr fontId="2"/>
  </si>
  <si>
    <t>←選ぶ</t>
    <rPh sb="1" eb="2">
      <t>エラ</t>
    </rPh>
    <phoneticPr fontId="2"/>
  </si>
  <si>
    <t>その他の場合</t>
    <rPh sb="2" eb="3">
      <t>タ</t>
    </rPh>
    <rPh sb="4" eb="6">
      <t>バアイ</t>
    </rPh>
    <phoneticPr fontId="2"/>
  </si>
  <si>
    <t>◆生年月日：</t>
    <rPh sb="1" eb="3">
      <t>セイネン</t>
    </rPh>
    <rPh sb="3" eb="5">
      <t>ガッピ</t>
    </rPh>
    <phoneticPr fontId="2"/>
  </si>
  <si>
    <t>◆現住所：</t>
    <rPh sb="1" eb="4">
      <t>ゲンジュウショ</t>
    </rPh>
    <phoneticPr fontId="2"/>
  </si>
  <si>
    <t>↑行政区を選択</t>
    <rPh sb="1" eb="4">
      <t>ギョウセイク</t>
    </rPh>
    <rPh sb="5" eb="7">
      <t>センタク</t>
    </rPh>
    <phoneticPr fontId="2"/>
  </si>
  <si>
    <t>◆電話番号：</t>
    <rPh sb="1" eb="3">
      <t>デンワ</t>
    </rPh>
    <rPh sb="3" eb="5">
      <t>バンゴウ</t>
    </rPh>
    <phoneticPr fontId="2"/>
  </si>
  <si>
    <t>◆認定番号：</t>
    <rPh sb="1" eb="3">
      <t>ニンテイ</t>
    </rPh>
    <rPh sb="3" eb="5">
      <t>バンゴウ</t>
    </rPh>
    <phoneticPr fontId="2"/>
  </si>
  <si>
    <t>月分</t>
    <rPh sb="0" eb="1">
      <t>ガツ</t>
    </rPh>
    <rPh sb="1" eb="2">
      <t>ブン</t>
    </rPh>
    <phoneticPr fontId="2"/>
  </si>
  <si>
    <t>◆利用年月ごと：最大３か月分を１枚の申請書で申請できます。</t>
    <rPh sb="1" eb="3">
      <t>リヨウ</t>
    </rPh>
    <rPh sb="3" eb="5">
      <t>ネンゲツ</t>
    </rPh>
    <rPh sb="8" eb="10">
      <t>サイダイ</t>
    </rPh>
    <rPh sb="12" eb="14">
      <t>ゲツブン</t>
    </rPh>
    <rPh sb="16" eb="17">
      <t>マイ</t>
    </rPh>
    <rPh sb="18" eb="20">
      <t>シンセイ</t>
    </rPh>
    <rPh sb="20" eb="21">
      <t>ショ</t>
    </rPh>
    <rPh sb="22" eb="24">
      <t>シンセイ</t>
    </rPh>
    <phoneticPr fontId="2"/>
  </si>
  <si>
    <t>◆認定の種類：施設等利用給付認定（変更認定）通知書の認定区分</t>
    <rPh sb="1" eb="3">
      <t>ニンテイ</t>
    </rPh>
    <rPh sb="4" eb="6">
      <t>シュルイ</t>
    </rPh>
    <rPh sb="7" eb="10">
      <t>シセツトウ</t>
    </rPh>
    <rPh sb="10" eb="12">
      <t>リヨウ</t>
    </rPh>
    <rPh sb="12" eb="14">
      <t>キュウフ</t>
    </rPh>
    <rPh sb="14" eb="16">
      <t>ニンテイ</t>
    </rPh>
    <rPh sb="17" eb="19">
      <t>ヘンコウ</t>
    </rPh>
    <rPh sb="19" eb="21">
      <t>ニンテイ</t>
    </rPh>
    <rPh sb="22" eb="25">
      <t>ツウチショ</t>
    </rPh>
    <rPh sb="26" eb="28">
      <t>ニンテイ</t>
    </rPh>
    <rPh sb="28" eb="30">
      <t>クブン</t>
    </rPh>
    <phoneticPr fontId="2"/>
  </si>
  <si>
    <t>新</t>
    <rPh sb="0" eb="1">
      <t>シン</t>
    </rPh>
    <phoneticPr fontId="2"/>
  </si>
  <si>
    <t>号認定</t>
    <rPh sb="0" eb="1">
      <t>ゴウ</t>
    </rPh>
    <rPh sb="1" eb="3">
      <t>ニンテイ</t>
    </rPh>
    <phoneticPr fontId="2"/>
  </si>
  <si>
    <t>認定区分：</t>
    <rPh sb="0" eb="2">
      <t>ニンテイ</t>
    </rPh>
    <rPh sb="2" eb="4">
      <t>クブン</t>
    </rPh>
    <phoneticPr fontId="2"/>
  </si>
  <si>
    <t>提供した日：</t>
    <rPh sb="0" eb="2">
      <t>テイキョウ</t>
    </rPh>
    <rPh sb="4" eb="5">
      <t>ヒ</t>
    </rPh>
    <phoneticPr fontId="2"/>
  </si>
  <si>
    <t>～</t>
    <phoneticPr fontId="2"/>
  </si>
  <si>
    <t>申請額：</t>
    <rPh sb="0" eb="2">
      <t>シンセイ</t>
    </rPh>
    <rPh sb="2" eb="3">
      <t>ガク</t>
    </rPh>
    <phoneticPr fontId="2"/>
  </si>
  <si>
    <t>【１月目】</t>
    <rPh sb="2" eb="3">
      <t>ツキ</t>
    </rPh>
    <rPh sb="3" eb="4">
      <t>メ</t>
    </rPh>
    <phoneticPr fontId="2"/>
  </si>
  <si>
    <t>申請月：</t>
    <rPh sb="0" eb="2">
      <t>シンセイ</t>
    </rPh>
    <rPh sb="2" eb="3">
      <t>ツキ</t>
    </rPh>
    <phoneticPr fontId="2"/>
  </si>
  <si>
    <t>提供日：</t>
    <rPh sb="0" eb="2">
      <t>テイキョウ</t>
    </rPh>
    <rPh sb="2" eb="3">
      <t>ビ</t>
    </rPh>
    <phoneticPr fontId="2"/>
  </si>
  <si>
    <t>日～</t>
    <rPh sb="0" eb="1">
      <t>ニチ</t>
    </rPh>
    <phoneticPr fontId="2"/>
  </si>
  <si>
    <t>◆有効期間：施設等利用給付認定（変更認定）通知書の有効期間</t>
    <rPh sb="1" eb="3">
      <t>ユウコウ</t>
    </rPh>
    <rPh sb="3" eb="5">
      <t>キカン</t>
    </rPh>
    <rPh sb="6" eb="9">
      <t>シセツトウ</t>
    </rPh>
    <rPh sb="9" eb="11">
      <t>リヨウ</t>
    </rPh>
    <rPh sb="11" eb="13">
      <t>キュウフ</t>
    </rPh>
    <rPh sb="13" eb="15">
      <t>ニンテイ</t>
    </rPh>
    <rPh sb="16" eb="18">
      <t>ヘンコウ</t>
    </rPh>
    <rPh sb="18" eb="20">
      <t>ニンテイ</t>
    </rPh>
    <rPh sb="21" eb="24">
      <t>ツウチショ</t>
    </rPh>
    <rPh sb="25" eb="27">
      <t>ユウコウ</t>
    </rPh>
    <rPh sb="27" eb="29">
      <t>キカン</t>
    </rPh>
    <phoneticPr fontId="2"/>
  </si>
  <si>
    <t>有効期間：</t>
    <rPh sb="0" eb="2">
      <t>ユウコウ</t>
    </rPh>
    <rPh sb="2" eb="4">
      <t>キカン</t>
    </rPh>
    <phoneticPr fontId="2"/>
  </si>
  <si>
    <t>有効期間と重複：</t>
    <rPh sb="0" eb="2">
      <t>ユウコウ</t>
    </rPh>
    <rPh sb="2" eb="4">
      <t>キカン</t>
    </rPh>
    <rPh sb="5" eb="7">
      <t>チョウフク</t>
    </rPh>
    <phoneticPr fontId="2"/>
  </si>
  <si>
    <t>開始日</t>
    <rPh sb="0" eb="3">
      <t>カイシビ</t>
    </rPh>
    <phoneticPr fontId="2"/>
  </si>
  <si>
    <t>終了日</t>
    <rPh sb="0" eb="3">
      <t>シュウリョウビ</t>
    </rPh>
    <phoneticPr fontId="2"/>
  </si>
  <si>
    <t>有効期間</t>
    <rPh sb="0" eb="2">
      <t>ユウコウ</t>
    </rPh>
    <rPh sb="2" eb="4">
      <t>キカン</t>
    </rPh>
    <phoneticPr fontId="2"/>
  </si>
  <si>
    <t>【２月目】</t>
    <rPh sb="2" eb="3">
      <t>ツキ</t>
    </rPh>
    <rPh sb="3" eb="4">
      <t>メ</t>
    </rPh>
    <phoneticPr fontId="2"/>
  </si>
  <si>
    <t>【３月目】</t>
    <rPh sb="2" eb="3">
      <t>ツキ</t>
    </rPh>
    <rPh sb="3" eb="4">
      <t>メ</t>
    </rPh>
    <phoneticPr fontId="2"/>
  </si>
  <si>
    <t>※　新１号認定の方は対象外です。</t>
    <rPh sb="2" eb="3">
      <t>シン</t>
    </rPh>
    <rPh sb="4" eb="5">
      <t>ゴウ</t>
    </rPh>
    <rPh sb="5" eb="7">
      <t>ニンテイ</t>
    </rPh>
    <rPh sb="8" eb="9">
      <t>カタ</t>
    </rPh>
    <rPh sb="10" eb="13">
      <t>タイショウガイ</t>
    </rPh>
    <phoneticPr fontId="2"/>
  </si>
  <si>
    <t>【預かり・認可外】</t>
    <rPh sb="1" eb="2">
      <t>アズ</t>
    </rPh>
    <rPh sb="5" eb="7">
      <t>ニンカ</t>
    </rPh>
    <rPh sb="7" eb="8">
      <t>ガイ</t>
    </rPh>
    <phoneticPr fontId="2"/>
  </si>
  <si>
    <t>◆預かり１</t>
    <rPh sb="1" eb="2">
      <t>アズ</t>
    </rPh>
    <phoneticPr fontId="2"/>
  </si>
  <si>
    <t>◇所在地（京都市外の場合のみ，入力してください）：</t>
    <rPh sb="1" eb="4">
      <t>ショザイチ</t>
    </rPh>
    <rPh sb="5" eb="7">
      <t>キョウト</t>
    </rPh>
    <rPh sb="7" eb="8">
      <t>シ</t>
    </rPh>
    <rPh sb="8" eb="9">
      <t>ガイ</t>
    </rPh>
    <rPh sb="10" eb="12">
      <t>バアイ</t>
    </rPh>
    <rPh sb="15" eb="17">
      <t>ニュウリョク</t>
    </rPh>
    <phoneticPr fontId="2"/>
  </si>
  <si>
    <t>○１園目</t>
    <rPh sb="2" eb="3">
      <t>エン</t>
    </rPh>
    <rPh sb="3" eb="4">
      <t>メ</t>
    </rPh>
    <phoneticPr fontId="2"/>
  </si>
  <si>
    <t>支援の内容：</t>
    <rPh sb="0" eb="2">
      <t>シエン</t>
    </rPh>
    <rPh sb="3" eb="5">
      <t>ナイヨウ</t>
    </rPh>
    <phoneticPr fontId="2"/>
  </si>
  <si>
    <t>費用：</t>
    <rPh sb="0" eb="2">
      <t>ヒヨウ</t>
    </rPh>
    <phoneticPr fontId="2"/>
  </si>
  <si>
    <t>月額上限</t>
    <rPh sb="0" eb="1">
      <t>ツキ</t>
    </rPh>
    <rPh sb="1" eb="2">
      <t>ガク</t>
    </rPh>
    <rPh sb="2" eb="4">
      <t>ジョウゲン</t>
    </rPh>
    <phoneticPr fontId="2"/>
  </si>
  <si>
    <t>認可外１</t>
    <rPh sb="0" eb="2">
      <t>ニンカ</t>
    </rPh>
    <rPh sb="2" eb="3">
      <t>ガイ</t>
    </rPh>
    <phoneticPr fontId="2"/>
  </si>
  <si>
    <t>【認可外保育施設等】</t>
    <rPh sb="1" eb="3">
      <t>ニンカ</t>
    </rPh>
    <rPh sb="3" eb="4">
      <t>ガイ</t>
    </rPh>
    <rPh sb="4" eb="6">
      <t>ホイク</t>
    </rPh>
    <rPh sb="6" eb="8">
      <t>シセツ</t>
    </rPh>
    <rPh sb="8" eb="9">
      <t>ナド</t>
    </rPh>
    <phoneticPr fontId="2"/>
  </si>
  <si>
    <t>○２園目</t>
    <rPh sb="2" eb="3">
      <t>エン</t>
    </rPh>
    <rPh sb="3" eb="4">
      <t>メ</t>
    </rPh>
    <phoneticPr fontId="2"/>
  </si>
  <si>
    <t>認可外２</t>
    <rPh sb="0" eb="2">
      <t>ニンカ</t>
    </rPh>
    <rPh sb="2" eb="3">
      <t>ガイ</t>
    </rPh>
    <phoneticPr fontId="2"/>
  </si>
  <si>
    <t>○３園目</t>
    <rPh sb="2" eb="3">
      <t>エン</t>
    </rPh>
    <rPh sb="3" eb="4">
      <t>メ</t>
    </rPh>
    <phoneticPr fontId="2"/>
  </si>
  <si>
    <t>認可外３</t>
    <rPh sb="0" eb="2">
      <t>ニンカ</t>
    </rPh>
    <rPh sb="2" eb="3">
      <t>ガイ</t>
    </rPh>
    <phoneticPr fontId="2"/>
  </si>
  <si>
    <t>◆預かり２</t>
    <rPh sb="1" eb="2">
      <t>アズ</t>
    </rPh>
    <phoneticPr fontId="2"/>
  </si>
  <si>
    <t>申請日付チェック</t>
    <rPh sb="0" eb="2">
      <t>シンセイ</t>
    </rPh>
    <rPh sb="2" eb="4">
      <t>ヒヅケ</t>
    </rPh>
    <phoneticPr fontId="2"/>
  </si>
  <si>
    <t>※　提供した日は，認定有効期間内のみ，入力可能です。</t>
    <rPh sb="2" eb="4">
      <t>テイキョウ</t>
    </rPh>
    <rPh sb="6" eb="7">
      <t>ヒ</t>
    </rPh>
    <rPh sb="9" eb="11">
      <t>ニンテイ</t>
    </rPh>
    <rPh sb="11" eb="13">
      <t>ユウコウ</t>
    </rPh>
    <rPh sb="13" eb="15">
      <t>キカン</t>
    </rPh>
    <rPh sb="15" eb="16">
      <t>ナイ</t>
    </rPh>
    <rPh sb="19" eb="21">
      <t>ニュウリョク</t>
    </rPh>
    <rPh sb="21" eb="23">
      <t>カノウ</t>
    </rPh>
    <phoneticPr fontId="2"/>
  </si>
  <si>
    <t>◆預かり３</t>
    <rPh sb="1" eb="2">
      <t>アズ</t>
    </rPh>
    <phoneticPr fontId="2"/>
  </si>
  <si>
    <t>来年は</t>
    <rPh sb="0" eb="2">
      <t>ライネン</t>
    </rPh>
    <phoneticPr fontId="2"/>
  </si>
  <si>
    <t>←その他の場合，必ず入力</t>
    <rPh sb="3" eb="4">
      <t>タ</t>
    </rPh>
    <rPh sb="5" eb="7">
      <t>バアイ</t>
    </rPh>
    <rPh sb="8" eb="9">
      <t>カナラ</t>
    </rPh>
    <rPh sb="10" eb="12">
      <t>ニュウリョク</t>
    </rPh>
    <phoneticPr fontId="2"/>
  </si>
  <si>
    <t>↑町名以下を入力。全角３２文字まで。通り名・マンション名は省略可。</t>
    <rPh sb="1" eb="3">
      <t>チョウメイ</t>
    </rPh>
    <rPh sb="3" eb="5">
      <t>イカ</t>
    </rPh>
    <rPh sb="6" eb="8">
      <t>ニュウリョク</t>
    </rPh>
    <rPh sb="9" eb="11">
      <t>ゼンカク</t>
    </rPh>
    <rPh sb="13" eb="15">
      <t>モジ</t>
    </rPh>
    <rPh sb="18" eb="19">
      <t>トオ</t>
    </rPh>
    <rPh sb="20" eb="21">
      <t>ナ</t>
    </rPh>
    <rPh sb="27" eb="28">
      <t>メイ</t>
    </rPh>
    <rPh sb="29" eb="31">
      <t>ショウリャク</t>
    </rPh>
    <rPh sb="31" eb="32">
      <t>カ</t>
    </rPh>
    <phoneticPr fontId="2"/>
  </si>
  <si>
    <t>※　黄色セルに入力してください。一部「選択する」，「数字しか入らない」セルがあります。</t>
    <rPh sb="2" eb="4">
      <t>キイロ</t>
    </rPh>
    <rPh sb="7" eb="9">
      <t>ニュウリョク</t>
    </rPh>
    <rPh sb="16" eb="18">
      <t>イチブ</t>
    </rPh>
    <rPh sb="19" eb="21">
      <t>センタク</t>
    </rPh>
    <rPh sb="26" eb="28">
      <t>スウジ</t>
    </rPh>
    <rPh sb="30" eb="31">
      <t>ハイ</t>
    </rPh>
    <phoneticPr fontId="2"/>
  </si>
  <si>
    <t>※　赤色セルはエラーです。再入力してください。</t>
    <rPh sb="2" eb="4">
      <t>アカイロ</t>
    </rPh>
    <rPh sb="13" eb="14">
      <t>サイ</t>
    </rPh>
    <rPh sb="14" eb="16">
      <t>ニュウリョク</t>
    </rPh>
    <phoneticPr fontId="2"/>
  </si>
  <si>
    <t>※　全て入力が終わりましたら，「【触らない】【印刷用】提出シート」を印刷してください。</t>
    <rPh sb="2" eb="3">
      <t>スベ</t>
    </rPh>
    <rPh sb="4" eb="6">
      <t>ニュウリョク</t>
    </rPh>
    <rPh sb="7" eb="8">
      <t>オ</t>
    </rPh>
    <rPh sb="17" eb="18">
      <t>サワ</t>
    </rPh>
    <rPh sb="23" eb="26">
      <t>インサツヨウ</t>
    </rPh>
    <rPh sb="27" eb="29">
      <t>テイシュツ</t>
    </rPh>
    <rPh sb="34" eb="36">
      <t>インサツ</t>
    </rPh>
    <phoneticPr fontId="2"/>
  </si>
  <si>
    <t>※32文字以下</t>
    <rPh sb="3" eb="5">
      <t>モジ</t>
    </rPh>
    <rPh sb="5" eb="7">
      <t>イカ</t>
    </rPh>
    <phoneticPr fontId="2"/>
  </si>
  <si>
    <t>申請日：</t>
    <rPh sb="0" eb="2">
      <t>シンセイ</t>
    </rPh>
    <rPh sb="2" eb="3">
      <t>ビ</t>
    </rPh>
    <phoneticPr fontId="2"/>
  </si>
  <si>
    <t>保護者誕生日：</t>
    <rPh sb="0" eb="3">
      <t>ホゴシャ</t>
    </rPh>
    <rPh sb="3" eb="5">
      <t>タンジョウ</t>
    </rPh>
    <rPh sb="5" eb="6">
      <t>ビ</t>
    </rPh>
    <phoneticPr fontId="2"/>
  </si>
  <si>
    <t>子誕生日：</t>
    <rPh sb="0" eb="1">
      <t>コ</t>
    </rPh>
    <rPh sb="1" eb="3">
      <t>タンジョウ</t>
    </rPh>
    <rPh sb="3" eb="4">
      <t>ビ</t>
    </rPh>
    <phoneticPr fontId="2"/>
  </si>
  <si>
    <t>エラー判定（error）</t>
    <rPh sb="3" eb="5">
      <t>ハンテイ</t>
    </rPh>
    <phoneticPr fontId="2"/>
  </si>
  <si>
    <t>１ヶ月目：</t>
    <rPh sb="2" eb="3">
      <t>ゲツ</t>
    </rPh>
    <rPh sb="3" eb="4">
      <t>メ</t>
    </rPh>
    <phoneticPr fontId="2"/>
  </si>
  <si>
    <t>２ヶ月目：</t>
    <rPh sb="2" eb="3">
      <t>ゲツ</t>
    </rPh>
    <rPh sb="3" eb="4">
      <t>メ</t>
    </rPh>
    <phoneticPr fontId="2"/>
  </si>
  <si>
    <t>３ヶ月目：</t>
    <rPh sb="2" eb="3">
      <t>ゲツ</t>
    </rPh>
    <rPh sb="3" eb="4">
      <t>メ</t>
    </rPh>
    <phoneticPr fontId="2"/>
  </si>
  <si>
    <t>※エクセルが最新版でない場合，西暦入力すると申請用紙に「平成」と表記される場合があります。</t>
    <rPh sb="6" eb="9">
      <t>サイシンバン</t>
    </rPh>
    <rPh sb="12" eb="14">
      <t>バアイ</t>
    </rPh>
    <rPh sb="15" eb="17">
      <t>セイレキ</t>
    </rPh>
    <rPh sb="17" eb="19">
      <t>ニュウリョク</t>
    </rPh>
    <rPh sb="22" eb="24">
      <t>シンセイ</t>
    </rPh>
    <rPh sb="24" eb="26">
      <t>ヨウシ</t>
    </rPh>
    <rPh sb="28" eb="30">
      <t>ヘイセイ</t>
    </rPh>
    <rPh sb="32" eb="34">
      <t>ヒョウキ</t>
    </rPh>
    <rPh sb="37" eb="39">
      <t>バアイ</t>
    </rPh>
    <phoneticPr fontId="2"/>
  </si>
  <si>
    <t>◇施設・事業所名：</t>
    <rPh sb="1" eb="3">
      <t>シセツ</t>
    </rPh>
    <rPh sb="4" eb="7">
      <t>ジギョウショ</t>
    </rPh>
    <rPh sb="7" eb="8">
      <t>メイ</t>
    </rPh>
    <phoneticPr fontId="2"/>
  </si>
  <si>
    <t>認可外上限算定用</t>
    <rPh sb="0" eb="2">
      <t>ニンカ</t>
    </rPh>
    <rPh sb="2" eb="3">
      <t>ガイ</t>
    </rPh>
    <rPh sb="3" eb="5">
      <t>ジョウゲン</t>
    </rPh>
    <rPh sb="5" eb="7">
      <t>サンテイ</t>
    </rPh>
    <rPh sb="7" eb="8">
      <t>ヨウ</t>
    </rPh>
    <phoneticPr fontId="2"/>
  </si>
  <si>
    <t>注意</t>
    <rPh sb="0" eb="2">
      <t>チュウイ</t>
    </rPh>
    <phoneticPr fontId="2"/>
  </si>
  <si>
    <t>※　提出される際には，印刷をした申請書に「押印」をお願いします。</t>
    <rPh sb="2" eb="4">
      <t>テイシュツ</t>
    </rPh>
    <rPh sb="7" eb="8">
      <t>サイ</t>
    </rPh>
    <rPh sb="11" eb="13">
      <t>インサツ</t>
    </rPh>
    <rPh sb="16" eb="18">
      <t>シンセイ</t>
    </rPh>
    <rPh sb="18" eb="19">
      <t>ショ</t>
    </rPh>
    <rPh sb="21" eb="23">
      <t>オウイン</t>
    </rPh>
    <rPh sb="26" eb="27">
      <t>ネガ</t>
    </rPh>
    <phoneticPr fontId="2"/>
  </si>
  <si>
    <t>　その場合は，和暦で入力してください。また，元年は「１年」と入力してください。</t>
    <rPh sb="3" eb="5">
      <t>バアイ</t>
    </rPh>
    <rPh sb="7" eb="9">
      <t>ワレキ</t>
    </rPh>
    <rPh sb="10" eb="12">
      <t>ニュウリョク</t>
    </rPh>
    <phoneticPr fontId="2"/>
  </si>
  <si>
    <t>※　一時預かり事業・病児保育事業の日額用の特定子ども・子育て支援の提供に係る領収証（兼提供証明書）及び子育て援助活動支援事業に係る援助活動の報告については，施設・事業所ごとに合算した金額を記入してください。その場合の「提供した日」には，その月の初日の利用日と最終の利用日を記載してください。</t>
    <rPh sb="2" eb="4">
      <t>イチジ</t>
    </rPh>
    <rPh sb="4" eb="5">
      <t>アズ</t>
    </rPh>
    <rPh sb="7" eb="9">
      <t>ジギョウ</t>
    </rPh>
    <rPh sb="10" eb="11">
      <t>ビョウ</t>
    </rPh>
    <rPh sb="11" eb="12">
      <t>ジ</t>
    </rPh>
    <rPh sb="12" eb="14">
      <t>ホイク</t>
    </rPh>
    <rPh sb="14" eb="16">
      <t>ジギョウ</t>
    </rPh>
    <rPh sb="17" eb="19">
      <t>ニチガク</t>
    </rPh>
    <rPh sb="19" eb="20">
      <t>ヨウ</t>
    </rPh>
    <rPh sb="21" eb="23">
      <t>トクテイ</t>
    </rPh>
    <rPh sb="23" eb="24">
      <t>コ</t>
    </rPh>
    <rPh sb="27" eb="29">
      <t>コソダ</t>
    </rPh>
    <rPh sb="30" eb="32">
      <t>シエン</t>
    </rPh>
    <rPh sb="33" eb="35">
      <t>テイキョウ</t>
    </rPh>
    <rPh sb="36" eb="37">
      <t>カカ</t>
    </rPh>
    <rPh sb="38" eb="41">
      <t>リョウシュウショウ</t>
    </rPh>
    <rPh sb="42" eb="43">
      <t>カ</t>
    </rPh>
    <rPh sb="43" eb="45">
      <t>テイキョウ</t>
    </rPh>
    <rPh sb="45" eb="48">
      <t>ショウメイショ</t>
    </rPh>
    <rPh sb="49" eb="50">
      <t>オヨ</t>
    </rPh>
    <rPh sb="63" eb="64">
      <t>カカ</t>
    </rPh>
    <rPh sb="78" eb="80">
      <t>シセツ</t>
    </rPh>
    <rPh sb="81" eb="83">
      <t>ジギョウ</t>
    </rPh>
    <rPh sb="83" eb="84">
      <t>ショ</t>
    </rPh>
    <rPh sb="87" eb="89">
      <t>ガッサン</t>
    </rPh>
    <rPh sb="91" eb="93">
      <t>キンガク</t>
    </rPh>
    <rPh sb="94" eb="96">
      <t>キニュウ</t>
    </rPh>
    <phoneticPr fontId="2"/>
  </si>
  <si>
    <t>※　一時預かり事業・病児保育事業の日額用の特定子ども・子育て支援の提供に係る領収証（兼提供証明書）及び子育て援助活動支援事業に係る援助活動の報告については，施設・事業所ごとに合算した金額を記入してください。</t>
    <rPh sb="2" eb="4">
      <t>イチジ</t>
    </rPh>
    <rPh sb="4" eb="5">
      <t>アズ</t>
    </rPh>
    <rPh sb="7" eb="9">
      <t>ジギョウ</t>
    </rPh>
    <rPh sb="10" eb="11">
      <t>ビョウ</t>
    </rPh>
    <rPh sb="11" eb="12">
      <t>ジ</t>
    </rPh>
    <rPh sb="12" eb="14">
      <t>ホイク</t>
    </rPh>
    <rPh sb="14" eb="16">
      <t>ジギョウ</t>
    </rPh>
    <rPh sb="17" eb="19">
      <t>ニチガク</t>
    </rPh>
    <rPh sb="19" eb="20">
      <t>ヨウ</t>
    </rPh>
    <rPh sb="21" eb="23">
      <t>トクテイ</t>
    </rPh>
    <rPh sb="23" eb="24">
      <t>コ</t>
    </rPh>
    <rPh sb="27" eb="29">
      <t>コソダ</t>
    </rPh>
    <rPh sb="30" eb="32">
      <t>シエン</t>
    </rPh>
    <rPh sb="33" eb="35">
      <t>テイキョウ</t>
    </rPh>
    <rPh sb="36" eb="37">
      <t>カカ</t>
    </rPh>
    <rPh sb="38" eb="41">
      <t>リョウシュウショウ</t>
    </rPh>
    <rPh sb="42" eb="43">
      <t>カ</t>
    </rPh>
    <rPh sb="43" eb="45">
      <t>テイキョウ</t>
    </rPh>
    <rPh sb="45" eb="48">
      <t>ショウメイショ</t>
    </rPh>
    <rPh sb="49" eb="50">
      <t>オヨ</t>
    </rPh>
    <rPh sb="63" eb="64">
      <t>カカ</t>
    </rPh>
    <rPh sb="78" eb="80">
      <t>シセツ</t>
    </rPh>
    <rPh sb="81" eb="83">
      <t>ジギョウ</t>
    </rPh>
    <rPh sb="83" eb="84">
      <t>ショ</t>
    </rPh>
    <rPh sb="87" eb="89">
      <t>ガッサン</t>
    </rPh>
    <rPh sb="91" eb="93">
      <t>キンガク</t>
    </rPh>
    <rPh sb="94" eb="96">
      <t>キニュウ</t>
    </rPh>
    <phoneticPr fontId="2"/>
  </si>
  <si>
    <t>【認可外保育施設，一時預かり事業，病児保育事業】</t>
    <rPh sb="1" eb="2">
      <t>ニン</t>
    </rPh>
    <phoneticPr fontId="2"/>
  </si>
  <si>
    <r>
      <t>３　施設等利用費の申請内容　</t>
    </r>
    <r>
      <rPr>
        <sz val="9"/>
        <color theme="1"/>
        <rFont val="ＭＳ 明朝"/>
        <family val="1"/>
        <charset val="128"/>
      </rPr>
      <t>※特定子ども・子育て支援提供証明書等の内容を月ごとに転記してください。</t>
    </r>
    <rPh sb="2" eb="4">
      <t>シセツ</t>
    </rPh>
    <rPh sb="4" eb="5">
      <t>トウ</t>
    </rPh>
    <rPh sb="5" eb="7">
      <t>リヨウ</t>
    </rPh>
    <rPh sb="7" eb="8">
      <t>ヒ</t>
    </rPh>
    <rPh sb="9" eb="11">
      <t>シンセイ</t>
    </rPh>
    <rPh sb="11" eb="13">
      <t>ナイヨウ</t>
    </rPh>
    <rPh sb="31" eb="32">
      <t>トウ</t>
    </rPh>
    <phoneticPr fontId="2"/>
  </si>
  <si>
    <t>　２　京都市が対象施設に対し施設等の利用状況や利用料の支払い状況等を確認すること。</t>
    <rPh sb="12" eb="13">
      <t>タイ</t>
    </rPh>
    <rPh sb="14" eb="16">
      <t>シセツ</t>
    </rPh>
    <rPh sb="16" eb="17">
      <t>トウ</t>
    </rPh>
    <rPh sb="18" eb="20">
      <t>リヨウ</t>
    </rPh>
    <rPh sb="20" eb="22">
      <t>ジョウキョウ</t>
    </rPh>
    <rPh sb="23" eb="25">
      <t>リヨウ</t>
    </rPh>
    <rPh sb="25" eb="26">
      <t>リョウ</t>
    </rPh>
    <rPh sb="27" eb="29">
      <t>シハラ</t>
    </rPh>
    <rPh sb="30" eb="32">
      <t>ジョウキョウ</t>
    </rPh>
    <rPh sb="32" eb="33">
      <t>トウ</t>
    </rPh>
    <rPh sb="34" eb="36">
      <t>カクニン</t>
    </rPh>
    <phoneticPr fontId="2"/>
  </si>
  <si>
    <t>【認可外保育施設，一時預かり事業，病児保育事業，子育て援助活動支援事業】</t>
    <phoneticPr fontId="2"/>
  </si>
  <si>
    <t>２　認可外保育施設等の申請内容</t>
    <rPh sb="2" eb="4">
      <t>ニンカ</t>
    </rPh>
    <rPh sb="4" eb="5">
      <t>ガイ</t>
    </rPh>
    <rPh sb="5" eb="7">
      <t>ホイク</t>
    </rPh>
    <rPh sb="7" eb="10">
      <t>シセツトウ</t>
    </rPh>
    <rPh sb="11" eb="13">
      <t>シンセイ</t>
    </rPh>
    <rPh sb="13" eb="15">
      <t>ナイヨウ</t>
    </rPh>
    <phoneticPr fontId="2"/>
  </si>
  <si>
    <t>※　６施設以上利用されている場合は，京都市に御相談ください。</t>
    <rPh sb="3" eb="5">
      <t>シセツ</t>
    </rPh>
    <rPh sb="5" eb="7">
      <t>イジョウ</t>
    </rPh>
    <rPh sb="7" eb="9">
      <t>リヨウ</t>
    </rPh>
    <rPh sb="14" eb="16">
      <t>バアイ</t>
    </rPh>
    <rPh sb="18" eb="20">
      <t>キョウト</t>
    </rPh>
    <rPh sb="20" eb="21">
      <t>シ</t>
    </rPh>
    <rPh sb="22" eb="25">
      <t>ゴソウダン</t>
    </rPh>
    <phoneticPr fontId="2"/>
  </si>
  <si>
    <t>２　認可外</t>
    <rPh sb="2" eb="4">
      <t>ニンカ</t>
    </rPh>
    <rPh sb="4" eb="5">
      <t>ガイ</t>
    </rPh>
    <phoneticPr fontId="2"/>
  </si>
  <si>
    <t>※　施設の利用方法によっては利用できない場合があります。</t>
    <rPh sb="2" eb="4">
      <t>シセツ</t>
    </rPh>
    <rPh sb="5" eb="7">
      <t>リヨウ</t>
    </rPh>
    <rPh sb="7" eb="9">
      <t>ホウホウ</t>
    </rPh>
    <rPh sb="14" eb="16">
      <t>リヨウ</t>
    </rPh>
    <rPh sb="20" eb="22">
      <t>バアイ</t>
    </rPh>
    <phoneticPr fontId="2"/>
  </si>
  <si>
    <t>０７５－２５１－２３９０</t>
  </si>
  <si>
    <t>病児保育事業</t>
  </si>
  <si>
    <t>○４園目</t>
    <rPh sb="2" eb="3">
      <t>エン</t>
    </rPh>
    <rPh sb="3" eb="4">
      <t>メ</t>
    </rPh>
    <phoneticPr fontId="2"/>
  </si>
  <si>
    <t>○５園目</t>
    <rPh sb="2" eb="3">
      <t>エン</t>
    </rPh>
    <rPh sb="3" eb="4">
      <t>メ</t>
    </rPh>
    <phoneticPr fontId="2"/>
  </si>
  <si>
    <t>認可外４</t>
    <rPh sb="0" eb="2">
      <t>ニンカ</t>
    </rPh>
    <rPh sb="2" eb="3">
      <t>ガイ</t>
    </rPh>
    <phoneticPr fontId="2"/>
  </si>
  <si>
    <t>認可外５</t>
    <rPh sb="0" eb="2">
      <t>ニンカ</t>
    </rPh>
    <rPh sb="2" eb="3">
      <t>ガイ</t>
    </rPh>
    <phoneticPr fontId="2"/>
  </si>
  <si>
    <t>令和</t>
    <rPh sb="0" eb="1">
      <t>レイ</t>
    </rPh>
    <rPh sb="1" eb="2">
      <t>ワ</t>
    </rPh>
    <phoneticPr fontId="2"/>
  </si>
  <si>
    <t>京都　太郎</t>
    <rPh sb="0" eb="2">
      <t>キョウト</t>
    </rPh>
    <rPh sb="3" eb="5">
      <t>タロウ</t>
    </rPh>
    <phoneticPr fontId="2"/>
  </si>
  <si>
    <t>キョウト　タロウ</t>
  </si>
  <si>
    <t>父</t>
    <rPh sb="0" eb="1">
      <t>チチ</t>
    </rPh>
    <phoneticPr fontId="2"/>
  </si>
  <si>
    <t>昭和</t>
    <rPh sb="0" eb="2">
      <t>ショウワ</t>
    </rPh>
    <phoneticPr fontId="2"/>
  </si>
  <si>
    <t>中京区</t>
    <rPh sb="0" eb="3">
      <t>ナカギョウク</t>
    </rPh>
    <phoneticPr fontId="2"/>
  </si>
  <si>
    <t>烏丸通御池下る虎屋町５６６－１</t>
    <rPh sb="0" eb="2">
      <t>カラスマ</t>
    </rPh>
    <rPh sb="2" eb="3">
      <t>ドオ</t>
    </rPh>
    <rPh sb="3" eb="5">
      <t>オイケ</t>
    </rPh>
    <rPh sb="5" eb="6">
      <t>クダ</t>
    </rPh>
    <rPh sb="7" eb="9">
      <t>トラヤ</t>
    </rPh>
    <rPh sb="9" eb="10">
      <t>チョウ</t>
    </rPh>
    <phoneticPr fontId="2"/>
  </si>
  <si>
    <t>京都　花子</t>
    <rPh sb="0" eb="2">
      <t>キョウト</t>
    </rPh>
    <rPh sb="3" eb="5">
      <t>ハナコ</t>
    </rPh>
    <phoneticPr fontId="2"/>
  </si>
  <si>
    <t>キョウト　ハナコ</t>
  </si>
  <si>
    <t>平成</t>
    <rPh sb="0" eb="2">
      <t>ヘイセイ</t>
    </rPh>
    <phoneticPr fontId="2"/>
  </si>
  <si>
    <t>認可外保育施設</t>
    <rPh sb="0" eb="2">
      <t>ニンカ</t>
    </rPh>
    <rPh sb="2" eb="3">
      <t>ガイ</t>
    </rPh>
    <rPh sb="3" eb="5">
      <t>ホイク</t>
    </rPh>
    <rPh sb="5" eb="7">
      <t>シセツ</t>
    </rPh>
    <phoneticPr fontId="2"/>
  </si>
  <si>
    <t>京都市役所保育園</t>
    <rPh sb="0" eb="2">
      <t>キョウト</t>
    </rPh>
    <rPh sb="2" eb="3">
      <t>シ</t>
    </rPh>
    <rPh sb="3" eb="5">
      <t>ヤクショ</t>
    </rPh>
    <rPh sb="5" eb="7">
      <t>ホイク</t>
    </rPh>
    <rPh sb="7" eb="8">
      <t>エン</t>
    </rPh>
    <phoneticPr fontId="2"/>
  </si>
  <si>
    <t>京都病児保育園</t>
    <rPh sb="0" eb="2">
      <t>キョウト</t>
    </rPh>
    <rPh sb="2" eb="3">
      <t>ビョウ</t>
    </rPh>
    <rPh sb="3" eb="4">
      <t>ジ</t>
    </rPh>
    <rPh sb="4" eb="6">
      <t>ホイク</t>
    </rPh>
    <rPh sb="6" eb="7">
      <t>エン</t>
    </rPh>
    <phoneticPr fontId="2"/>
  </si>
  <si>
    <t>施設等利用費申請書入力フォーム</t>
    <rPh sb="0" eb="2">
      <t>シセツ</t>
    </rPh>
    <rPh sb="2" eb="3">
      <t>トウ</t>
    </rPh>
    <rPh sb="3" eb="5">
      <t>リヨウ</t>
    </rPh>
    <rPh sb="5" eb="6">
      <t>ヒ</t>
    </rPh>
    <rPh sb="6" eb="8">
      <t>シンセイ</t>
    </rPh>
    <rPh sb="8" eb="9">
      <t>ショ</t>
    </rPh>
    <rPh sb="9" eb="11">
      <t>ニュウリョク</t>
    </rPh>
    <phoneticPr fontId="2"/>
  </si>
  <si>
    <t>認可外保育施設等　利用者用</t>
    <rPh sb="0" eb="2">
      <t>ニンカ</t>
    </rPh>
    <rPh sb="2" eb="3">
      <t>ガイ</t>
    </rPh>
    <rPh sb="3" eb="5">
      <t>ホイク</t>
    </rPh>
    <rPh sb="5" eb="8">
      <t>シセツトウ</t>
    </rPh>
    <rPh sb="9" eb="12">
      <t>リヨウシャ</t>
    </rPh>
    <rPh sb="12" eb="13">
      <t>ヨウ</t>
    </rPh>
    <phoneticPr fontId="2"/>
  </si>
  <si>
    <t>※　利用した施設が発行した特定子ども・子育て支援提供証明書を見ながら入力してください。</t>
    <rPh sb="2" eb="4">
      <t>リヨウ</t>
    </rPh>
    <rPh sb="6" eb="8">
      <t>シセツ</t>
    </rPh>
    <rPh sb="9" eb="11">
      <t>ハッコウ</t>
    </rPh>
    <rPh sb="13" eb="15">
      <t>トクテイ</t>
    </rPh>
    <rPh sb="15" eb="16">
      <t>コ</t>
    </rPh>
    <rPh sb="19" eb="21">
      <t>コソダ</t>
    </rPh>
    <rPh sb="22" eb="24">
      <t>シエン</t>
    </rPh>
    <rPh sb="24" eb="26">
      <t>テイキョウ</t>
    </rPh>
    <rPh sb="26" eb="29">
      <t>ショウメイショ</t>
    </rPh>
    <rPh sb="30" eb="31">
      <t>ミ</t>
    </rPh>
    <rPh sb="34" eb="36">
      <t>ニュウリョク</t>
    </rPh>
    <phoneticPr fontId="2"/>
  </si>
  <si>
    <t>京都市ファミリーサポートセンター</t>
    <rPh sb="0" eb="3">
      <t>キョウトシ</t>
    </rPh>
    <phoneticPr fontId="2"/>
  </si>
  <si>
    <t>子育て援助活動支援事業</t>
  </si>
  <si>
    <r>
      <t>【認定子ども】</t>
    </r>
    <r>
      <rPr>
        <sz val="10"/>
        <color rgb="FFFF0000"/>
        <rFont val="ＭＳ 明朝"/>
        <family val="1"/>
        <charset val="128"/>
      </rPr>
      <t>※　認定番号は施設等利用給付認定(変更認定)通知書に記載されています。</t>
    </r>
    <rPh sb="1" eb="3">
      <t>ニンテイ</t>
    </rPh>
    <rPh sb="3" eb="4">
      <t>コ</t>
    </rPh>
    <rPh sb="9" eb="11">
      <t>ニンテイ</t>
    </rPh>
    <rPh sb="11" eb="13">
      <t>バンゴウ</t>
    </rPh>
    <phoneticPr fontId="2"/>
  </si>
  <si>
    <r>
      <t>【申請者（保護者）】</t>
    </r>
    <r>
      <rPr>
        <sz val="10"/>
        <color rgb="FFFF0000"/>
        <rFont val="ＭＳ 明朝"/>
        <family val="1"/>
        <charset val="128"/>
      </rPr>
      <t>※　施設等利用給付認定(変更認定)通知書に記載されている方</t>
    </r>
    <rPh sb="1" eb="4">
      <t>シンセイシャ</t>
    </rPh>
    <rPh sb="5" eb="8">
      <t>ホゴシャ</t>
    </rPh>
    <phoneticPr fontId="2"/>
  </si>
  <si>
    <r>
      <t>【認定子ども】</t>
    </r>
    <r>
      <rPr>
        <sz val="10"/>
        <color rgb="FFFF0000"/>
        <rFont val="ＭＳ 明朝"/>
        <family val="1"/>
        <charset val="128"/>
      </rPr>
      <t>※　認定番号は施設等利用給付認定(変更認定)通知書に記載されています。</t>
    </r>
    <rPh sb="1" eb="3">
      <t>ニンテイ</t>
    </rPh>
    <rPh sb="3" eb="4">
      <t>コ</t>
    </rPh>
    <phoneticPr fontId="2"/>
  </si>
  <si>
    <t>令和元年10月21日</t>
    <rPh sb="0" eb="1">
      <t>レイ</t>
    </rPh>
    <rPh sb="1" eb="2">
      <t>ワ</t>
    </rPh>
    <rPh sb="2" eb="4">
      <t>ガンネン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</si>
</sst>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2">
    <font>
      <sz val="11"/>
      <color theme="1"/>
      <name val="ＭＳ Ｐゴシック"/>
      <family val="2"/>
      <charset val="128"/>
    </font>
    <font>
      <sz val="10.5"/>
      <color theme="1"/>
      <name val="ＭＳ 明朝"/>
      <family val="1"/>
      <charset val="128"/>
    </font>
    <font>
      <sz val="6"/>
      <name val="ＭＳ Ｐゴシック"/>
      <family val="2"/>
      <charset val="128"/>
    </font>
    <font>
      <sz val="8"/>
      <color theme="1"/>
      <name val="ＭＳ 明朝"/>
      <family val="1"/>
      <charset val="128"/>
    </font>
    <font>
      <b/>
      <sz val="10.5"/>
      <color theme="1"/>
      <name val="ＭＳ ゴシック"/>
      <family val="3"/>
      <charset val="128"/>
    </font>
    <font>
      <sz val="10"/>
      <color theme="1"/>
      <name val="ＭＳ 明朝"/>
      <family val="1"/>
      <charset val="128"/>
    </font>
    <font>
      <sz val="6"/>
      <color theme="1"/>
      <name val="ＭＳ 明朝"/>
      <family val="1"/>
      <charset val="128"/>
    </font>
    <font>
      <sz val="9"/>
      <color theme="1"/>
      <name val="ＭＳ 明朝"/>
      <family val="1"/>
      <charset val="128"/>
    </font>
    <font>
      <u/>
      <sz val="9"/>
      <color theme="1"/>
      <name val="ＭＳ 明朝"/>
      <family val="1"/>
      <charset val="128"/>
    </font>
    <font>
      <sz val="11"/>
      <color theme="1"/>
      <name val="ＭＳ Ｐゴシック"/>
      <family val="2"/>
      <charset val="128"/>
    </font>
    <font>
      <sz val="12"/>
      <color theme="1"/>
      <name val="ＭＳ 明朝"/>
      <family val="1"/>
      <charset val="128"/>
    </font>
    <font>
      <sz val="16"/>
      <color theme="1"/>
      <name val="ＭＳ ゴシック"/>
      <family val="3"/>
      <charset val="128"/>
    </font>
    <font>
      <sz val="20"/>
      <color theme="1"/>
      <name val="Meiryo UI"/>
      <family val="3"/>
      <charset val="128"/>
    </font>
    <font>
      <u/>
      <sz val="12"/>
      <color theme="1"/>
      <name val="ＭＳ ゴシック"/>
      <family val="3"/>
      <charset val="128"/>
    </font>
    <font>
      <b/>
      <u/>
      <sz val="12"/>
      <color theme="1"/>
      <name val="ＭＳ ゴシック"/>
      <family val="3"/>
      <charset val="128"/>
    </font>
    <font>
      <b/>
      <sz val="12"/>
      <color theme="1"/>
      <name val="ＭＳ 明朝"/>
      <family val="3"/>
      <charset val="128"/>
    </font>
    <font>
      <sz val="9"/>
      <color theme="1"/>
      <name val="ＭＳ 明朝"/>
      <family val="3"/>
      <charset val="128"/>
    </font>
    <font>
      <sz val="9"/>
      <color indexed="81"/>
      <name val="MS P ゴシック"/>
      <family val="3"/>
      <charset val="128"/>
    </font>
    <font>
      <sz val="10"/>
      <color rgb="FFFF0000"/>
      <name val="ＭＳ 明朝"/>
      <family val="1"/>
      <charset val="128"/>
    </font>
    <font>
      <sz val="11"/>
      <color theme="1"/>
      <name val="ＭＳ 明朝"/>
      <family val="1"/>
      <charset val="128"/>
    </font>
    <font>
      <sz val="9"/>
      <color rgb="FFFF0000"/>
      <name val="ＭＳ 明朝"/>
      <family val="1"/>
      <charset val="128"/>
    </font>
    <font>
      <b/>
      <sz val="12"/>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31">
    <xf numFmtId="0" fontId="0" fillId="0" borderId="0" xfId="0">
      <alignment vertical="center"/>
    </xf>
    <xf numFmtId="0" fontId="1" fillId="0" borderId="0" xfId="0" applyFo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vertical="center" textRotation="255"/>
    </xf>
    <xf numFmtId="0" fontId="1" fillId="0" borderId="0" xfId="0" applyFont="1" applyBorder="1" applyAlignment="1">
      <alignment vertical="center" textRotation="255" wrapText="1"/>
    </xf>
    <xf numFmtId="0" fontId="5" fillId="0" borderId="0" xfId="0" applyFont="1" applyBorder="1" applyAlignment="1">
      <alignment vertical="center" wrapText="1"/>
    </xf>
    <xf numFmtId="0" fontId="1" fillId="0" borderId="0" xfId="0" applyFont="1" applyBorder="1" applyAlignment="1">
      <alignment vertical="center" shrinkToFit="1"/>
    </xf>
    <xf numFmtId="0" fontId="1" fillId="0" borderId="5" xfId="0" applyFont="1" applyBorder="1" applyAlignment="1">
      <alignment vertical="center"/>
    </xf>
    <xf numFmtId="176" fontId="1" fillId="0" borderId="25" xfId="0" applyNumberFormat="1" applyFont="1" applyBorder="1" applyAlignment="1">
      <alignment horizontal="center" vertical="center" shrinkToFit="1"/>
    </xf>
    <xf numFmtId="176" fontId="1" fillId="0" borderId="27" xfId="0" applyNumberFormat="1" applyFont="1" applyBorder="1" applyAlignment="1">
      <alignment horizontal="center" vertical="center" shrinkToFit="1"/>
    </xf>
    <xf numFmtId="0" fontId="8" fillId="0" borderId="0" xfId="0" applyFont="1">
      <alignment vertical="center"/>
    </xf>
    <xf numFmtId="0" fontId="10" fillId="0" borderId="0" xfId="0" applyFont="1">
      <alignment vertical="center"/>
    </xf>
    <xf numFmtId="0" fontId="11" fillId="0" borderId="0" xfId="0" applyFont="1">
      <alignment vertical="center"/>
    </xf>
    <xf numFmtId="0" fontId="10" fillId="0" borderId="0" xfId="0" applyFont="1" applyAlignment="1">
      <alignment horizontal="right" vertical="center"/>
    </xf>
    <xf numFmtId="0" fontId="10" fillId="0" borderId="0" xfId="0" applyFont="1" applyAlignment="1">
      <alignment horizontal="center" vertical="center"/>
    </xf>
    <xf numFmtId="0" fontId="13" fillId="0" borderId="0" xfId="0" applyFont="1">
      <alignment vertical="center"/>
    </xf>
    <xf numFmtId="0" fontId="10" fillId="2" borderId="28" xfId="0" applyFont="1" applyFill="1" applyBorder="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5" fillId="0" borderId="0" xfId="0" applyFont="1">
      <alignment vertical="center"/>
    </xf>
    <xf numFmtId="0" fontId="10" fillId="2" borderId="28" xfId="0" applyFont="1" applyFill="1" applyBorder="1" applyAlignment="1" applyProtection="1">
      <alignment horizontal="right" vertical="center"/>
      <protection locked="0"/>
    </xf>
    <xf numFmtId="0" fontId="10" fillId="2" borderId="28" xfId="0" applyFont="1" applyFill="1" applyBorder="1" applyProtection="1">
      <alignment vertical="center"/>
      <protection locked="0"/>
    </xf>
    <xf numFmtId="0" fontId="14" fillId="0" borderId="0" xfId="0" applyFont="1">
      <alignment vertical="center"/>
    </xf>
    <xf numFmtId="177" fontId="0" fillId="0" borderId="0" xfId="0" applyNumberFormat="1">
      <alignment vertical="center"/>
    </xf>
    <xf numFmtId="0" fontId="10" fillId="2" borderId="28" xfId="0" applyFont="1" applyFill="1" applyBorder="1" applyAlignment="1" applyProtection="1">
      <alignment horizontal="center" vertical="center"/>
      <protection locked="0"/>
    </xf>
    <xf numFmtId="0" fontId="10" fillId="0" borderId="0" xfId="0" applyFont="1" applyFill="1" applyBorder="1" applyAlignment="1" applyProtection="1">
      <alignment vertical="center"/>
      <protection locked="0"/>
    </xf>
    <xf numFmtId="0" fontId="10" fillId="0" borderId="29" xfId="0" applyFont="1" applyFill="1" applyBorder="1" applyAlignment="1" applyProtection="1">
      <alignment vertical="center"/>
      <protection locked="0"/>
    </xf>
    <xf numFmtId="0" fontId="7" fillId="0" borderId="0" xfId="0" applyFont="1" applyBorder="1" applyAlignment="1">
      <alignment horizontal="left" vertical="center"/>
    </xf>
    <xf numFmtId="0" fontId="7" fillId="0" borderId="0" xfId="0" applyFont="1" applyBorder="1">
      <alignment vertical="center"/>
    </xf>
    <xf numFmtId="0" fontId="10" fillId="0" borderId="0" xfId="0" applyFont="1" applyBorder="1">
      <alignment vertical="center"/>
    </xf>
    <xf numFmtId="0" fontId="10" fillId="0" borderId="0" xfId="0" applyFont="1" applyBorder="1" applyAlignment="1">
      <alignment horizontal="right" vertical="center"/>
    </xf>
    <xf numFmtId="38" fontId="10" fillId="0" borderId="0" xfId="1" applyFont="1" applyAlignment="1">
      <alignment horizontal="center" vertical="center"/>
    </xf>
    <xf numFmtId="0" fontId="10" fillId="0" borderId="0" xfId="0" applyFont="1" applyAlignment="1">
      <alignment horizontal="left" vertical="center"/>
    </xf>
    <xf numFmtId="38" fontId="10" fillId="0" borderId="0" xfId="1" applyFont="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0" fillId="0" borderId="5" xfId="0" applyFont="1" applyBorder="1">
      <alignment vertical="center"/>
    </xf>
    <xf numFmtId="0" fontId="10" fillId="0" borderId="1" xfId="0" applyFont="1" applyBorder="1">
      <alignment vertical="center"/>
    </xf>
    <xf numFmtId="0" fontId="10" fillId="0" borderId="28" xfId="0" applyFont="1" applyBorder="1">
      <alignment vertical="center"/>
    </xf>
    <xf numFmtId="0" fontId="10" fillId="0" borderId="0" xfId="0" applyNumberFormat="1" applyFont="1">
      <alignment vertical="center"/>
    </xf>
    <xf numFmtId="0" fontId="10" fillId="0" borderId="0" xfId="0" applyFont="1" applyAlignment="1">
      <alignment vertical="top" wrapText="1"/>
    </xf>
    <xf numFmtId="0" fontId="18" fillId="0" borderId="0" xfId="0" applyFont="1">
      <alignment vertical="center"/>
    </xf>
    <xf numFmtId="38" fontId="10" fillId="0" borderId="0" xfId="1" applyFont="1" applyAlignment="1">
      <alignment horizontal="center" vertical="center"/>
    </xf>
    <xf numFmtId="0" fontId="1" fillId="0" borderId="0" xfId="0" applyFont="1" applyAlignment="1">
      <alignment horizontal="left"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176" fontId="1" fillId="0" borderId="8" xfId="0" applyNumberFormat="1" applyFont="1" applyBorder="1" applyAlignment="1">
      <alignment horizontal="center" vertical="center" shrinkToFit="1"/>
    </xf>
    <xf numFmtId="0" fontId="18" fillId="0" borderId="0" xfId="0" applyFont="1" applyBorder="1">
      <alignment vertical="center"/>
    </xf>
    <xf numFmtId="0" fontId="20" fillId="0" borderId="0" xfId="0" applyFont="1">
      <alignment vertical="center"/>
    </xf>
    <xf numFmtId="0" fontId="21" fillId="0" borderId="0" xfId="0" applyFont="1" applyAlignment="1">
      <alignment horizontal="right" vertical="center"/>
    </xf>
    <xf numFmtId="38" fontId="10" fillId="2" borderId="22" xfId="1" applyFont="1" applyFill="1" applyBorder="1" applyAlignment="1" applyProtection="1">
      <alignment horizontal="center" vertical="center"/>
      <protection locked="0"/>
    </xf>
    <xf numFmtId="38" fontId="10" fillId="2" borderId="25" xfId="1" applyFont="1" applyFill="1" applyBorder="1" applyAlignment="1" applyProtection="1">
      <alignment horizontal="center" vertical="center"/>
      <protection locked="0"/>
    </xf>
    <xf numFmtId="38" fontId="10" fillId="0" borderId="0" xfId="1" applyFont="1" applyAlignment="1">
      <alignment horizontal="center" vertical="center"/>
    </xf>
    <xf numFmtId="0" fontId="10" fillId="2" borderId="22" xfId="0" applyFont="1" applyFill="1" applyBorder="1" applyAlignment="1" applyProtection="1">
      <alignment vertical="center"/>
      <protection locked="0"/>
    </xf>
    <xf numFmtId="0" fontId="10" fillId="2" borderId="23" xfId="0" applyFont="1" applyFill="1" applyBorder="1" applyAlignment="1" applyProtection="1">
      <alignment vertical="center"/>
      <protection locked="0"/>
    </xf>
    <xf numFmtId="0" fontId="10" fillId="2" borderId="25" xfId="0" applyFont="1" applyFill="1" applyBorder="1" applyAlignment="1" applyProtection="1">
      <alignment vertical="center"/>
      <protection locked="0"/>
    </xf>
    <xf numFmtId="0" fontId="10" fillId="2" borderId="22" xfId="0" applyFont="1" applyFill="1" applyBorder="1" applyAlignment="1" applyProtection="1">
      <alignment horizontal="center" vertical="center"/>
      <protection locked="0"/>
    </xf>
    <xf numFmtId="0" fontId="10" fillId="2" borderId="23" xfId="0" applyFont="1" applyFill="1" applyBorder="1" applyAlignment="1" applyProtection="1">
      <alignment horizontal="center" vertical="center"/>
      <protection locked="0"/>
    </xf>
    <xf numFmtId="0" fontId="10" fillId="2" borderId="25" xfId="0" applyFont="1" applyFill="1" applyBorder="1" applyAlignment="1" applyProtection="1">
      <alignment horizontal="center" vertical="center"/>
      <protection locked="0"/>
    </xf>
    <xf numFmtId="0" fontId="19" fillId="0" borderId="5" xfId="0" applyFont="1" applyBorder="1" applyAlignment="1">
      <alignment vertical="top" wrapText="1"/>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5"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horizontal="center" vertical="center" shrinkToFit="1"/>
    </xf>
    <xf numFmtId="0" fontId="1" fillId="0" borderId="6" xfId="0" applyNumberFormat="1" applyFont="1" applyBorder="1" applyAlignment="1">
      <alignment horizontal="center" vertical="center"/>
    </xf>
    <xf numFmtId="0" fontId="1" fillId="0" borderId="7" xfId="0" applyNumberFormat="1" applyFont="1" applyBorder="1" applyAlignment="1">
      <alignment horizontal="center" vertical="center"/>
    </xf>
    <xf numFmtId="0" fontId="1" fillId="0" borderId="8" xfId="0" applyNumberFormat="1" applyFont="1" applyBorder="1" applyAlignment="1">
      <alignment horizontal="center" vertical="center"/>
    </xf>
    <xf numFmtId="0" fontId="1" fillId="0" borderId="0" xfId="0" applyFont="1" applyAlignment="1">
      <alignment horizontal="left" vertical="center" wrapText="1"/>
    </xf>
    <xf numFmtId="0" fontId="3" fillId="0" borderId="14"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5"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17"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11" xfId="0" applyFont="1" applyBorder="1" applyAlignment="1">
      <alignment horizontal="left" vertical="center" shrinkToFi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1" fillId="0" borderId="5" xfId="0" applyFont="1" applyBorder="1" applyAlignment="1">
      <alignment horizontal="center" vertical="center" shrinkToFit="1"/>
    </xf>
    <xf numFmtId="0" fontId="1" fillId="0" borderId="4"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2" xfId="0" applyFont="1" applyBorder="1" applyAlignment="1">
      <alignment horizontal="lef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1" fillId="0" borderId="1" xfId="0" applyNumberFormat="1" applyFont="1" applyBorder="1" applyAlignment="1">
      <alignment horizontal="center" vertical="center" shrinkToFit="1"/>
    </xf>
    <xf numFmtId="0" fontId="1" fillId="0" borderId="11" xfId="0" applyNumberFormat="1" applyFont="1" applyBorder="1" applyAlignment="1">
      <alignment horizontal="center" vertical="center" shrinkToFi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176" fontId="1" fillId="0" borderId="6" xfId="0" applyNumberFormat="1" applyFont="1" applyBorder="1" applyAlignment="1">
      <alignment horizontal="right" vertical="center" shrinkToFit="1"/>
    </xf>
    <xf numFmtId="176" fontId="1" fillId="0" borderId="7" xfId="0" applyNumberFormat="1" applyFont="1" applyBorder="1" applyAlignment="1">
      <alignment horizontal="right" vertical="center" shrinkToFit="1"/>
    </xf>
    <xf numFmtId="176" fontId="1" fillId="0" borderId="6" xfId="0" applyNumberFormat="1" applyFont="1" applyBorder="1" applyAlignment="1">
      <alignment horizontal="center" vertical="center" shrinkToFit="1"/>
    </xf>
    <xf numFmtId="176" fontId="1" fillId="0" borderId="7" xfId="0" applyNumberFormat="1" applyFont="1" applyBorder="1" applyAlignment="1">
      <alignment horizontal="center" vertical="center" shrinkToFit="1"/>
    </xf>
    <xf numFmtId="176" fontId="1" fillId="0" borderId="8" xfId="0" applyNumberFormat="1"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176" fontId="1" fillId="0" borderId="6" xfId="0" applyNumberFormat="1" applyFont="1" applyBorder="1" applyAlignment="1">
      <alignment horizontal="left" vertical="center" wrapText="1" shrinkToFit="1"/>
    </xf>
    <xf numFmtId="176" fontId="1" fillId="0" borderId="7" xfId="0" applyNumberFormat="1" applyFont="1" applyBorder="1" applyAlignment="1">
      <alignment horizontal="left" vertical="center" wrapText="1" shrinkToFit="1"/>
    </xf>
    <xf numFmtId="176" fontId="1" fillId="0" borderId="8" xfId="0" applyNumberFormat="1" applyFont="1" applyBorder="1" applyAlignment="1">
      <alignment horizontal="left" vertical="center" wrapText="1" shrinkToFit="1"/>
    </xf>
    <xf numFmtId="0" fontId="1" fillId="0" borderId="17"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13" xfId="0" applyFont="1" applyBorder="1" applyAlignment="1">
      <alignment horizontal="center" vertical="center"/>
    </xf>
    <xf numFmtId="176" fontId="1" fillId="0" borderId="26" xfId="0" applyNumberFormat="1" applyFont="1" applyBorder="1" applyAlignment="1">
      <alignment horizontal="right" vertical="center" shrinkToFit="1"/>
    </xf>
    <xf numFmtId="176" fontId="1" fillId="0" borderId="21" xfId="0" applyNumberFormat="1" applyFont="1" applyBorder="1" applyAlignment="1">
      <alignment horizontal="right" vertical="center" shrinkToFit="1"/>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176" fontId="1" fillId="0" borderId="23" xfId="0" applyNumberFormat="1" applyFont="1" applyBorder="1" applyAlignment="1">
      <alignment horizontal="right" vertical="center" shrinkToFit="1"/>
    </xf>
    <xf numFmtId="0" fontId="3" fillId="0" borderId="19" xfId="0" applyFont="1" applyBorder="1" applyAlignment="1">
      <alignment horizontal="left" vertical="top" wrapText="1"/>
    </xf>
    <xf numFmtId="0" fontId="3" fillId="0" borderId="0" xfId="0" applyFont="1" applyBorder="1" applyAlignment="1">
      <alignment horizontal="left" vertical="top" wrapText="1"/>
    </xf>
  </cellXfs>
  <cellStyles count="2">
    <cellStyle name="桁区切り" xfId="1" builtinId="6"/>
    <cellStyle name="標準" xfId="0" builtinId="0"/>
  </cellStyles>
  <dxfs count="2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47625</xdr:colOff>
      <xdr:row>1</xdr:row>
      <xdr:rowOff>114300</xdr:rowOff>
    </xdr:from>
    <xdr:to>
      <xdr:col>9</xdr:col>
      <xdr:colOff>209550</xdr:colOff>
      <xdr:row>4</xdr:row>
      <xdr:rowOff>9525</xdr:rowOff>
    </xdr:to>
    <xdr:sp macro="" textlink="">
      <xdr:nvSpPr>
        <xdr:cNvPr id="3" name="テキスト ボックス 2">
          <a:extLst>
            <a:ext uri="{FF2B5EF4-FFF2-40B4-BE49-F238E27FC236}">
              <a16:creationId xmlns:a16="http://schemas.microsoft.com/office/drawing/2014/main" id="{A6D30682-7016-475F-B9A1-356981F33642}"/>
            </a:ext>
          </a:extLst>
        </xdr:cNvPr>
        <xdr:cNvSpPr txBox="1"/>
      </xdr:nvSpPr>
      <xdr:spPr>
        <a:xfrm>
          <a:off x="3648075" y="485775"/>
          <a:ext cx="1533525"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HGP創英角ﾎﾟｯﾌﾟ体" panose="040B0A00000000000000" pitchFamily="50" charset="-128"/>
              <a:ea typeface="HGP創英角ﾎﾟｯﾌﾟ体" panose="040B0A00000000000000" pitchFamily="50" charset="-128"/>
            </a:rPr>
            <a:t>入力例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28575</xdr:colOff>
      <xdr:row>8</xdr:row>
      <xdr:rowOff>152400</xdr:rowOff>
    </xdr:from>
    <xdr:to>
      <xdr:col>41</xdr:col>
      <xdr:colOff>9525</xdr:colOff>
      <xdr:row>12</xdr:row>
      <xdr:rowOff>171450</xdr:rowOff>
    </xdr:to>
    <xdr:sp macro="" textlink="">
      <xdr:nvSpPr>
        <xdr:cNvPr id="2" name="四角形: 角を丸くする 1">
          <a:extLst>
            <a:ext uri="{FF2B5EF4-FFF2-40B4-BE49-F238E27FC236}">
              <a16:creationId xmlns:a16="http://schemas.microsoft.com/office/drawing/2014/main" id="{E02B2BD1-474D-4EA3-B291-A98E36F4475B}"/>
            </a:ext>
          </a:extLst>
        </xdr:cNvPr>
        <xdr:cNvSpPr/>
      </xdr:nvSpPr>
      <xdr:spPr>
        <a:xfrm>
          <a:off x="6934200" y="1752600"/>
          <a:ext cx="2838450" cy="81915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HGS創英角ｺﾞｼｯｸUB" panose="020B0900000000000000" pitchFamily="50" charset="-128"/>
              <a:ea typeface="HGS創英角ｺﾞｼｯｸUB" panose="020B0900000000000000" pitchFamily="50" charset="-128"/>
            </a:rPr>
            <a:t>プリントアウト後に，</a:t>
          </a:r>
          <a:endParaRPr kumimoji="1" lang="en-US" altLang="ja-JP" sz="1200">
            <a:solidFill>
              <a:schemeClr val="tx1"/>
            </a:solidFill>
            <a:latin typeface="HGS創英角ｺﾞｼｯｸUB" panose="020B0900000000000000" pitchFamily="50" charset="-128"/>
            <a:ea typeface="HGS創英角ｺﾞｼｯｸUB" panose="020B0900000000000000" pitchFamily="50" charset="-128"/>
          </a:endParaRPr>
        </a:p>
        <a:p>
          <a:pPr algn="l"/>
          <a:r>
            <a:rPr kumimoji="1" lang="ja-JP" altLang="en-US" sz="1200">
              <a:solidFill>
                <a:schemeClr val="tx1"/>
              </a:solidFill>
              <a:latin typeface="HGS創英角ｺﾞｼｯｸUB" panose="020B0900000000000000" pitchFamily="50" charset="-128"/>
              <a:ea typeface="HGS創英角ｺﾞｼｯｸUB" panose="020B0900000000000000" pitchFamily="50" charset="-128"/>
            </a:rPr>
            <a:t>「１</a:t>
          </a:r>
          <a:r>
            <a:rPr kumimoji="1" lang="ja-JP" altLang="en-US" sz="1200" baseline="0">
              <a:solidFill>
                <a:schemeClr val="tx1"/>
              </a:solidFill>
              <a:latin typeface="HGS創英角ｺﾞｼｯｸUB" panose="020B0900000000000000" pitchFamily="50" charset="-128"/>
              <a:ea typeface="HGS創英角ｺﾞｼｯｸUB" panose="020B0900000000000000" pitchFamily="50" charset="-128"/>
            </a:rPr>
            <a:t> </a:t>
          </a:r>
          <a:r>
            <a:rPr kumimoji="1" lang="ja-JP" altLang="en-US" sz="1200">
              <a:solidFill>
                <a:schemeClr val="tx1"/>
              </a:solidFill>
              <a:latin typeface="HGS創英角ｺﾞｼｯｸUB" panose="020B0900000000000000" pitchFamily="50" charset="-128"/>
              <a:ea typeface="HGS創英角ｺﾞｼｯｸUB" panose="020B0900000000000000" pitchFamily="50" charset="-128"/>
            </a:rPr>
            <a:t>施設等利用給付認定保護者」の</a:t>
          </a:r>
          <a:endParaRPr kumimoji="1" lang="en-US" altLang="ja-JP" sz="1200">
            <a:solidFill>
              <a:schemeClr val="tx1"/>
            </a:solidFill>
            <a:latin typeface="HGS創英角ｺﾞｼｯｸUB" panose="020B0900000000000000" pitchFamily="50" charset="-128"/>
            <a:ea typeface="HGS創英角ｺﾞｼｯｸUB" panose="020B0900000000000000" pitchFamily="50" charset="-128"/>
          </a:endParaRPr>
        </a:p>
        <a:p>
          <a:pPr algn="l"/>
          <a:r>
            <a:rPr kumimoji="1" lang="ja-JP" altLang="en-US" sz="1200">
              <a:solidFill>
                <a:schemeClr val="tx1"/>
              </a:solidFill>
              <a:latin typeface="HGS創英角ｺﾞｼｯｸUB" panose="020B0900000000000000" pitchFamily="50" charset="-128"/>
              <a:ea typeface="HGS創英角ｺﾞｼｯｸUB" panose="020B0900000000000000" pitchFamily="50" charset="-128"/>
            </a:rPr>
            <a:t>氏名欄に押印をしてください。</a:t>
          </a:r>
        </a:p>
      </xdr:txBody>
    </xdr:sp>
    <xdr:clientData/>
  </xdr:twoCellAnchor>
  <xdr:twoCellAnchor>
    <xdr:from>
      <xdr:col>29</xdr:col>
      <xdr:colOff>0</xdr:colOff>
      <xdr:row>2</xdr:row>
      <xdr:rowOff>0</xdr:rowOff>
    </xdr:from>
    <xdr:to>
      <xdr:col>40</xdr:col>
      <xdr:colOff>219075</xdr:colOff>
      <xdr:row>8</xdr:row>
      <xdr:rowOff>0</xdr:rowOff>
    </xdr:to>
    <xdr:sp macro="" textlink="">
      <xdr:nvSpPr>
        <xdr:cNvPr id="3" name="四角形: 角を丸くする 2">
          <a:extLst>
            <a:ext uri="{FF2B5EF4-FFF2-40B4-BE49-F238E27FC236}">
              <a16:creationId xmlns:a16="http://schemas.microsoft.com/office/drawing/2014/main" id="{395CF4CD-5D2C-4957-97D5-6EEC209E5630}"/>
            </a:ext>
          </a:extLst>
        </xdr:cNvPr>
        <xdr:cNvSpPr/>
      </xdr:nvSpPr>
      <xdr:spPr>
        <a:xfrm>
          <a:off x="6905625" y="400050"/>
          <a:ext cx="2838450" cy="120015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HGS創英角ｺﾞｼｯｸUB" panose="020B0900000000000000" pitchFamily="50" charset="-128"/>
              <a:ea typeface="HGS創英角ｺﾞｼｯｸUB" panose="020B0900000000000000" pitchFamily="50" charset="-128"/>
            </a:rPr>
            <a:t>氏名欄が空欄になっている場合は，入力用シートにエラー（赤色セル）があるサインです。</a:t>
          </a:r>
          <a:endParaRPr kumimoji="1" lang="en-US" altLang="ja-JP" sz="1200">
            <a:solidFill>
              <a:schemeClr val="tx1"/>
            </a:solidFill>
            <a:latin typeface="HGS創英角ｺﾞｼｯｸUB" panose="020B0900000000000000" pitchFamily="50" charset="-128"/>
            <a:ea typeface="HGS創英角ｺﾞｼｯｸUB" panose="020B0900000000000000" pitchFamily="50" charset="-128"/>
          </a:endParaRPr>
        </a:p>
        <a:p>
          <a:pPr algn="l"/>
          <a:r>
            <a:rPr kumimoji="1" lang="ja-JP" altLang="en-US" sz="1200">
              <a:solidFill>
                <a:schemeClr val="tx1"/>
              </a:solidFill>
              <a:latin typeface="HGS創英角ｺﾞｼｯｸUB" panose="020B0900000000000000" pitchFamily="50" charset="-128"/>
              <a:ea typeface="HGS創英角ｺﾞｼｯｸUB" panose="020B0900000000000000" pitchFamily="50" charset="-128"/>
            </a:rPr>
            <a:t>入力用シートを修正したうえで，</a:t>
          </a:r>
          <a:endParaRPr kumimoji="1" lang="en-US" altLang="ja-JP" sz="1200">
            <a:solidFill>
              <a:schemeClr val="tx1"/>
            </a:solidFill>
            <a:latin typeface="HGS創英角ｺﾞｼｯｸUB" panose="020B0900000000000000" pitchFamily="50" charset="-128"/>
            <a:ea typeface="HGS創英角ｺﾞｼｯｸUB" panose="020B0900000000000000" pitchFamily="50" charset="-128"/>
          </a:endParaRPr>
        </a:p>
        <a:p>
          <a:pPr algn="l"/>
          <a:r>
            <a:rPr kumimoji="1" lang="ja-JP" altLang="en-US" sz="1200">
              <a:solidFill>
                <a:schemeClr val="tx1"/>
              </a:solidFill>
              <a:latin typeface="HGS創英角ｺﾞｼｯｸUB" panose="020B0900000000000000" pitchFamily="50" charset="-128"/>
              <a:ea typeface="HGS創英角ｺﾞｼｯｸUB" panose="020B0900000000000000" pitchFamily="50" charset="-128"/>
            </a:rPr>
            <a:t>プリントアウトしてください。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B91FF-4A48-4826-8413-5A13681E645D}">
  <sheetPr codeName="Sheet6"/>
  <dimension ref="A1:Q206"/>
  <sheetViews>
    <sheetView showGridLines="0" view="pageBreakPreview" zoomScaleNormal="100" zoomScaleSheetLayoutView="100" workbookViewId="0">
      <selection activeCell="K4" sqref="K4"/>
    </sheetView>
  </sheetViews>
  <sheetFormatPr defaultRowHeight="14.25"/>
  <cols>
    <col min="1" max="2" width="2.625" style="12" customWidth="1"/>
    <col min="3" max="3" width="6" style="12" customWidth="1"/>
    <col min="4" max="4" width="9" style="12" customWidth="1"/>
    <col min="5" max="10" width="9" style="12"/>
    <col min="11" max="11" width="14.5" style="12" customWidth="1"/>
    <col min="12" max="12" width="6.375" style="12" customWidth="1"/>
    <col min="13" max="16" width="9" style="12"/>
    <col min="17" max="17" width="11" style="12" customWidth="1"/>
    <col min="18" max="16384" width="9" style="12"/>
  </cols>
  <sheetData>
    <row r="1" spans="1:14" ht="29.25" thickBot="1">
      <c r="A1" s="65" t="s">
        <v>161</v>
      </c>
      <c r="B1" s="66"/>
      <c r="C1" s="66"/>
      <c r="D1" s="66"/>
      <c r="E1" s="66"/>
      <c r="F1" s="66"/>
      <c r="G1" s="66"/>
      <c r="H1" s="66"/>
      <c r="I1" s="66"/>
      <c r="J1" s="66"/>
      <c r="K1" s="67"/>
      <c r="M1" s="12" t="s">
        <v>121</v>
      </c>
    </row>
    <row r="2" spans="1:14" ht="15" thickBot="1">
      <c r="A2" s="18" t="s">
        <v>140</v>
      </c>
      <c r="K2" s="14" t="s">
        <v>41</v>
      </c>
      <c r="M2" s="12" t="s">
        <v>111</v>
      </c>
    </row>
    <row r="3" spans="1:14" ht="15" thickBot="1">
      <c r="A3" s="18"/>
      <c r="K3" s="14" t="s">
        <v>168</v>
      </c>
      <c r="M3" s="17">
        <v>2020</v>
      </c>
      <c r="N3" s="12" t="s">
        <v>1</v>
      </c>
    </row>
    <row r="4" spans="1:14" ht="18.75">
      <c r="B4" s="13" t="s">
        <v>160</v>
      </c>
      <c r="K4" s="14"/>
      <c r="L4" s="14" t="s">
        <v>43</v>
      </c>
      <c r="M4" s="12">
        <f>M3-2018</f>
        <v>2</v>
      </c>
      <c r="N4" s="12" t="s">
        <v>1</v>
      </c>
    </row>
    <row r="6" spans="1:14">
      <c r="C6" s="43" t="s">
        <v>114</v>
      </c>
    </row>
    <row r="7" spans="1:14">
      <c r="C7" s="43" t="s">
        <v>115</v>
      </c>
    </row>
    <row r="8" spans="1:14" ht="15" thickBot="1">
      <c r="C8" s="43" t="s">
        <v>116</v>
      </c>
    </row>
    <row r="9" spans="1:14" ht="15" thickBot="1">
      <c r="C9" s="43" t="s">
        <v>129</v>
      </c>
      <c r="M9" s="40"/>
    </row>
    <row r="10" spans="1:14">
      <c r="E10" s="20"/>
      <c r="F10" s="18"/>
      <c r="H10" s="18"/>
      <c r="J10" s="18"/>
    </row>
    <row r="11" spans="1:14">
      <c r="B11" s="24" t="s">
        <v>42</v>
      </c>
      <c r="M11" s="38"/>
    </row>
    <row r="12" spans="1:14" ht="15" thickBot="1"/>
    <row r="13" spans="1:14" ht="15" thickBot="1">
      <c r="C13" s="12" t="s">
        <v>60</v>
      </c>
      <c r="E13" s="22" t="s">
        <v>147</v>
      </c>
      <c r="F13" s="23">
        <v>2</v>
      </c>
      <c r="G13" s="12" t="s">
        <v>1</v>
      </c>
      <c r="H13" s="23">
        <v>1</v>
      </c>
      <c r="I13" s="12" t="s">
        <v>9</v>
      </c>
      <c r="J13" s="23">
        <v>10</v>
      </c>
      <c r="K13" s="12" t="s">
        <v>0</v>
      </c>
    </row>
    <row r="14" spans="1:14">
      <c r="E14" s="20" t="s">
        <v>61</v>
      </c>
      <c r="F14" s="18" t="s">
        <v>44</v>
      </c>
      <c r="H14" s="18" t="s">
        <v>44</v>
      </c>
      <c r="J14" s="18" t="s">
        <v>44</v>
      </c>
    </row>
    <row r="15" spans="1:14">
      <c r="D15" s="18" t="s">
        <v>125</v>
      </c>
      <c r="G15" s="18"/>
      <c r="I15" s="18"/>
    </row>
    <row r="16" spans="1:14">
      <c r="D16" s="18" t="s">
        <v>130</v>
      </c>
      <c r="G16" s="18"/>
      <c r="I16" s="18"/>
    </row>
    <row r="17" spans="2:11" ht="15" thickBot="1">
      <c r="B17" s="12" t="s">
        <v>166</v>
      </c>
      <c r="D17" s="19"/>
      <c r="E17" s="18"/>
      <c r="G17" s="18"/>
      <c r="I17" s="18"/>
    </row>
    <row r="18" spans="2:11" ht="15" thickBot="1">
      <c r="C18" s="12" t="s">
        <v>62</v>
      </c>
      <c r="D18" s="19"/>
      <c r="E18" s="18"/>
      <c r="F18" s="61" t="s">
        <v>148</v>
      </c>
      <c r="G18" s="62"/>
      <c r="H18" s="62"/>
      <c r="I18" s="63"/>
    </row>
    <row r="19" spans="2:11" ht="15" thickBot="1">
      <c r="C19" s="12" t="s">
        <v>63</v>
      </c>
      <c r="F19" s="61" t="s">
        <v>149</v>
      </c>
      <c r="G19" s="62"/>
      <c r="H19" s="62"/>
      <c r="I19" s="63"/>
    </row>
    <row r="20" spans="2:11" ht="15" thickBot="1">
      <c r="C20" s="12" t="s">
        <v>64</v>
      </c>
      <c r="F20" s="61" t="s">
        <v>150</v>
      </c>
      <c r="G20" s="62"/>
      <c r="H20" s="62"/>
      <c r="I20" s="63"/>
      <c r="J20" s="20" t="s">
        <v>65</v>
      </c>
    </row>
    <row r="21" spans="2:11" ht="15" thickBot="1">
      <c r="E21" s="14" t="s">
        <v>66</v>
      </c>
      <c r="F21" s="61"/>
      <c r="G21" s="62"/>
      <c r="H21" s="62"/>
      <c r="I21" s="63"/>
      <c r="J21" s="20" t="s">
        <v>112</v>
      </c>
    </row>
    <row r="22" spans="2:11" ht="15" thickBot="1">
      <c r="C22" s="12" t="s">
        <v>67</v>
      </c>
      <c r="E22" s="22" t="s">
        <v>151</v>
      </c>
      <c r="F22" s="23">
        <v>59</v>
      </c>
      <c r="G22" s="12" t="s">
        <v>1</v>
      </c>
      <c r="H22" s="23">
        <v>3</v>
      </c>
      <c r="I22" s="12" t="s">
        <v>9</v>
      </c>
      <c r="J22" s="23">
        <v>16</v>
      </c>
      <c r="K22" s="12" t="s">
        <v>0</v>
      </c>
    </row>
    <row r="23" spans="2:11" ht="15" thickBot="1">
      <c r="E23" s="20" t="s">
        <v>61</v>
      </c>
      <c r="F23" s="18" t="s">
        <v>44</v>
      </c>
      <c r="H23" s="18" t="s">
        <v>44</v>
      </c>
      <c r="J23" s="18" t="s">
        <v>44</v>
      </c>
    </row>
    <row r="24" spans="2:11" ht="15" thickBot="1">
      <c r="C24" s="12" t="s">
        <v>68</v>
      </c>
      <c r="E24" s="14" t="s">
        <v>45</v>
      </c>
      <c r="F24" s="26" t="s">
        <v>152</v>
      </c>
    </row>
    <row r="25" spans="2:11" ht="15" thickBot="1">
      <c r="F25" s="18" t="s">
        <v>69</v>
      </c>
      <c r="H25" s="27"/>
      <c r="I25" s="27"/>
      <c r="J25" s="27"/>
      <c r="K25" s="27"/>
    </row>
    <row r="26" spans="2:11" ht="15" thickBot="1">
      <c r="D26" s="58" t="s">
        <v>153</v>
      </c>
      <c r="E26" s="59"/>
      <c r="F26" s="59"/>
      <c r="G26" s="59"/>
      <c r="H26" s="59"/>
      <c r="I26" s="59"/>
      <c r="J26" s="59"/>
      <c r="K26" s="60"/>
    </row>
    <row r="27" spans="2:11" ht="15" thickBot="1">
      <c r="D27" s="18" t="s">
        <v>113</v>
      </c>
    </row>
    <row r="28" spans="2:11" ht="15" thickBot="1">
      <c r="C28" s="12" t="s">
        <v>70</v>
      </c>
      <c r="E28" s="61" t="s">
        <v>141</v>
      </c>
      <c r="F28" s="62"/>
      <c r="G28" s="62"/>
      <c r="H28" s="62"/>
      <c r="I28" s="63"/>
    </row>
    <row r="30" spans="2:11" ht="15" thickBot="1">
      <c r="B30" s="12" t="s">
        <v>167</v>
      </c>
      <c r="D30" s="19"/>
      <c r="E30" s="18"/>
      <c r="G30" s="18"/>
      <c r="I30" s="18"/>
    </row>
    <row r="31" spans="2:11" ht="15" thickBot="1">
      <c r="C31" s="12" t="s">
        <v>62</v>
      </c>
      <c r="D31" s="19"/>
      <c r="E31" s="18"/>
      <c r="F31" s="61" t="s">
        <v>154</v>
      </c>
      <c r="G31" s="62"/>
      <c r="H31" s="62"/>
      <c r="I31" s="63"/>
    </row>
    <row r="32" spans="2:11" ht="15" thickBot="1">
      <c r="C32" s="12" t="s">
        <v>63</v>
      </c>
      <c r="F32" s="61" t="s">
        <v>155</v>
      </c>
      <c r="G32" s="62"/>
      <c r="H32" s="62"/>
      <c r="I32" s="63"/>
    </row>
    <row r="33" spans="2:13" ht="15" thickBot="1">
      <c r="C33" s="12" t="s">
        <v>71</v>
      </c>
      <c r="F33" s="61">
        <v>1900000</v>
      </c>
      <c r="G33" s="62"/>
      <c r="H33" s="62"/>
      <c r="I33" s="63"/>
    </row>
    <row r="34" spans="2:13" ht="15" thickBot="1">
      <c r="C34" s="12" t="s">
        <v>67</v>
      </c>
      <c r="E34" s="22" t="s">
        <v>156</v>
      </c>
      <c r="F34" s="23">
        <v>27</v>
      </c>
      <c r="G34" s="12" t="s">
        <v>1</v>
      </c>
      <c r="H34" s="23">
        <v>5</v>
      </c>
      <c r="I34" s="12" t="s">
        <v>9</v>
      </c>
      <c r="J34" s="23">
        <v>5</v>
      </c>
      <c r="K34" s="12" t="s">
        <v>0</v>
      </c>
    </row>
    <row r="35" spans="2:13">
      <c r="E35" s="20" t="s">
        <v>61</v>
      </c>
      <c r="F35" s="18" t="s">
        <v>44</v>
      </c>
      <c r="H35" s="18" t="s">
        <v>44</v>
      </c>
      <c r="J35" s="18" t="s">
        <v>44</v>
      </c>
    </row>
    <row r="37" spans="2:13">
      <c r="B37" s="24" t="s">
        <v>137</v>
      </c>
      <c r="M37" s="38"/>
    </row>
    <row r="38" spans="2:13">
      <c r="B38" s="24"/>
      <c r="M38" s="31"/>
    </row>
    <row r="39" spans="2:13" ht="15" thickBot="1">
      <c r="C39" s="12" t="s">
        <v>74</v>
      </c>
      <c r="D39" s="31"/>
      <c r="E39" s="31"/>
      <c r="F39" s="31"/>
      <c r="G39" s="31"/>
      <c r="H39" s="31"/>
      <c r="I39" s="31"/>
      <c r="J39" s="31"/>
    </row>
    <row r="40" spans="2:13" ht="15" thickBot="1">
      <c r="D40" s="32" t="s">
        <v>75</v>
      </c>
      <c r="E40" s="26">
        <v>2</v>
      </c>
      <c r="F40" s="31" t="s">
        <v>76</v>
      </c>
      <c r="G40" s="52" t="s">
        <v>93</v>
      </c>
      <c r="H40" s="31"/>
      <c r="I40" s="31"/>
      <c r="J40" s="31"/>
    </row>
    <row r="41" spans="2:13">
      <c r="D41" s="32"/>
      <c r="E41" s="29" t="s">
        <v>61</v>
      </c>
      <c r="F41" s="31"/>
      <c r="G41" s="31"/>
      <c r="H41" s="31"/>
      <c r="I41" s="31"/>
      <c r="J41" s="31"/>
    </row>
    <row r="42" spans="2:13" ht="15" thickBot="1">
      <c r="C42" s="12" t="s">
        <v>85</v>
      </c>
      <c r="D42" s="27"/>
      <c r="E42" s="28"/>
      <c r="F42" s="28"/>
      <c r="G42" s="27"/>
      <c r="H42" s="28"/>
      <c r="I42" s="27"/>
      <c r="J42" s="28"/>
      <c r="K42" s="27"/>
    </row>
    <row r="43" spans="2:13" ht="15" thickBot="1">
      <c r="E43" s="22" t="s">
        <v>147</v>
      </c>
      <c r="F43" s="23">
        <v>1</v>
      </c>
      <c r="G43" s="12" t="s">
        <v>1</v>
      </c>
      <c r="H43" s="23">
        <v>10</v>
      </c>
      <c r="I43" s="12" t="s">
        <v>9</v>
      </c>
      <c r="J43" s="23">
        <v>1</v>
      </c>
      <c r="K43" s="12" t="s">
        <v>0</v>
      </c>
    </row>
    <row r="44" spans="2:13" ht="15" thickBot="1">
      <c r="D44" s="14" t="s">
        <v>79</v>
      </c>
      <c r="E44" s="22" t="s">
        <v>147</v>
      </c>
      <c r="F44" s="23">
        <v>4</v>
      </c>
      <c r="G44" s="12" t="s">
        <v>1</v>
      </c>
      <c r="H44" s="23">
        <v>3</v>
      </c>
      <c r="I44" s="12" t="s">
        <v>9</v>
      </c>
      <c r="J44" s="23">
        <v>31</v>
      </c>
      <c r="K44" s="12" t="s">
        <v>0</v>
      </c>
    </row>
    <row r="45" spans="2:13">
      <c r="E45" s="29" t="s">
        <v>61</v>
      </c>
      <c r="F45" s="30" t="s">
        <v>44</v>
      </c>
      <c r="G45" s="31"/>
      <c r="H45" s="30" t="s">
        <v>44</v>
      </c>
      <c r="I45" s="31"/>
      <c r="J45" s="30" t="s">
        <v>44</v>
      </c>
    </row>
    <row r="46" spans="2:13">
      <c r="C46" s="12" t="s">
        <v>73</v>
      </c>
    </row>
    <row r="47" spans="2:13">
      <c r="D47" s="43" t="s">
        <v>162</v>
      </c>
    </row>
    <row r="48" spans="2:13" ht="15" thickBot="1">
      <c r="D48" s="21" t="s">
        <v>109</v>
      </c>
      <c r="M48" s="39"/>
    </row>
    <row r="49" spans="4:13" ht="15" thickBot="1">
      <c r="D49" s="54" t="s">
        <v>122</v>
      </c>
      <c r="E49" s="22" t="s">
        <v>147</v>
      </c>
      <c r="F49" s="23">
        <v>1</v>
      </c>
      <c r="G49" s="12" t="s">
        <v>1</v>
      </c>
      <c r="H49" s="23">
        <v>10</v>
      </c>
      <c r="I49" s="12" t="s">
        <v>72</v>
      </c>
    </row>
    <row r="50" spans="4:13">
      <c r="E50" s="20" t="s">
        <v>61</v>
      </c>
      <c r="F50" s="18" t="s">
        <v>44</v>
      </c>
      <c r="H50" s="18" t="s">
        <v>44</v>
      </c>
    </row>
    <row r="51" spans="4:13">
      <c r="E51" s="36" t="s">
        <v>102</v>
      </c>
    </row>
    <row r="52" spans="4:13">
      <c r="E52" s="37" t="s">
        <v>138</v>
      </c>
    </row>
    <row r="53" spans="4:13" ht="15" thickBot="1">
      <c r="E53" s="34" t="s">
        <v>97</v>
      </c>
      <c r="M53" s="39"/>
    </row>
    <row r="54" spans="4:13" ht="15" thickBot="1">
      <c r="E54" s="12" t="s">
        <v>126</v>
      </c>
      <c r="G54" s="61" t="s">
        <v>158</v>
      </c>
      <c r="H54" s="62"/>
      <c r="I54" s="62"/>
      <c r="J54" s="63"/>
    </row>
    <row r="55" spans="4:13" ht="15" thickBot="1">
      <c r="E55" s="12" t="s">
        <v>96</v>
      </c>
      <c r="K55" s="18" t="s">
        <v>117</v>
      </c>
    </row>
    <row r="56" spans="4:13" ht="15" thickBot="1">
      <c r="D56" s="58"/>
      <c r="E56" s="59"/>
      <c r="F56" s="59"/>
      <c r="G56" s="59"/>
      <c r="H56" s="59"/>
      <c r="I56" s="59"/>
      <c r="J56" s="59"/>
      <c r="K56" s="60"/>
    </row>
    <row r="57" spans="4:13" ht="15" thickBot="1">
      <c r="E57" s="12" t="s">
        <v>98</v>
      </c>
      <c r="G57" s="61" t="s">
        <v>157</v>
      </c>
      <c r="H57" s="62"/>
      <c r="I57" s="62"/>
      <c r="J57" s="63"/>
      <c r="K57" s="18" t="s">
        <v>65</v>
      </c>
    </row>
    <row r="58" spans="4:13" ht="15" thickBot="1">
      <c r="E58" s="12" t="s">
        <v>78</v>
      </c>
      <c r="G58" s="23">
        <v>1</v>
      </c>
      <c r="H58" s="12" t="s">
        <v>0</v>
      </c>
      <c r="I58" s="12" t="s">
        <v>79</v>
      </c>
      <c r="J58" s="23">
        <v>31</v>
      </c>
      <c r="K58" s="12" t="s">
        <v>0</v>
      </c>
    </row>
    <row r="59" spans="4:13" ht="15" thickBot="1">
      <c r="G59" s="30" t="s">
        <v>44</v>
      </c>
      <c r="J59" s="30" t="s">
        <v>44</v>
      </c>
    </row>
    <row r="60" spans="4:13" ht="15" thickBot="1">
      <c r="E60" s="12" t="s">
        <v>99</v>
      </c>
      <c r="H60" s="55">
        <v>35000</v>
      </c>
      <c r="I60" s="56"/>
      <c r="J60" s="12" t="s">
        <v>16</v>
      </c>
    </row>
    <row r="61" spans="4:13">
      <c r="H61" s="30" t="s">
        <v>44</v>
      </c>
    </row>
    <row r="62" spans="4:13" ht="15" thickBot="1">
      <c r="E62" s="34" t="s">
        <v>103</v>
      </c>
    </row>
    <row r="63" spans="4:13" ht="15" thickBot="1">
      <c r="E63" s="12" t="s">
        <v>126</v>
      </c>
      <c r="G63" s="61"/>
      <c r="H63" s="62"/>
      <c r="I63" s="62"/>
      <c r="J63" s="63"/>
    </row>
    <row r="64" spans="4:13" ht="15" thickBot="1">
      <c r="E64" s="12" t="s">
        <v>96</v>
      </c>
      <c r="K64" s="18" t="s">
        <v>117</v>
      </c>
    </row>
    <row r="65" spans="4:11" ht="15" thickBot="1">
      <c r="D65" s="58"/>
      <c r="E65" s="59"/>
      <c r="F65" s="59"/>
      <c r="G65" s="59"/>
      <c r="H65" s="59"/>
      <c r="I65" s="59"/>
      <c r="J65" s="59"/>
      <c r="K65" s="60"/>
    </row>
    <row r="66" spans="4:11" ht="15" thickBot="1">
      <c r="E66" s="12" t="s">
        <v>98</v>
      </c>
      <c r="G66" s="61"/>
      <c r="H66" s="62"/>
      <c r="I66" s="62"/>
      <c r="J66" s="63"/>
      <c r="K66" s="18" t="s">
        <v>65</v>
      </c>
    </row>
    <row r="67" spans="4:11" ht="15" thickBot="1">
      <c r="E67" s="12" t="s">
        <v>78</v>
      </c>
      <c r="G67" s="23"/>
      <c r="H67" s="12" t="s">
        <v>0</v>
      </c>
      <c r="I67" s="12" t="s">
        <v>79</v>
      </c>
      <c r="J67" s="23"/>
      <c r="K67" s="12" t="s">
        <v>0</v>
      </c>
    </row>
    <row r="68" spans="4:11" ht="15" thickBot="1">
      <c r="G68" s="30" t="s">
        <v>44</v>
      </c>
      <c r="J68" s="30" t="s">
        <v>44</v>
      </c>
    </row>
    <row r="69" spans="4:11" ht="15" thickBot="1">
      <c r="E69" s="12" t="s">
        <v>99</v>
      </c>
      <c r="H69" s="55"/>
      <c r="I69" s="56"/>
      <c r="J69" s="12" t="s">
        <v>16</v>
      </c>
    </row>
    <row r="70" spans="4:11">
      <c r="H70" s="30" t="s">
        <v>44</v>
      </c>
    </row>
    <row r="71" spans="4:11" ht="15" thickBot="1">
      <c r="E71" s="34" t="s">
        <v>105</v>
      </c>
    </row>
    <row r="72" spans="4:11" ht="15" thickBot="1">
      <c r="E72" s="12" t="s">
        <v>126</v>
      </c>
      <c r="G72" s="61"/>
      <c r="H72" s="62"/>
      <c r="I72" s="62"/>
      <c r="J72" s="63"/>
    </row>
    <row r="73" spans="4:11" ht="15" thickBot="1">
      <c r="E73" s="12" t="s">
        <v>96</v>
      </c>
      <c r="K73" s="18" t="s">
        <v>117</v>
      </c>
    </row>
    <row r="74" spans="4:11" ht="15" thickBot="1">
      <c r="D74" s="58"/>
      <c r="E74" s="59"/>
      <c r="F74" s="59"/>
      <c r="G74" s="59"/>
      <c r="H74" s="59"/>
      <c r="I74" s="59"/>
      <c r="J74" s="59"/>
      <c r="K74" s="60"/>
    </row>
    <row r="75" spans="4:11" ht="15" thickBot="1">
      <c r="E75" s="12" t="s">
        <v>98</v>
      </c>
      <c r="G75" s="61"/>
      <c r="H75" s="62"/>
      <c r="I75" s="62"/>
      <c r="J75" s="63"/>
      <c r="K75" s="18" t="s">
        <v>65</v>
      </c>
    </row>
    <row r="76" spans="4:11" ht="15" thickBot="1">
      <c r="E76" s="12" t="s">
        <v>78</v>
      </c>
      <c r="G76" s="23"/>
      <c r="H76" s="12" t="s">
        <v>0</v>
      </c>
      <c r="I76" s="12" t="s">
        <v>79</v>
      </c>
      <c r="J76" s="23"/>
      <c r="K76" s="12" t="s">
        <v>0</v>
      </c>
    </row>
    <row r="77" spans="4:11" ht="15" thickBot="1">
      <c r="G77" s="30" t="s">
        <v>44</v>
      </c>
      <c r="J77" s="30" t="s">
        <v>44</v>
      </c>
    </row>
    <row r="78" spans="4:11" ht="15" thickBot="1">
      <c r="E78" s="12" t="s">
        <v>99</v>
      </c>
      <c r="H78" s="55"/>
      <c r="I78" s="56"/>
      <c r="J78" s="12" t="s">
        <v>16</v>
      </c>
    </row>
    <row r="79" spans="4:11">
      <c r="H79" s="30" t="s">
        <v>44</v>
      </c>
    </row>
    <row r="80" spans="4:11" ht="15" thickBot="1">
      <c r="E80" s="34" t="s">
        <v>143</v>
      </c>
    </row>
    <row r="81" spans="4:11" ht="15" thickBot="1">
      <c r="E81" s="12" t="s">
        <v>126</v>
      </c>
      <c r="G81" s="61"/>
      <c r="H81" s="62"/>
      <c r="I81" s="62"/>
      <c r="J81" s="63"/>
    </row>
    <row r="82" spans="4:11" ht="15" thickBot="1">
      <c r="E82" s="12" t="s">
        <v>96</v>
      </c>
      <c r="K82" s="18" t="s">
        <v>117</v>
      </c>
    </row>
    <row r="83" spans="4:11" ht="15" thickBot="1">
      <c r="D83" s="58"/>
      <c r="E83" s="59"/>
      <c r="F83" s="59"/>
      <c r="G83" s="59"/>
      <c r="H83" s="59"/>
      <c r="I83" s="59"/>
      <c r="J83" s="59"/>
      <c r="K83" s="60"/>
    </row>
    <row r="84" spans="4:11" ht="15" thickBot="1">
      <c r="E84" s="12" t="s">
        <v>98</v>
      </c>
      <c r="G84" s="61"/>
      <c r="H84" s="62"/>
      <c r="I84" s="62"/>
      <c r="J84" s="63"/>
      <c r="K84" s="18" t="s">
        <v>65</v>
      </c>
    </row>
    <row r="85" spans="4:11" ht="15" thickBot="1">
      <c r="E85" s="12" t="s">
        <v>78</v>
      </c>
      <c r="G85" s="23"/>
      <c r="H85" s="12" t="s">
        <v>0</v>
      </c>
      <c r="I85" s="12" t="s">
        <v>79</v>
      </c>
      <c r="J85" s="23"/>
      <c r="K85" s="12" t="s">
        <v>0</v>
      </c>
    </row>
    <row r="86" spans="4:11" ht="15" thickBot="1">
      <c r="G86" s="30" t="s">
        <v>44</v>
      </c>
      <c r="J86" s="30" t="s">
        <v>44</v>
      </c>
    </row>
    <row r="87" spans="4:11" ht="15" thickBot="1">
      <c r="E87" s="12" t="s">
        <v>99</v>
      </c>
      <c r="H87" s="55"/>
      <c r="I87" s="56"/>
      <c r="J87" s="12" t="s">
        <v>16</v>
      </c>
    </row>
    <row r="88" spans="4:11">
      <c r="H88" s="30" t="s">
        <v>44</v>
      </c>
    </row>
    <row r="89" spans="4:11" ht="15" thickBot="1">
      <c r="E89" s="34" t="s">
        <v>144</v>
      </c>
    </row>
    <row r="90" spans="4:11" ht="15" thickBot="1">
      <c r="E90" s="12" t="s">
        <v>126</v>
      </c>
      <c r="G90" s="61"/>
      <c r="H90" s="62"/>
      <c r="I90" s="62"/>
      <c r="J90" s="63"/>
    </row>
    <row r="91" spans="4:11" ht="15" thickBot="1">
      <c r="E91" s="12" t="s">
        <v>96</v>
      </c>
      <c r="K91" s="18" t="s">
        <v>117</v>
      </c>
    </row>
    <row r="92" spans="4:11" ht="15" thickBot="1">
      <c r="D92" s="58"/>
      <c r="E92" s="59"/>
      <c r="F92" s="59"/>
      <c r="G92" s="59"/>
      <c r="H92" s="59"/>
      <c r="I92" s="59"/>
      <c r="J92" s="59"/>
      <c r="K92" s="60"/>
    </row>
    <row r="93" spans="4:11" ht="15" thickBot="1">
      <c r="E93" s="12" t="s">
        <v>98</v>
      </c>
      <c r="G93" s="61"/>
      <c r="H93" s="62"/>
      <c r="I93" s="62"/>
      <c r="J93" s="63"/>
      <c r="K93" s="18" t="s">
        <v>65</v>
      </c>
    </row>
    <row r="94" spans="4:11" ht="15" thickBot="1">
      <c r="E94" s="12" t="s">
        <v>78</v>
      </c>
      <c r="G94" s="23"/>
      <c r="H94" s="12" t="s">
        <v>0</v>
      </c>
      <c r="I94" s="12" t="s">
        <v>79</v>
      </c>
      <c r="J94" s="23"/>
      <c r="K94" s="12" t="s">
        <v>0</v>
      </c>
    </row>
    <row r="95" spans="4:11" ht="15" thickBot="1">
      <c r="G95" s="30" t="s">
        <v>44</v>
      </c>
      <c r="J95" s="30" t="s">
        <v>44</v>
      </c>
    </row>
    <row r="96" spans="4:11" ht="15" thickBot="1">
      <c r="E96" s="12" t="s">
        <v>99</v>
      </c>
      <c r="H96" s="55"/>
      <c r="I96" s="56"/>
      <c r="J96" s="12" t="s">
        <v>16</v>
      </c>
    </row>
    <row r="97" spans="4:17">
      <c r="H97" s="30" t="s">
        <v>44</v>
      </c>
    </row>
    <row r="98" spans="4:17">
      <c r="E98" s="12" t="s">
        <v>80</v>
      </c>
      <c r="H98" s="57">
        <f>IF(SUM(H60,H69,H78,H87,H96)&lt;=N98,ROUNDDOWN(SUM(H60,H69,H78,H87,H96),-1),N98)</f>
        <v>35000</v>
      </c>
      <c r="I98" s="57"/>
      <c r="J98" s="12" t="s">
        <v>16</v>
      </c>
      <c r="M98" s="12" t="s">
        <v>100</v>
      </c>
      <c r="N98" s="35">
        <v>37000</v>
      </c>
      <c r="O98" s="35"/>
      <c r="Q98" s="35"/>
    </row>
    <row r="99" spans="4:17" ht="15" thickBot="1">
      <c r="M99" s="39"/>
      <c r="N99" s="35"/>
    </row>
    <row r="100" spans="4:17" ht="15" thickBot="1">
      <c r="D100" s="54" t="s">
        <v>123</v>
      </c>
      <c r="E100" s="22" t="s">
        <v>147</v>
      </c>
      <c r="F100" s="23">
        <v>1</v>
      </c>
      <c r="G100" s="12" t="s">
        <v>1</v>
      </c>
      <c r="H100" s="23">
        <v>11</v>
      </c>
      <c r="I100" s="12" t="s">
        <v>72</v>
      </c>
    </row>
    <row r="101" spans="4:17">
      <c r="E101" s="20" t="s">
        <v>61</v>
      </c>
      <c r="F101" s="18" t="s">
        <v>44</v>
      </c>
      <c r="H101" s="18" t="s">
        <v>44</v>
      </c>
    </row>
    <row r="102" spans="4:17">
      <c r="E102" s="36" t="s">
        <v>102</v>
      </c>
    </row>
    <row r="103" spans="4:17">
      <c r="E103" s="37" t="s">
        <v>138</v>
      </c>
    </row>
    <row r="104" spans="4:17" ht="15" thickBot="1">
      <c r="E104" s="34" t="s">
        <v>97</v>
      </c>
      <c r="M104" s="39"/>
    </row>
    <row r="105" spans="4:17" ht="15" thickBot="1">
      <c r="E105" s="12" t="s">
        <v>126</v>
      </c>
      <c r="G105" s="61" t="s">
        <v>158</v>
      </c>
      <c r="H105" s="62"/>
      <c r="I105" s="62"/>
      <c r="J105" s="63"/>
    </row>
    <row r="106" spans="4:17" ht="15" thickBot="1">
      <c r="E106" s="12" t="s">
        <v>96</v>
      </c>
      <c r="K106" s="18" t="s">
        <v>117</v>
      </c>
    </row>
    <row r="107" spans="4:17" ht="15" thickBot="1">
      <c r="D107" s="58"/>
      <c r="E107" s="59"/>
      <c r="F107" s="59"/>
      <c r="G107" s="59"/>
      <c r="H107" s="59"/>
      <c r="I107" s="59"/>
      <c r="J107" s="59"/>
      <c r="K107" s="60"/>
    </row>
    <row r="108" spans="4:17" ht="15" thickBot="1">
      <c r="E108" s="12" t="s">
        <v>98</v>
      </c>
      <c r="G108" s="61" t="s">
        <v>157</v>
      </c>
      <c r="H108" s="62"/>
      <c r="I108" s="62"/>
      <c r="J108" s="63"/>
      <c r="K108" s="18" t="s">
        <v>65</v>
      </c>
    </row>
    <row r="109" spans="4:17" ht="15" thickBot="1">
      <c r="E109" s="12" t="s">
        <v>78</v>
      </c>
      <c r="G109" s="23">
        <v>1</v>
      </c>
      <c r="H109" s="12" t="s">
        <v>0</v>
      </c>
      <c r="I109" s="12" t="s">
        <v>79</v>
      </c>
      <c r="J109" s="23">
        <v>30</v>
      </c>
      <c r="K109" s="12" t="s">
        <v>0</v>
      </c>
    </row>
    <row r="110" spans="4:17" ht="15" thickBot="1">
      <c r="G110" s="30" t="s">
        <v>44</v>
      </c>
      <c r="J110" s="30" t="s">
        <v>44</v>
      </c>
    </row>
    <row r="111" spans="4:17" ht="15" thickBot="1">
      <c r="E111" s="12" t="s">
        <v>99</v>
      </c>
      <c r="H111" s="55">
        <v>35000</v>
      </c>
      <c r="I111" s="56"/>
      <c r="J111" s="12" t="s">
        <v>16</v>
      </c>
    </row>
    <row r="112" spans="4:17">
      <c r="H112" s="30" t="s">
        <v>44</v>
      </c>
    </row>
    <row r="113" spans="4:11" ht="15" thickBot="1">
      <c r="E113" s="34" t="s">
        <v>103</v>
      </c>
    </row>
    <row r="114" spans="4:11" ht="15" thickBot="1">
      <c r="E114" s="12" t="s">
        <v>126</v>
      </c>
      <c r="G114" s="61" t="s">
        <v>163</v>
      </c>
      <c r="H114" s="62"/>
      <c r="I114" s="62"/>
      <c r="J114" s="63"/>
    </row>
    <row r="115" spans="4:11" ht="15" thickBot="1">
      <c r="E115" s="12" t="s">
        <v>96</v>
      </c>
      <c r="K115" s="18" t="s">
        <v>117</v>
      </c>
    </row>
    <row r="116" spans="4:11" ht="15" thickBot="1">
      <c r="D116" s="58"/>
      <c r="E116" s="59"/>
      <c r="F116" s="59"/>
      <c r="G116" s="59"/>
      <c r="H116" s="59"/>
      <c r="I116" s="59"/>
      <c r="J116" s="59"/>
      <c r="K116" s="60"/>
    </row>
    <row r="117" spans="4:11" ht="15" thickBot="1">
      <c r="E117" s="12" t="s">
        <v>98</v>
      </c>
      <c r="G117" s="61" t="s">
        <v>164</v>
      </c>
      <c r="H117" s="62"/>
      <c r="I117" s="62"/>
      <c r="J117" s="63"/>
      <c r="K117" s="18" t="s">
        <v>65</v>
      </c>
    </row>
    <row r="118" spans="4:11" ht="15" thickBot="1">
      <c r="E118" s="12" t="s">
        <v>78</v>
      </c>
      <c r="G118" s="23">
        <v>12</v>
      </c>
      <c r="H118" s="12" t="s">
        <v>0</v>
      </c>
      <c r="I118" s="12" t="s">
        <v>79</v>
      </c>
      <c r="J118" s="23">
        <v>25</v>
      </c>
      <c r="K118" s="12" t="s">
        <v>0</v>
      </c>
    </row>
    <row r="119" spans="4:11" ht="15" thickBot="1">
      <c r="G119" s="30" t="s">
        <v>44</v>
      </c>
      <c r="J119" s="30" t="s">
        <v>44</v>
      </c>
    </row>
    <row r="120" spans="4:11" ht="15" thickBot="1">
      <c r="E120" s="12" t="s">
        <v>99</v>
      </c>
      <c r="H120" s="55">
        <v>2100</v>
      </c>
      <c r="I120" s="56"/>
      <c r="J120" s="12" t="s">
        <v>16</v>
      </c>
    </row>
    <row r="121" spans="4:11">
      <c r="H121" s="30" t="s">
        <v>44</v>
      </c>
    </row>
    <row r="122" spans="4:11" ht="15" thickBot="1">
      <c r="E122" s="34" t="s">
        <v>105</v>
      </c>
    </row>
    <row r="123" spans="4:11" ht="15" thickBot="1">
      <c r="E123" s="12" t="s">
        <v>126</v>
      </c>
      <c r="G123" s="61"/>
      <c r="H123" s="62"/>
      <c r="I123" s="62"/>
      <c r="J123" s="63"/>
    </row>
    <row r="124" spans="4:11" ht="15" thickBot="1">
      <c r="E124" s="12" t="s">
        <v>96</v>
      </c>
      <c r="K124" s="18" t="s">
        <v>117</v>
      </c>
    </row>
    <row r="125" spans="4:11" ht="15" thickBot="1">
      <c r="D125" s="58"/>
      <c r="E125" s="59"/>
      <c r="F125" s="59"/>
      <c r="G125" s="59"/>
      <c r="H125" s="59"/>
      <c r="I125" s="59"/>
      <c r="J125" s="59"/>
      <c r="K125" s="60"/>
    </row>
    <row r="126" spans="4:11" ht="15" thickBot="1">
      <c r="E126" s="12" t="s">
        <v>98</v>
      </c>
      <c r="G126" s="61"/>
      <c r="H126" s="62"/>
      <c r="I126" s="62"/>
      <c r="J126" s="63"/>
      <c r="K126" s="18" t="s">
        <v>65</v>
      </c>
    </row>
    <row r="127" spans="4:11" ht="15" thickBot="1">
      <c r="E127" s="12" t="s">
        <v>78</v>
      </c>
      <c r="G127" s="23"/>
      <c r="H127" s="12" t="s">
        <v>0</v>
      </c>
      <c r="I127" s="12" t="s">
        <v>79</v>
      </c>
      <c r="J127" s="23"/>
      <c r="K127" s="12" t="s">
        <v>0</v>
      </c>
    </row>
    <row r="128" spans="4:11" ht="15" thickBot="1">
      <c r="G128" s="30" t="s">
        <v>44</v>
      </c>
      <c r="J128" s="30" t="s">
        <v>44</v>
      </c>
    </row>
    <row r="129" spans="4:11" ht="15" thickBot="1">
      <c r="E129" s="12" t="s">
        <v>99</v>
      </c>
      <c r="H129" s="55"/>
      <c r="I129" s="56"/>
      <c r="J129" s="12" t="s">
        <v>16</v>
      </c>
    </row>
    <row r="130" spans="4:11">
      <c r="H130" s="30" t="s">
        <v>44</v>
      </c>
    </row>
    <row r="131" spans="4:11" ht="15" thickBot="1">
      <c r="E131" s="34" t="s">
        <v>143</v>
      </c>
    </row>
    <row r="132" spans="4:11" ht="15" thickBot="1">
      <c r="E132" s="12" t="s">
        <v>126</v>
      </c>
      <c r="G132" s="61"/>
      <c r="H132" s="62"/>
      <c r="I132" s="62"/>
      <c r="J132" s="63"/>
    </row>
    <row r="133" spans="4:11" ht="15" thickBot="1">
      <c r="E133" s="12" t="s">
        <v>96</v>
      </c>
      <c r="K133" s="18" t="s">
        <v>117</v>
      </c>
    </row>
    <row r="134" spans="4:11" ht="15" thickBot="1">
      <c r="D134" s="58"/>
      <c r="E134" s="59"/>
      <c r="F134" s="59"/>
      <c r="G134" s="59"/>
      <c r="H134" s="59"/>
      <c r="I134" s="59"/>
      <c r="J134" s="59"/>
      <c r="K134" s="60"/>
    </row>
    <row r="135" spans="4:11" ht="15" thickBot="1">
      <c r="E135" s="12" t="s">
        <v>98</v>
      </c>
      <c r="G135" s="61"/>
      <c r="H135" s="62"/>
      <c r="I135" s="62"/>
      <c r="J135" s="63"/>
      <c r="K135" s="18" t="s">
        <v>65</v>
      </c>
    </row>
    <row r="136" spans="4:11" ht="15" thickBot="1">
      <c r="E136" s="12" t="s">
        <v>78</v>
      </c>
      <c r="G136" s="23"/>
      <c r="H136" s="12" t="s">
        <v>0</v>
      </c>
      <c r="I136" s="12" t="s">
        <v>79</v>
      </c>
      <c r="J136" s="23"/>
      <c r="K136" s="12" t="s">
        <v>0</v>
      </c>
    </row>
    <row r="137" spans="4:11" ht="15" thickBot="1">
      <c r="G137" s="30" t="s">
        <v>44</v>
      </c>
      <c r="J137" s="30" t="s">
        <v>44</v>
      </c>
    </row>
    <row r="138" spans="4:11" ht="15" thickBot="1">
      <c r="E138" s="12" t="s">
        <v>99</v>
      </c>
      <c r="H138" s="55"/>
      <c r="I138" s="56"/>
      <c r="J138" s="12" t="s">
        <v>16</v>
      </c>
    </row>
    <row r="139" spans="4:11">
      <c r="H139" s="30" t="s">
        <v>44</v>
      </c>
    </row>
    <row r="140" spans="4:11" ht="15" thickBot="1">
      <c r="E140" s="34" t="s">
        <v>144</v>
      </c>
    </row>
    <row r="141" spans="4:11" ht="15" thickBot="1">
      <c r="E141" s="12" t="s">
        <v>126</v>
      </c>
      <c r="G141" s="61"/>
      <c r="H141" s="62"/>
      <c r="I141" s="62"/>
      <c r="J141" s="63"/>
    </row>
    <row r="142" spans="4:11" ht="15" thickBot="1">
      <c r="E142" s="12" t="s">
        <v>96</v>
      </c>
      <c r="K142" s="18" t="s">
        <v>117</v>
      </c>
    </row>
    <row r="143" spans="4:11" ht="15" thickBot="1">
      <c r="D143" s="58"/>
      <c r="E143" s="59"/>
      <c r="F143" s="59"/>
      <c r="G143" s="59"/>
      <c r="H143" s="59"/>
      <c r="I143" s="59"/>
      <c r="J143" s="59"/>
      <c r="K143" s="60"/>
    </row>
    <row r="144" spans="4:11" ht="15" thickBot="1">
      <c r="E144" s="12" t="s">
        <v>98</v>
      </c>
      <c r="G144" s="61"/>
      <c r="H144" s="62"/>
      <c r="I144" s="62"/>
      <c r="J144" s="63"/>
      <c r="K144" s="18" t="s">
        <v>65</v>
      </c>
    </row>
    <row r="145" spans="3:17" ht="15" thickBot="1">
      <c r="E145" s="12" t="s">
        <v>78</v>
      </c>
      <c r="G145" s="23"/>
      <c r="H145" s="12" t="s">
        <v>0</v>
      </c>
      <c r="I145" s="12" t="s">
        <v>79</v>
      </c>
      <c r="J145" s="23"/>
      <c r="K145" s="12" t="s">
        <v>0</v>
      </c>
    </row>
    <row r="146" spans="3:17" ht="15" thickBot="1">
      <c r="G146" s="30" t="s">
        <v>44</v>
      </c>
      <c r="J146" s="30" t="s">
        <v>44</v>
      </c>
    </row>
    <row r="147" spans="3:17" ht="15" thickBot="1">
      <c r="E147" s="12" t="s">
        <v>99</v>
      </c>
      <c r="H147" s="55"/>
      <c r="I147" s="56"/>
      <c r="J147" s="12" t="s">
        <v>16</v>
      </c>
    </row>
    <row r="148" spans="3:17">
      <c r="H148" s="30" t="s">
        <v>44</v>
      </c>
    </row>
    <row r="149" spans="3:17">
      <c r="E149" s="12" t="s">
        <v>80</v>
      </c>
      <c r="H149" s="57">
        <f>IF(SUM(H111,H120,H129,H138,H147)&lt;=N149,ROUNDDOWN(SUM(H111,H120,H129,H138,H147),-1),N149)</f>
        <v>37000</v>
      </c>
      <c r="I149" s="57"/>
      <c r="J149" s="12" t="s">
        <v>16</v>
      </c>
      <c r="M149" s="12" t="s">
        <v>100</v>
      </c>
      <c r="N149" s="35">
        <v>37000</v>
      </c>
      <c r="O149" s="35"/>
      <c r="P149" s="35"/>
      <c r="Q149" s="35"/>
    </row>
    <row r="150" spans="3:17">
      <c r="H150" s="44"/>
      <c r="I150" s="44"/>
      <c r="N150" s="35"/>
      <c r="P150" s="35"/>
    </row>
    <row r="151" spans="3:17">
      <c r="C151" s="12" t="s">
        <v>128</v>
      </c>
      <c r="H151" s="44"/>
      <c r="I151" s="44"/>
      <c r="N151" s="35"/>
      <c r="P151" s="35"/>
    </row>
    <row r="152" spans="3:17" ht="14.25" customHeight="1">
      <c r="C152" s="64" t="s">
        <v>131</v>
      </c>
      <c r="D152" s="64"/>
      <c r="E152" s="64"/>
      <c r="F152" s="64"/>
      <c r="G152" s="64"/>
      <c r="H152" s="64"/>
      <c r="I152" s="64"/>
      <c r="J152" s="64"/>
      <c r="K152" s="64"/>
      <c r="N152" s="35"/>
      <c r="P152" s="35"/>
    </row>
    <row r="153" spans="3:17">
      <c r="C153" s="64"/>
      <c r="D153" s="64"/>
      <c r="E153" s="64"/>
      <c r="F153" s="64"/>
      <c r="G153" s="64"/>
      <c r="H153" s="64"/>
      <c r="I153" s="64"/>
      <c r="J153" s="64"/>
      <c r="K153" s="64"/>
      <c r="N153" s="35"/>
      <c r="P153" s="35"/>
    </row>
    <row r="154" spans="3:17">
      <c r="C154" s="64"/>
      <c r="D154" s="64"/>
      <c r="E154" s="64"/>
      <c r="F154" s="64"/>
      <c r="G154" s="64"/>
      <c r="H154" s="64"/>
      <c r="I154" s="64"/>
      <c r="J154" s="64"/>
      <c r="K154" s="64"/>
      <c r="N154" s="35"/>
      <c r="P154" s="35"/>
    </row>
    <row r="155" spans="3:17">
      <c r="C155" s="64"/>
      <c r="D155" s="64"/>
      <c r="E155" s="64"/>
      <c r="F155" s="64"/>
      <c r="G155" s="64"/>
      <c r="H155" s="64"/>
      <c r="I155" s="64"/>
      <c r="J155" s="64"/>
      <c r="K155" s="64"/>
      <c r="N155" s="35"/>
      <c r="P155" s="35"/>
    </row>
    <row r="156" spans="3:17" ht="15" thickBot="1">
      <c r="C156" s="42"/>
      <c r="D156" s="42"/>
      <c r="E156" s="42"/>
      <c r="F156" s="42"/>
      <c r="G156" s="42"/>
      <c r="H156" s="42"/>
      <c r="I156" s="42"/>
      <c r="J156" s="42"/>
      <c r="K156" s="42"/>
      <c r="N156" s="35"/>
      <c r="P156" s="35"/>
    </row>
    <row r="157" spans="3:17" ht="15" thickBot="1">
      <c r="D157" s="54" t="s">
        <v>124</v>
      </c>
      <c r="E157" s="22" t="s">
        <v>147</v>
      </c>
      <c r="F157" s="23">
        <v>1</v>
      </c>
      <c r="G157" s="12" t="s">
        <v>1</v>
      </c>
      <c r="H157" s="23">
        <v>12</v>
      </c>
      <c r="I157" s="12" t="s">
        <v>72</v>
      </c>
    </row>
    <row r="158" spans="3:17">
      <c r="E158" s="20" t="s">
        <v>61</v>
      </c>
      <c r="F158" s="18" t="s">
        <v>44</v>
      </c>
      <c r="H158" s="18" t="s">
        <v>44</v>
      </c>
    </row>
    <row r="159" spans="3:17">
      <c r="E159" s="36" t="s">
        <v>102</v>
      </c>
    </row>
    <row r="160" spans="3:17">
      <c r="E160" s="37" t="s">
        <v>138</v>
      </c>
    </row>
    <row r="161" spans="4:13" ht="15" thickBot="1">
      <c r="E161" s="34" t="s">
        <v>97</v>
      </c>
      <c r="M161" s="39"/>
    </row>
    <row r="162" spans="4:13" ht="15" thickBot="1">
      <c r="E162" s="12" t="s">
        <v>126</v>
      </c>
      <c r="G162" s="61" t="s">
        <v>158</v>
      </c>
      <c r="H162" s="62"/>
      <c r="I162" s="62"/>
      <c r="J162" s="63"/>
    </row>
    <row r="163" spans="4:13" ht="15" thickBot="1">
      <c r="E163" s="12" t="s">
        <v>96</v>
      </c>
      <c r="K163" s="18" t="s">
        <v>117</v>
      </c>
    </row>
    <row r="164" spans="4:13" ht="15" thickBot="1">
      <c r="D164" s="58"/>
      <c r="E164" s="59"/>
      <c r="F164" s="59"/>
      <c r="G164" s="59"/>
      <c r="H164" s="59"/>
      <c r="I164" s="59"/>
      <c r="J164" s="59"/>
      <c r="K164" s="60"/>
    </row>
    <row r="165" spans="4:13" ht="15" thickBot="1">
      <c r="E165" s="12" t="s">
        <v>98</v>
      </c>
      <c r="G165" s="61" t="s">
        <v>157</v>
      </c>
      <c r="H165" s="62"/>
      <c r="I165" s="62"/>
      <c r="J165" s="63"/>
      <c r="K165" s="18" t="s">
        <v>65</v>
      </c>
    </row>
    <row r="166" spans="4:13" ht="15" thickBot="1">
      <c r="E166" s="12" t="s">
        <v>78</v>
      </c>
      <c r="G166" s="23">
        <v>1</v>
      </c>
      <c r="H166" s="12" t="s">
        <v>0</v>
      </c>
      <c r="I166" s="12" t="s">
        <v>79</v>
      </c>
      <c r="J166" s="23">
        <v>31</v>
      </c>
      <c r="K166" s="12" t="s">
        <v>0</v>
      </c>
    </row>
    <row r="167" spans="4:13" ht="15" thickBot="1">
      <c r="G167" s="30" t="s">
        <v>44</v>
      </c>
      <c r="J167" s="30" t="s">
        <v>44</v>
      </c>
    </row>
    <row r="168" spans="4:13" ht="15" thickBot="1">
      <c r="E168" s="12" t="s">
        <v>99</v>
      </c>
      <c r="H168" s="55">
        <v>35000</v>
      </c>
      <c r="I168" s="56"/>
      <c r="J168" s="12" t="s">
        <v>16</v>
      </c>
    </row>
    <row r="169" spans="4:13">
      <c r="H169" s="30" t="s">
        <v>44</v>
      </c>
    </row>
    <row r="170" spans="4:13" ht="15" thickBot="1">
      <c r="E170" s="34" t="s">
        <v>103</v>
      </c>
    </row>
    <row r="171" spans="4:13" ht="15" thickBot="1">
      <c r="E171" s="12" t="s">
        <v>126</v>
      </c>
      <c r="G171" s="61" t="s">
        <v>159</v>
      </c>
      <c r="H171" s="62"/>
      <c r="I171" s="62"/>
      <c r="J171" s="63"/>
    </row>
    <row r="172" spans="4:13" ht="15" thickBot="1">
      <c r="E172" s="12" t="s">
        <v>96</v>
      </c>
      <c r="K172" s="18" t="s">
        <v>117</v>
      </c>
    </row>
    <row r="173" spans="4:13" ht="15" thickBot="1">
      <c r="D173" s="58"/>
      <c r="E173" s="59"/>
      <c r="F173" s="59"/>
      <c r="G173" s="59"/>
      <c r="H173" s="59"/>
      <c r="I173" s="59"/>
      <c r="J173" s="59"/>
      <c r="K173" s="60"/>
    </row>
    <row r="174" spans="4:13" ht="15" thickBot="1">
      <c r="E174" s="12" t="s">
        <v>98</v>
      </c>
      <c r="G174" s="61" t="s">
        <v>142</v>
      </c>
      <c r="H174" s="62"/>
      <c r="I174" s="62"/>
      <c r="J174" s="63"/>
      <c r="K174" s="18" t="s">
        <v>65</v>
      </c>
    </row>
    <row r="175" spans="4:13" ht="15" thickBot="1">
      <c r="E175" s="12" t="s">
        <v>78</v>
      </c>
      <c r="G175" s="23">
        <v>14</v>
      </c>
      <c r="H175" s="12" t="s">
        <v>0</v>
      </c>
      <c r="I175" s="12" t="s">
        <v>79</v>
      </c>
      <c r="J175" s="23">
        <v>14</v>
      </c>
      <c r="K175" s="12" t="s">
        <v>0</v>
      </c>
    </row>
    <row r="176" spans="4:13" ht="15" thickBot="1">
      <c r="G176" s="30" t="s">
        <v>44</v>
      </c>
      <c r="J176" s="30" t="s">
        <v>44</v>
      </c>
    </row>
    <row r="177" spans="4:11" ht="15" thickBot="1">
      <c r="E177" s="12" t="s">
        <v>99</v>
      </c>
      <c r="H177" s="55">
        <v>2000</v>
      </c>
      <c r="I177" s="56"/>
      <c r="J177" s="12" t="s">
        <v>16</v>
      </c>
    </row>
    <row r="178" spans="4:11">
      <c r="H178" s="30" t="s">
        <v>44</v>
      </c>
    </row>
    <row r="179" spans="4:11" ht="15" thickBot="1">
      <c r="E179" s="34" t="s">
        <v>105</v>
      </c>
    </row>
    <row r="180" spans="4:11" ht="15" thickBot="1">
      <c r="E180" s="12" t="s">
        <v>126</v>
      </c>
      <c r="G180" s="61"/>
      <c r="H180" s="62"/>
      <c r="I180" s="62"/>
      <c r="J180" s="63"/>
    </row>
    <row r="181" spans="4:11" ht="15" thickBot="1">
      <c r="E181" s="12" t="s">
        <v>96</v>
      </c>
      <c r="K181" s="18" t="s">
        <v>117</v>
      </c>
    </row>
    <row r="182" spans="4:11" ht="15" thickBot="1">
      <c r="D182" s="58"/>
      <c r="E182" s="59"/>
      <c r="F182" s="59"/>
      <c r="G182" s="59"/>
      <c r="H182" s="59"/>
      <c r="I182" s="59"/>
      <c r="J182" s="59"/>
      <c r="K182" s="60"/>
    </row>
    <row r="183" spans="4:11" ht="15" thickBot="1">
      <c r="E183" s="12" t="s">
        <v>98</v>
      </c>
      <c r="G183" s="61"/>
      <c r="H183" s="62"/>
      <c r="I183" s="62"/>
      <c r="J183" s="63"/>
      <c r="K183" s="18" t="s">
        <v>65</v>
      </c>
    </row>
    <row r="184" spans="4:11" ht="15" thickBot="1">
      <c r="E184" s="12" t="s">
        <v>78</v>
      </c>
      <c r="G184" s="23"/>
      <c r="H184" s="12" t="s">
        <v>0</v>
      </c>
      <c r="I184" s="12" t="s">
        <v>79</v>
      </c>
      <c r="J184" s="23"/>
      <c r="K184" s="12" t="s">
        <v>0</v>
      </c>
    </row>
    <row r="185" spans="4:11" ht="15" thickBot="1">
      <c r="G185" s="30" t="s">
        <v>44</v>
      </c>
      <c r="J185" s="30" t="s">
        <v>44</v>
      </c>
    </row>
    <row r="186" spans="4:11" ht="15" thickBot="1">
      <c r="E186" s="12" t="s">
        <v>99</v>
      </c>
      <c r="H186" s="55"/>
      <c r="I186" s="56"/>
      <c r="J186" s="12" t="s">
        <v>16</v>
      </c>
    </row>
    <row r="187" spans="4:11">
      <c r="H187" s="30" t="s">
        <v>44</v>
      </c>
    </row>
    <row r="188" spans="4:11" ht="15" thickBot="1">
      <c r="E188" s="34" t="s">
        <v>143</v>
      </c>
    </row>
    <row r="189" spans="4:11" ht="15" thickBot="1">
      <c r="E189" s="12" t="s">
        <v>126</v>
      </c>
      <c r="G189" s="61"/>
      <c r="H189" s="62"/>
      <c r="I189" s="62"/>
      <c r="J189" s="63"/>
    </row>
    <row r="190" spans="4:11" ht="15" thickBot="1">
      <c r="E190" s="12" t="s">
        <v>96</v>
      </c>
      <c r="K190" s="18" t="s">
        <v>117</v>
      </c>
    </row>
    <row r="191" spans="4:11" ht="15" thickBot="1">
      <c r="D191" s="58"/>
      <c r="E191" s="59"/>
      <c r="F191" s="59"/>
      <c r="G191" s="59"/>
      <c r="H191" s="59"/>
      <c r="I191" s="59"/>
      <c r="J191" s="59"/>
      <c r="K191" s="60"/>
    </row>
    <row r="192" spans="4:11" ht="15" thickBot="1">
      <c r="E192" s="12" t="s">
        <v>98</v>
      </c>
      <c r="G192" s="61"/>
      <c r="H192" s="62"/>
      <c r="I192" s="62"/>
      <c r="J192" s="63"/>
      <c r="K192" s="18" t="s">
        <v>65</v>
      </c>
    </row>
    <row r="193" spans="4:17" ht="15" thickBot="1">
      <c r="E193" s="12" t="s">
        <v>78</v>
      </c>
      <c r="G193" s="23"/>
      <c r="H193" s="12" t="s">
        <v>0</v>
      </c>
      <c r="I193" s="12" t="s">
        <v>79</v>
      </c>
      <c r="J193" s="23"/>
      <c r="K193" s="12" t="s">
        <v>0</v>
      </c>
    </row>
    <row r="194" spans="4:17" ht="15" thickBot="1">
      <c r="G194" s="30" t="s">
        <v>44</v>
      </c>
      <c r="J194" s="30" t="s">
        <v>44</v>
      </c>
    </row>
    <row r="195" spans="4:17" ht="15" thickBot="1">
      <c r="E195" s="12" t="s">
        <v>99</v>
      </c>
      <c r="H195" s="55"/>
      <c r="I195" s="56"/>
      <c r="J195" s="12" t="s">
        <v>16</v>
      </c>
    </row>
    <row r="196" spans="4:17">
      <c r="H196" s="30" t="s">
        <v>44</v>
      </c>
    </row>
    <row r="197" spans="4:17" ht="15" thickBot="1">
      <c r="E197" s="34" t="s">
        <v>144</v>
      </c>
    </row>
    <row r="198" spans="4:17" ht="15" thickBot="1">
      <c r="E198" s="12" t="s">
        <v>126</v>
      </c>
      <c r="G198" s="61"/>
      <c r="H198" s="62"/>
      <c r="I198" s="62"/>
      <c r="J198" s="63"/>
    </row>
    <row r="199" spans="4:17" ht="15" thickBot="1">
      <c r="E199" s="12" t="s">
        <v>96</v>
      </c>
      <c r="K199" s="18" t="s">
        <v>117</v>
      </c>
    </row>
    <row r="200" spans="4:17" ht="15" thickBot="1">
      <c r="D200" s="58"/>
      <c r="E200" s="59"/>
      <c r="F200" s="59"/>
      <c r="G200" s="59"/>
      <c r="H200" s="59"/>
      <c r="I200" s="59"/>
      <c r="J200" s="59"/>
      <c r="K200" s="60"/>
    </row>
    <row r="201" spans="4:17" ht="15" thickBot="1">
      <c r="E201" s="12" t="s">
        <v>98</v>
      </c>
      <c r="G201" s="61"/>
      <c r="H201" s="62"/>
      <c r="I201" s="62"/>
      <c r="J201" s="63"/>
      <c r="K201" s="18" t="s">
        <v>65</v>
      </c>
    </row>
    <row r="202" spans="4:17" ht="15" thickBot="1">
      <c r="E202" s="12" t="s">
        <v>78</v>
      </c>
      <c r="G202" s="23"/>
      <c r="H202" s="12" t="s">
        <v>0</v>
      </c>
      <c r="I202" s="12" t="s">
        <v>79</v>
      </c>
      <c r="J202" s="23"/>
      <c r="K202" s="12" t="s">
        <v>0</v>
      </c>
    </row>
    <row r="203" spans="4:17" ht="15" thickBot="1">
      <c r="G203" s="30" t="s">
        <v>44</v>
      </c>
      <c r="J203" s="30" t="s">
        <v>44</v>
      </c>
    </row>
    <row r="204" spans="4:17" ht="15" thickBot="1">
      <c r="E204" s="12" t="s">
        <v>99</v>
      </c>
      <c r="H204" s="55"/>
      <c r="I204" s="56"/>
      <c r="J204" s="12" t="s">
        <v>16</v>
      </c>
    </row>
    <row r="205" spans="4:17">
      <c r="H205" s="30" t="s">
        <v>44</v>
      </c>
    </row>
    <row r="206" spans="4:17">
      <c r="E206" s="12" t="s">
        <v>80</v>
      </c>
      <c r="H206" s="57">
        <f>IF(SUM(H168,H177,H186,H195,H204)&lt;=N206,ROUNDDOWN(SUM(H168,H177,H186,H195,H204),-1),N206)</f>
        <v>37000</v>
      </c>
      <c r="I206" s="57"/>
      <c r="J206" s="12" t="s">
        <v>16</v>
      </c>
      <c r="M206" s="12" t="s">
        <v>100</v>
      </c>
      <c r="N206" s="35">
        <v>37000</v>
      </c>
      <c r="O206" s="35"/>
      <c r="P206" s="35"/>
      <c r="Q206" s="35"/>
    </row>
  </sheetData>
  <sheetProtection algorithmName="SHA-512" hashValue="TCMl1knq005yYPdFNj3KA2Wo4Yivv2I5gRq16d2V78pVELBv+JdXcOlWAz4uq9xKpzXD7RJ+MXgy31/x8zu9IQ==" saltValue="d5HVkeQWjasVVT5zV0YoMA==" spinCount="100000" sheet="1" objects="1" scenarios="1" selectLockedCells="1" selectUnlockedCells="1"/>
  <mergeCells count="74">
    <mergeCell ref="D26:K26"/>
    <mergeCell ref="A1:K1"/>
    <mergeCell ref="F18:I18"/>
    <mergeCell ref="F19:I19"/>
    <mergeCell ref="F20:I20"/>
    <mergeCell ref="F21:I21"/>
    <mergeCell ref="H69:I69"/>
    <mergeCell ref="E28:I28"/>
    <mergeCell ref="F31:I31"/>
    <mergeCell ref="F32:I32"/>
    <mergeCell ref="F33:I33"/>
    <mergeCell ref="G54:J54"/>
    <mergeCell ref="D56:K56"/>
    <mergeCell ref="G57:J57"/>
    <mergeCell ref="H60:I60"/>
    <mergeCell ref="G63:J63"/>
    <mergeCell ref="D65:K65"/>
    <mergeCell ref="G66:J66"/>
    <mergeCell ref="H96:I96"/>
    <mergeCell ref="G72:J72"/>
    <mergeCell ref="D74:K74"/>
    <mergeCell ref="G75:J75"/>
    <mergeCell ref="H78:I78"/>
    <mergeCell ref="G81:J81"/>
    <mergeCell ref="D83:K83"/>
    <mergeCell ref="G84:J84"/>
    <mergeCell ref="H87:I87"/>
    <mergeCell ref="G90:J90"/>
    <mergeCell ref="D92:K92"/>
    <mergeCell ref="G93:J93"/>
    <mergeCell ref="G126:J126"/>
    <mergeCell ref="H98:I98"/>
    <mergeCell ref="G105:J105"/>
    <mergeCell ref="D107:K107"/>
    <mergeCell ref="G108:J108"/>
    <mergeCell ref="H111:I111"/>
    <mergeCell ref="G114:J114"/>
    <mergeCell ref="D116:K116"/>
    <mergeCell ref="G117:J117"/>
    <mergeCell ref="H120:I120"/>
    <mergeCell ref="G123:J123"/>
    <mergeCell ref="D125:K125"/>
    <mergeCell ref="G162:J162"/>
    <mergeCell ref="H129:I129"/>
    <mergeCell ref="G132:J132"/>
    <mergeCell ref="D134:K134"/>
    <mergeCell ref="G135:J135"/>
    <mergeCell ref="H138:I138"/>
    <mergeCell ref="G141:J141"/>
    <mergeCell ref="D143:K143"/>
    <mergeCell ref="G144:J144"/>
    <mergeCell ref="H147:I147"/>
    <mergeCell ref="H149:I149"/>
    <mergeCell ref="C152:K155"/>
    <mergeCell ref="G189:J189"/>
    <mergeCell ref="D164:K164"/>
    <mergeCell ref="G165:J165"/>
    <mergeCell ref="H168:I168"/>
    <mergeCell ref="G171:J171"/>
    <mergeCell ref="D173:K173"/>
    <mergeCell ref="G174:J174"/>
    <mergeCell ref="H177:I177"/>
    <mergeCell ref="G180:J180"/>
    <mergeCell ref="D182:K182"/>
    <mergeCell ref="G183:J183"/>
    <mergeCell ref="H186:I186"/>
    <mergeCell ref="H204:I204"/>
    <mergeCell ref="H206:I206"/>
    <mergeCell ref="D191:K191"/>
    <mergeCell ref="G192:J192"/>
    <mergeCell ref="H195:I195"/>
    <mergeCell ref="G198:J198"/>
    <mergeCell ref="D200:K200"/>
    <mergeCell ref="G201:J201"/>
  </mergeCells>
  <phoneticPr fontId="2"/>
  <conditionalFormatting sqref="F22 F34">
    <cfRule type="expression" dxfId="220" priority="109">
      <formula>$M22="error"</formula>
    </cfRule>
  </conditionalFormatting>
  <conditionalFormatting sqref="F13">
    <cfRule type="expression" dxfId="219" priority="110">
      <formula>$M$13="error"</formula>
    </cfRule>
  </conditionalFormatting>
  <conditionalFormatting sqref="F43:F44">
    <cfRule type="expression" dxfId="218" priority="104">
      <formula>$N43="error"</formula>
    </cfRule>
    <cfRule type="expression" dxfId="217" priority="108">
      <formula>$M43="error"</formula>
    </cfRule>
  </conditionalFormatting>
  <conditionalFormatting sqref="F49">
    <cfRule type="expression" dxfId="216" priority="107">
      <formula>$M49="error"</formula>
    </cfRule>
  </conditionalFormatting>
  <conditionalFormatting sqref="E40">
    <cfRule type="expression" dxfId="215" priority="106">
      <formula>$M40="error"</formula>
    </cfRule>
  </conditionalFormatting>
  <conditionalFormatting sqref="E43:E44">
    <cfRule type="expression" dxfId="214" priority="105">
      <formula>$N43="error"</formula>
    </cfRule>
  </conditionalFormatting>
  <conditionalFormatting sqref="H43:H44">
    <cfRule type="expression" dxfId="213" priority="103">
      <formula>$N43="error"</formula>
    </cfRule>
  </conditionalFormatting>
  <conditionalFormatting sqref="J43:J44">
    <cfRule type="expression" dxfId="212" priority="102">
      <formula>$N43="error"</formula>
    </cfRule>
  </conditionalFormatting>
  <conditionalFormatting sqref="G58">
    <cfRule type="expression" dxfId="211" priority="92">
      <formula>$P58="error"</formula>
    </cfRule>
    <cfRule type="expression" dxfId="210" priority="100">
      <formula>$N58="error"</formula>
    </cfRule>
  </conditionalFormatting>
  <conditionalFormatting sqref="J58">
    <cfRule type="expression" dxfId="209" priority="91">
      <formula>$Q58="error"</formula>
    </cfRule>
    <cfRule type="expression" dxfId="208" priority="101">
      <formula>$O58="error"</formula>
    </cfRule>
  </conditionalFormatting>
  <conditionalFormatting sqref="F100">
    <cfRule type="expression" dxfId="207" priority="99">
      <formula>$M100="error"</formula>
    </cfRule>
  </conditionalFormatting>
  <conditionalFormatting sqref="F157">
    <cfRule type="expression" dxfId="206" priority="98">
      <formula>$M157="error"</formula>
    </cfRule>
  </conditionalFormatting>
  <conditionalFormatting sqref="F21:I21">
    <cfRule type="expression" dxfId="205" priority="97">
      <formula>$M$21="error"</formula>
    </cfRule>
  </conditionalFormatting>
  <conditionalFormatting sqref="J43:J44">
    <cfRule type="expression" dxfId="204" priority="96">
      <formula>$O43="error"</formula>
    </cfRule>
  </conditionalFormatting>
  <conditionalFormatting sqref="J44">
    <cfRule type="expression" dxfId="203" priority="95">
      <formula>$O44="error"</formula>
    </cfRule>
  </conditionalFormatting>
  <conditionalFormatting sqref="J44">
    <cfRule type="expression" dxfId="202" priority="94">
      <formula>$O44="error"</formula>
    </cfRule>
  </conditionalFormatting>
  <conditionalFormatting sqref="G57:J57">
    <cfRule type="expression" dxfId="201" priority="93">
      <formula>$P57="error"</formula>
    </cfRule>
  </conditionalFormatting>
  <conditionalFormatting sqref="H60:I60">
    <cfRule type="expression" dxfId="200" priority="90">
      <formula>$P60="error"</formula>
    </cfRule>
  </conditionalFormatting>
  <conditionalFormatting sqref="G67">
    <cfRule type="expression" dxfId="199" priority="86">
      <formula>$P67="error"</formula>
    </cfRule>
    <cfRule type="expression" dxfId="198" priority="88">
      <formula>$N67="error"</formula>
    </cfRule>
  </conditionalFormatting>
  <conditionalFormatting sqref="J67">
    <cfRule type="expression" dxfId="197" priority="85">
      <formula>$Q67="error"</formula>
    </cfRule>
    <cfRule type="expression" dxfId="196" priority="89">
      <formula>$O67="error"</formula>
    </cfRule>
  </conditionalFormatting>
  <conditionalFormatting sqref="G66:J66">
    <cfRule type="expression" dxfId="195" priority="87">
      <formula>$P66="error"</formula>
    </cfRule>
  </conditionalFormatting>
  <conditionalFormatting sqref="H69:I69">
    <cfRule type="expression" dxfId="194" priority="84">
      <formula>$P69="error"</formula>
    </cfRule>
  </conditionalFormatting>
  <conditionalFormatting sqref="G76">
    <cfRule type="expression" dxfId="193" priority="80">
      <formula>$P76="error"</formula>
    </cfRule>
    <cfRule type="expression" dxfId="192" priority="82">
      <formula>$N76="error"</formula>
    </cfRule>
  </conditionalFormatting>
  <conditionalFormatting sqref="J76">
    <cfRule type="expression" dxfId="191" priority="79">
      <formula>$Q76="error"</formula>
    </cfRule>
    <cfRule type="expression" dxfId="190" priority="83">
      <formula>$O76="error"</formula>
    </cfRule>
  </conditionalFormatting>
  <conditionalFormatting sqref="G75:J75">
    <cfRule type="expression" dxfId="189" priority="81">
      <formula>$P75="error"</formula>
    </cfRule>
  </conditionalFormatting>
  <conditionalFormatting sqref="H78:I78">
    <cfRule type="expression" dxfId="188" priority="78">
      <formula>$P78="error"</formula>
    </cfRule>
  </conditionalFormatting>
  <conditionalFormatting sqref="G109">
    <cfRule type="expression" dxfId="187" priority="74">
      <formula>$P109="error"</formula>
    </cfRule>
    <cfRule type="expression" dxfId="186" priority="76">
      <formula>$N109="error"</formula>
    </cfRule>
  </conditionalFormatting>
  <conditionalFormatting sqref="J109">
    <cfRule type="expression" dxfId="185" priority="73">
      <formula>$Q109="error"</formula>
    </cfRule>
    <cfRule type="expression" dxfId="184" priority="77">
      <formula>$O109="error"</formula>
    </cfRule>
  </conditionalFormatting>
  <conditionalFormatting sqref="G108:J108">
    <cfRule type="expression" dxfId="183" priority="75">
      <formula>$P108="error"</formula>
    </cfRule>
  </conditionalFormatting>
  <conditionalFormatting sqref="H111:I111">
    <cfRule type="expression" dxfId="182" priority="72">
      <formula>$P111="error"</formula>
    </cfRule>
  </conditionalFormatting>
  <conditionalFormatting sqref="G118">
    <cfRule type="expression" dxfId="181" priority="68">
      <formula>$P118="error"</formula>
    </cfRule>
    <cfRule type="expression" dxfId="180" priority="70">
      <formula>$N118="error"</formula>
    </cfRule>
  </conditionalFormatting>
  <conditionalFormatting sqref="J118">
    <cfRule type="expression" dxfId="179" priority="67">
      <formula>$Q118="error"</formula>
    </cfRule>
    <cfRule type="expression" dxfId="178" priority="71">
      <formula>$O118="error"</formula>
    </cfRule>
  </conditionalFormatting>
  <conditionalFormatting sqref="G117:J117">
    <cfRule type="expression" dxfId="177" priority="69">
      <formula>$P117="error"</formula>
    </cfRule>
  </conditionalFormatting>
  <conditionalFormatting sqref="H120:I120">
    <cfRule type="expression" dxfId="176" priority="66">
      <formula>$P120="error"</formula>
    </cfRule>
  </conditionalFormatting>
  <conditionalFormatting sqref="G127">
    <cfRule type="expression" dxfId="175" priority="62">
      <formula>$P127="error"</formula>
    </cfRule>
    <cfRule type="expression" dxfId="174" priority="64">
      <formula>$N127="error"</formula>
    </cfRule>
  </conditionalFormatting>
  <conditionalFormatting sqref="J127">
    <cfRule type="expression" dxfId="173" priority="61">
      <formula>$Q127="error"</formula>
    </cfRule>
    <cfRule type="expression" dxfId="172" priority="65">
      <formula>$O127="error"</formula>
    </cfRule>
  </conditionalFormatting>
  <conditionalFormatting sqref="G126:J126">
    <cfRule type="expression" dxfId="171" priority="63">
      <formula>$P126="error"</formula>
    </cfRule>
  </conditionalFormatting>
  <conditionalFormatting sqref="H129:I129">
    <cfRule type="expression" dxfId="170" priority="60">
      <formula>$P129="error"</formula>
    </cfRule>
  </conditionalFormatting>
  <conditionalFormatting sqref="G166">
    <cfRule type="expression" dxfId="169" priority="56">
      <formula>$P166="error"</formula>
    </cfRule>
    <cfRule type="expression" dxfId="168" priority="58">
      <formula>$N166="error"</formula>
    </cfRule>
  </conditionalFormatting>
  <conditionalFormatting sqref="J166">
    <cfRule type="expression" dxfId="167" priority="55">
      <formula>$Q166="error"</formula>
    </cfRule>
    <cfRule type="expression" dxfId="166" priority="59">
      <formula>$O166="error"</formula>
    </cfRule>
  </conditionalFormatting>
  <conditionalFormatting sqref="G165:J165">
    <cfRule type="expression" dxfId="165" priority="57">
      <formula>$P165="error"</formula>
    </cfRule>
  </conditionalFormatting>
  <conditionalFormatting sqref="H168:I168">
    <cfRule type="expression" dxfId="164" priority="54">
      <formula>$P168="error"</formula>
    </cfRule>
  </conditionalFormatting>
  <conditionalFormatting sqref="G175">
    <cfRule type="expression" dxfId="163" priority="50">
      <formula>$P175="error"</formula>
    </cfRule>
    <cfRule type="expression" dxfId="162" priority="52">
      <formula>$N175="error"</formula>
    </cfRule>
  </conditionalFormatting>
  <conditionalFormatting sqref="J175">
    <cfRule type="expression" dxfId="161" priority="49">
      <formula>$Q175="error"</formula>
    </cfRule>
    <cfRule type="expression" dxfId="160" priority="53">
      <formula>$O175="error"</formula>
    </cfRule>
  </conditionalFormatting>
  <conditionalFormatting sqref="G174:J174">
    <cfRule type="expression" dxfId="159" priority="51">
      <formula>$P174="error"</formula>
    </cfRule>
  </conditionalFormatting>
  <conditionalFormatting sqref="H177:I177">
    <cfRule type="expression" dxfId="158" priority="48">
      <formula>$P177="error"</formula>
    </cfRule>
  </conditionalFormatting>
  <conditionalFormatting sqref="G184">
    <cfRule type="expression" dxfId="157" priority="44">
      <formula>$P184="error"</formula>
    </cfRule>
    <cfRule type="expression" dxfId="156" priority="46">
      <formula>$N184="error"</formula>
    </cfRule>
  </conditionalFormatting>
  <conditionalFormatting sqref="J184">
    <cfRule type="expression" dxfId="155" priority="43">
      <formula>$Q184="error"</formula>
    </cfRule>
    <cfRule type="expression" dxfId="154" priority="47">
      <formula>$O184="error"</formula>
    </cfRule>
  </conditionalFormatting>
  <conditionalFormatting sqref="G183:J183">
    <cfRule type="expression" dxfId="153" priority="45">
      <formula>$P183="error"</formula>
    </cfRule>
  </conditionalFormatting>
  <conditionalFormatting sqref="H186:I186">
    <cfRule type="expression" dxfId="152" priority="42">
      <formula>$P186="error"</formula>
    </cfRule>
  </conditionalFormatting>
  <conditionalFormatting sqref="J13">
    <cfRule type="expression" dxfId="151" priority="41">
      <formula>$N13="error"</formula>
    </cfRule>
  </conditionalFormatting>
  <conditionalFormatting sqref="J22">
    <cfRule type="expression" dxfId="150" priority="40">
      <formula>$N22="error"</formula>
    </cfRule>
  </conditionalFormatting>
  <conditionalFormatting sqref="J34">
    <cfRule type="expression" dxfId="149" priority="39">
      <formula>$N34="error"</formula>
    </cfRule>
  </conditionalFormatting>
  <conditionalFormatting sqref="F33:I33">
    <cfRule type="expression" dxfId="148" priority="38">
      <formula>$M$33="error"</formula>
    </cfRule>
  </conditionalFormatting>
  <conditionalFormatting sqref="H157">
    <cfRule type="expression" dxfId="147" priority="37">
      <formula>$N157="error"</formula>
    </cfRule>
  </conditionalFormatting>
  <conditionalFormatting sqref="G85">
    <cfRule type="expression" dxfId="146" priority="33">
      <formula>$P85="error"</formula>
    </cfRule>
    <cfRule type="expression" dxfId="145" priority="35">
      <formula>$N85="error"</formula>
    </cfRule>
  </conditionalFormatting>
  <conditionalFormatting sqref="J85">
    <cfRule type="expression" dxfId="144" priority="32">
      <formula>$Q85="error"</formula>
    </cfRule>
    <cfRule type="expression" dxfId="143" priority="36">
      <formula>$O85="error"</formula>
    </cfRule>
  </conditionalFormatting>
  <conditionalFormatting sqref="G84:J84">
    <cfRule type="expression" dxfId="142" priority="34">
      <formula>$P84="error"</formula>
    </cfRule>
  </conditionalFormatting>
  <conditionalFormatting sqref="H87:I87">
    <cfRule type="expression" dxfId="141" priority="31">
      <formula>$P87="error"</formula>
    </cfRule>
  </conditionalFormatting>
  <conditionalFormatting sqref="G94">
    <cfRule type="expression" dxfId="140" priority="27">
      <formula>$P94="error"</formula>
    </cfRule>
    <cfRule type="expression" dxfId="139" priority="29">
      <formula>$N94="error"</formula>
    </cfRule>
  </conditionalFormatting>
  <conditionalFormatting sqref="J94">
    <cfRule type="expression" dxfId="138" priority="26">
      <formula>$Q94="error"</formula>
    </cfRule>
    <cfRule type="expression" dxfId="137" priority="30">
      <formula>$O94="error"</formula>
    </cfRule>
  </conditionalFormatting>
  <conditionalFormatting sqref="G93:J93">
    <cfRule type="expression" dxfId="136" priority="28">
      <formula>$P93="error"</formula>
    </cfRule>
  </conditionalFormatting>
  <conditionalFormatting sqref="H96:I96">
    <cfRule type="expression" dxfId="135" priority="25">
      <formula>$P96="error"</formula>
    </cfRule>
  </conditionalFormatting>
  <conditionalFormatting sqref="G136">
    <cfRule type="expression" dxfId="134" priority="21">
      <formula>$P136="error"</formula>
    </cfRule>
    <cfRule type="expression" dxfId="133" priority="23">
      <formula>$N136="error"</formula>
    </cfRule>
  </conditionalFormatting>
  <conditionalFormatting sqref="J136">
    <cfRule type="expression" dxfId="132" priority="20">
      <formula>$Q136="error"</formula>
    </cfRule>
    <cfRule type="expression" dxfId="131" priority="24">
      <formula>$O136="error"</formula>
    </cfRule>
  </conditionalFormatting>
  <conditionalFormatting sqref="G135:J135">
    <cfRule type="expression" dxfId="130" priority="22">
      <formula>$P135="error"</formula>
    </cfRule>
  </conditionalFormatting>
  <conditionalFormatting sqref="H138:I138">
    <cfRule type="expression" dxfId="129" priority="19">
      <formula>$P138="error"</formula>
    </cfRule>
  </conditionalFormatting>
  <conditionalFormatting sqref="G145">
    <cfRule type="expression" dxfId="128" priority="15">
      <formula>$P145="error"</formula>
    </cfRule>
    <cfRule type="expression" dxfId="127" priority="17">
      <formula>$N145="error"</formula>
    </cfRule>
  </conditionalFormatting>
  <conditionalFormatting sqref="J145">
    <cfRule type="expression" dxfId="126" priority="14">
      <formula>$Q145="error"</formula>
    </cfRule>
    <cfRule type="expression" dxfId="125" priority="18">
      <formula>$O145="error"</formula>
    </cfRule>
  </conditionalFormatting>
  <conditionalFormatting sqref="G144:J144">
    <cfRule type="expression" dxfId="124" priority="16">
      <formula>$P144="error"</formula>
    </cfRule>
  </conditionalFormatting>
  <conditionalFormatting sqref="H147:I147">
    <cfRule type="expression" dxfId="123" priority="13">
      <formula>$P147="error"</formula>
    </cfRule>
  </conditionalFormatting>
  <conditionalFormatting sqref="G193">
    <cfRule type="expression" dxfId="122" priority="9">
      <formula>$P193="error"</formula>
    </cfRule>
    <cfRule type="expression" dxfId="121" priority="11">
      <formula>$N193="error"</formula>
    </cfRule>
  </conditionalFormatting>
  <conditionalFormatting sqref="J193">
    <cfRule type="expression" dxfId="120" priority="8">
      <formula>$Q193="error"</formula>
    </cfRule>
    <cfRule type="expression" dxfId="119" priority="12">
      <formula>$O193="error"</formula>
    </cfRule>
  </conditionalFormatting>
  <conditionalFormatting sqref="G192:J192">
    <cfRule type="expression" dxfId="118" priority="10">
      <formula>$P192="error"</formula>
    </cfRule>
  </conditionalFormatting>
  <conditionalFormatting sqref="H195:I195">
    <cfRule type="expression" dxfId="117" priority="7">
      <formula>$P195="error"</formula>
    </cfRule>
  </conditionalFormatting>
  <conditionalFormatting sqref="G202">
    <cfRule type="expression" dxfId="116" priority="3">
      <formula>$P202="error"</formula>
    </cfRule>
    <cfRule type="expression" dxfId="115" priority="5">
      <formula>$N202="error"</formula>
    </cfRule>
  </conditionalFormatting>
  <conditionalFormatting sqref="J202">
    <cfRule type="expression" dxfId="114" priority="2">
      <formula>$Q202="error"</formula>
    </cfRule>
    <cfRule type="expression" dxfId="113" priority="6">
      <formula>$O202="error"</formula>
    </cfRule>
  </conditionalFormatting>
  <conditionalFormatting sqref="G201:J201">
    <cfRule type="expression" dxfId="112" priority="4">
      <formula>$P201="error"</formula>
    </cfRule>
  </conditionalFormatting>
  <conditionalFormatting sqref="H204:I204">
    <cfRule type="expression" dxfId="111" priority="1">
      <formula>$P204="error"</formula>
    </cfRule>
  </conditionalFormatting>
  <dataValidations count="13">
    <dataValidation imeMode="fullKatakana" allowBlank="1" showInputMessage="1" showErrorMessage="1" sqref="F19:I19 F32:I32" xr:uid="{3362D1F0-2B52-48BA-B37E-261A7A65918B}"/>
    <dataValidation type="list" allowBlank="1" showInputMessage="1" showErrorMessage="1" sqref="G57:J57 G174:J174 G66:J66 G75:J75 G108:J108 G117:J117 G126:J126 G165:J165 G183:J183 G84:J84 G93:J93 G135:J135 G144:J144 G192:J192 G201:J201" xr:uid="{BAE942DC-3010-4FAC-B8E4-414C96D80632}">
      <formula1>"認可外保育施設,一時預かり事業,病児保育事業,子育て援助活動支援事業"</formula1>
    </dataValidation>
    <dataValidation type="whole" operator="greaterThanOrEqual" allowBlank="1" showInputMessage="1" showErrorMessage="1" sqref="H177:I177 H60:I60 H168:I168 H69:I69 H78:I78 H111:I111 H120:I120 H129:I129 H186:I186 H87:I87 H96:I96 H138:I138 H147:I147 H195:I195 H204:I204" xr:uid="{6D031CA7-3300-4055-B0B0-4B1706847FC9}">
      <formula1>0</formula1>
    </dataValidation>
    <dataValidation type="list" allowBlank="1" showInputMessage="1" showErrorMessage="1" sqref="E40" xr:uid="{008B14B2-344D-4B9A-BFB6-DE3784EC448D}">
      <formula1>"1,2,3"</formula1>
    </dataValidation>
    <dataValidation type="whole" allowBlank="1" showInputMessage="1" showErrorMessage="1" sqref="F22 F13 F34 F157 F49 F100 F43:F44" xr:uid="{950D2628-A7B0-484B-B498-7A6DDC4D7FAB}">
      <formula1>1</formula1>
      <formula2>2100</formula2>
    </dataValidation>
    <dataValidation type="whole" allowBlank="1" showInputMessage="1" showErrorMessage="1" sqref="J34 J22 G175 J175 G166 G58 J58 J166 J43:J44 G67 J67 G76 J76 G109 J109 G118 J118 G127 J127 G184 J184 G85 J85 G94 J94 G136 J136 G145 J145 G193 J193 G202 J202" xr:uid="{2FBE5E0B-DE29-47E1-9354-A0113D0C1661}">
      <formula1>1</formula1>
      <formula2>31</formula2>
    </dataValidation>
    <dataValidation type="whole" allowBlank="1" showInputMessage="1" showErrorMessage="1" sqref="H34 H22 H157 H49 H100 H43:H44" xr:uid="{1F16143C-88AB-44C2-9FB3-AEA3E5675EB7}">
      <formula1>1</formula1>
      <formula2>12</formula2>
    </dataValidation>
    <dataValidation type="list" allowBlank="1" showInputMessage="1" showErrorMessage="1" sqref="E34" xr:uid="{5DEB66E1-21DB-4EEB-A405-0A9CEB6AB09D}">
      <formula1>"平成,令和,西暦"</formula1>
    </dataValidation>
    <dataValidation type="whole" allowBlank="1" showInputMessage="1" showErrorMessage="1" sqref="F33:I33" xr:uid="{5F21D3D1-8EB9-47F6-B0D3-9ACF6C1435FA}">
      <formula1>1</formula1>
      <formula2>9999999</formula2>
    </dataValidation>
    <dataValidation type="list" allowBlank="1" showInputMessage="1" showErrorMessage="1" sqref="E22" xr:uid="{42537138-0933-452A-9D54-2B772BD13E53}">
      <formula1>"明治,大正,昭和,平成,令和,西暦"</formula1>
    </dataValidation>
    <dataValidation type="list" allowBlank="1" showInputMessage="1" showErrorMessage="1" sqref="F20:I20" xr:uid="{D5A3B1D2-6B90-4310-B9DC-2C7C03E0B2B2}">
      <formula1>"父,母,祖父,祖母,その他"</formula1>
    </dataValidation>
    <dataValidation type="list" allowBlank="1" showInputMessage="1" showErrorMessage="1" sqref="E13 E157 E49 E100 E43:E44" xr:uid="{D9334CB8-4DDA-4509-A88A-FB8C20314C20}">
      <formula1>"令和,西暦"</formula1>
    </dataValidation>
    <dataValidation type="whole" allowBlank="1" showInputMessage="1" showErrorMessage="1" sqref="H13 J13" xr:uid="{18CFA401-10E2-4301-A15F-E0F6A9F4664B}">
      <formula1>1</formula1>
      <formula2>50</formula2>
    </dataValidation>
  </dataValidations>
  <pageMargins left="0.70866141732283472" right="0.70866141732283472" top="0.55118110236220474" bottom="0.55118110236220474" header="0.31496062992125984" footer="0.31496062992125984"/>
  <pageSetup paperSize="9" fitToHeight="0" orientation="portrait" verticalDpi="0" r:id="rId1"/>
  <rowBreaks count="2" manualBreakCount="2">
    <brk id="45" max="10" man="1"/>
    <brk id="99" max="1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93C7956-A7DF-47C5-95BD-2FAAFE4D5718}">
          <x14:formula1>
            <xm:f>【触らない】リスト!$C$1:$C$11</xm:f>
          </x14:formula1>
          <xm:sqref>F24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361D6-9AE6-4F1C-A500-A6B1F4EF3693}">
  <sheetPr codeName="Sheet2">
    <tabColor rgb="FFC00000"/>
  </sheetPr>
  <dimension ref="A1:Q206"/>
  <sheetViews>
    <sheetView showGridLines="0" tabSelected="1" view="pageBreakPreview" zoomScaleNormal="100" zoomScaleSheetLayoutView="100" workbookViewId="0">
      <selection sqref="A1:K1"/>
    </sheetView>
  </sheetViews>
  <sheetFormatPr defaultRowHeight="14.25"/>
  <cols>
    <col min="1" max="2" width="2.625" style="12" customWidth="1"/>
    <col min="3" max="3" width="6" style="12" customWidth="1"/>
    <col min="4" max="4" width="9" style="12" customWidth="1"/>
    <col min="5" max="10" width="9" style="12"/>
    <col min="11" max="11" width="14.5" style="12" customWidth="1"/>
    <col min="12" max="12" width="6.375" style="12" customWidth="1"/>
    <col min="13" max="16" width="9" style="12"/>
    <col min="17" max="17" width="11" style="12" customWidth="1"/>
    <col min="18" max="16384" width="9" style="12"/>
  </cols>
  <sheetData>
    <row r="1" spans="1:14" ht="29.25" thickBot="1">
      <c r="A1" s="65" t="s">
        <v>161</v>
      </c>
      <c r="B1" s="66"/>
      <c r="C1" s="66"/>
      <c r="D1" s="66"/>
      <c r="E1" s="66"/>
      <c r="F1" s="66"/>
      <c r="G1" s="66"/>
      <c r="H1" s="66"/>
      <c r="I1" s="66"/>
      <c r="J1" s="66"/>
      <c r="K1" s="67"/>
      <c r="M1" s="12" t="s">
        <v>121</v>
      </c>
    </row>
    <row r="2" spans="1:14" ht="15" thickBot="1">
      <c r="A2" s="18" t="s">
        <v>140</v>
      </c>
      <c r="K2" s="14" t="s">
        <v>41</v>
      </c>
      <c r="M2" s="12" t="s">
        <v>111</v>
      </c>
    </row>
    <row r="3" spans="1:14" ht="15" thickBot="1">
      <c r="A3" s="18"/>
      <c r="K3" s="14" t="s">
        <v>168</v>
      </c>
      <c r="M3" s="23">
        <v>2020</v>
      </c>
      <c r="N3" s="12" t="s">
        <v>1</v>
      </c>
    </row>
    <row r="4" spans="1:14" ht="18.75">
      <c r="B4" s="13" t="s">
        <v>160</v>
      </c>
      <c r="K4" s="14"/>
      <c r="L4" s="14" t="s">
        <v>43</v>
      </c>
      <c r="M4" s="12">
        <f>M3-2018</f>
        <v>2</v>
      </c>
      <c r="N4" s="12" t="s">
        <v>1</v>
      </c>
    </row>
    <row r="6" spans="1:14">
      <c r="C6" s="43" t="s">
        <v>114</v>
      </c>
    </row>
    <row r="7" spans="1:14">
      <c r="C7" s="43" t="s">
        <v>115</v>
      </c>
    </row>
    <row r="8" spans="1:14" ht="15" thickBot="1">
      <c r="C8" s="43" t="s">
        <v>116</v>
      </c>
    </row>
    <row r="9" spans="1:14" ht="15" thickBot="1">
      <c r="C9" s="43" t="s">
        <v>129</v>
      </c>
      <c r="M9" s="40" t="str">
        <f>IF(OR(M11="error",M37="error"),"error","ok")</f>
        <v>ok</v>
      </c>
    </row>
    <row r="10" spans="1:14">
      <c r="E10" s="20"/>
      <c r="F10" s="18"/>
      <c r="H10" s="18"/>
      <c r="J10" s="18"/>
    </row>
    <row r="11" spans="1:14">
      <c r="B11" s="24" t="s">
        <v>42</v>
      </c>
      <c r="M11" s="38" t="str">
        <f>IF(OR(M13="error",N13="error",M21="error",M22="error",N22="error",M33="error",M34="error",N34="error"),"error","ok")</f>
        <v>ok</v>
      </c>
    </row>
    <row r="12" spans="1:14" ht="15" thickBot="1"/>
    <row r="13" spans="1:14" ht="15" thickBot="1">
      <c r="C13" s="12" t="s">
        <v>60</v>
      </c>
      <c r="E13" s="22"/>
      <c r="F13" s="23"/>
      <c r="G13" s="12" t="s">
        <v>1</v>
      </c>
      <c r="H13" s="23"/>
      <c r="I13" s="12" t="s">
        <v>9</v>
      </c>
      <c r="J13" s="23"/>
      <c r="K13" s="12" t="s">
        <v>0</v>
      </c>
      <c r="M13" s="12" t="str">
        <f>IF(E13="西暦",IF(F13&lt;2019,"error",IF(F13&gt;$M$3,"error","ok")),IF(E13="令和",IF(F13&gt;$M$4,"error","ok"),"none"))</f>
        <v>none</v>
      </c>
      <c r="N13" s="12" t="str">
        <f>IF(J13="","none",IF(【触らない】申請日付チェック!L4="error","error","ok"))</f>
        <v>none</v>
      </c>
    </row>
    <row r="14" spans="1:14">
      <c r="E14" s="20" t="s">
        <v>61</v>
      </c>
      <c r="F14" s="18" t="s">
        <v>44</v>
      </c>
      <c r="H14" s="18" t="s">
        <v>44</v>
      </c>
      <c r="J14" s="18" t="s">
        <v>44</v>
      </c>
    </row>
    <row r="15" spans="1:14">
      <c r="D15" s="18" t="s">
        <v>125</v>
      </c>
      <c r="G15" s="18"/>
      <c r="I15" s="18"/>
    </row>
    <row r="16" spans="1:14">
      <c r="D16" s="18" t="s">
        <v>130</v>
      </c>
      <c r="G16" s="18"/>
      <c r="I16" s="18"/>
    </row>
    <row r="17" spans="2:14" ht="15" thickBot="1">
      <c r="B17" s="12" t="s">
        <v>166</v>
      </c>
      <c r="D17" s="19"/>
      <c r="E17" s="53"/>
      <c r="G17" s="18"/>
      <c r="I17" s="18"/>
    </row>
    <row r="18" spans="2:14" ht="15" thickBot="1">
      <c r="C18" s="12" t="s">
        <v>62</v>
      </c>
      <c r="D18" s="19"/>
      <c r="E18" s="18"/>
      <c r="F18" s="61"/>
      <c r="G18" s="62"/>
      <c r="H18" s="62"/>
      <c r="I18" s="63"/>
    </row>
    <row r="19" spans="2:14" ht="15" thickBot="1">
      <c r="C19" s="12" t="s">
        <v>63</v>
      </c>
      <c r="F19" s="61"/>
      <c r="G19" s="62"/>
      <c r="H19" s="62"/>
      <c r="I19" s="63"/>
    </row>
    <row r="20" spans="2:14" ht="15" thickBot="1">
      <c r="C20" s="12" t="s">
        <v>64</v>
      </c>
      <c r="F20" s="61"/>
      <c r="G20" s="62"/>
      <c r="H20" s="62"/>
      <c r="I20" s="63"/>
      <c r="J20" s="20" t="s">
        <v>65</v>
      </c>
    </row>
    <row r="21" spans="2:14" ht="15" thickBot="1">
      <c r="E21" s="14" t="s">
        <v>66</v>
      </c>
      <c r="F21" s="61"/>
      <c r="G21" s="62"/>
      <c r="H21" s="62"/>
      <c r="I21" s="63"/>
      <c r="J21" s="20" t="s">
        <v>112</v>
      </c>
      <c r="M21" s="12" t="str">
        <f>IF(F20="その他",IF(F21="","error","ok"),"ok")</f>
        <v>ok</v>
      </c>
    </row>
    <row r="22" spans="2:14" ht="15" thickBot="1">
      <c r="C22" s="12" t="s">
        <v>67</v>
      </c>
      <c r="E22" s="22"/>
      <c r="F22" s="23"/>
      <c r="G22" s="12" t="s">
        <v>1</v>
      </c>
      <c r="H22" s="23"/>
      <c r="I22" s="12" t="s">
        <v>9</v>
      </c>
      <c r="J22" s="23"/>
      <c r="K22" s="12" t="s">
        <v>0</v>
      </c>
      <c r="M22" s="12" t="str">
        <f>IF(E22="西暦",IF(F22&lt;1900,"error",IF(F22&gt;$M$3,"error","ok")),IF(E22="令和",IF(F22&gt;$M$4,"error","ok"),IF(E22="明治",IF(F22&gt;45,"error","ok"),IF(E22="大正",IF(F22&gt;15,"error","ok"),IF(E22="昭和",IF(F22&gt;64,"error","ok"),IF(E22="平成",IF(F22&gt;31,"error","ok"),"none"))))))</f>
        <v>none</v>
      </c>
      <c r="N22" s="12" t="str">
        <f>IF(J22="","none",IF(【触らない】申請日付チェック!L5="error","error","ok"))</f>
        <v>none</v>
      </c>
    </row>
    <row r="23" spans="2:14" ht="15" thickBot="1">
      <c r="E23" s="20" t="s">
        <v>61</v>
      </c>
      <c r="F23" s="18" t="s">
        <v>44</v>
      </c>
      <c r="H23" s="18" t="s">
        <v>44</v>
      </c>
      <c r="J23" s="18" t="s">
        <v>44</v>
      </c>
    </row>
    <row r="24" spans="2:14" ht="15" thickBot="1">
      <c r="C24" s="12" t="s">
        <v>68</v>
      </c>
      <c r="E24" s="14" t="s">
        <v>45</v>
      </c>
      <c r="F24" s="26"/>
    </row>
    <row r="25" spans="2:14" ht="15" thickBot="1">
      <c r="F25" s="18" t="s">
        <v>69</v>
      </c>
      <c r="H25" s="27"/>
      <c r="I25" s="27"/>
      <c r="J25" s="27"/>
      <c r="K25" s="27"/>
    </row>
    <row r="26" spans="2:14" ht="15" thickBot="1">
      <c r="D26" s="58"/>
      <c r="E26" s="59"/>
      <c r="F26" s="59"/>
      <c r="G26" s="59"/>
      <c r="H26" s="59"/>
      <c r="I26" s="59"/>
      <c r="J26" s="59"/>
      <c r="K26" s="60"/>
    </row>
    <row r="27" spans="2:14" ht="15" thickBot="1">
      <c r="D27" s="18" t="s">
        <v>113</v>
      </c>
    </row>
    <row r="28" spans="2:14" ht="15" thickBot="1">
      <c r="C28" s="12" t="s">
        <v>70</v>
      </c>
      <c r="E28" s="61"/>
      <c r="F28" s="62"/>
      <c r="G28" s="62"/>
      <c r="H28" s="62"/>
      <c r="I28" s="63"/>
    </row>
    <row r="30" spans="2:14" ht="15" thickBot="1">
      <c r="B30" s="12" t="s">
        <v>165</v>
      </c>
      <c r="D30" s="19"/>
      <c r="E30" s="18"/>
      <c r="G30" s="18"/>
      <c r="I30" s="18"/>
    </row>
    <row r="31" spans="2:14" ht="15" thickBot="1">
      <c r="C31" s="12" t="s">
        <v>62</v>
      </c>
      <c r="D31" s="19"/>
      <c r="E31" s="18"/>
      <c r="F31" s="61"/>
      <c r="G31" s="62"/>
      <c r="H31" s="62"/>
      <c r="I31" s="63"/>
    </row>
    <row r="32" spans="2:14" ht="15" thickBot="1">
      <c r="C32" s="12" t="s">
        <v>63</v>
      </c>
      <c r="F32" s="61"/>
      <c r="G32" s="62"/>
      <c r="H32" s="62"/>
      <c r="I32" s="63"/>
    </row>
    <row r="33" spans="2:15" ht="15" thickBot="1">
      <c r="C33" s="12" t="s">
        <v>71</v>
      </c>
      <c r="F33" s="61"/>
      <c r="G33" s="62"/>
      <c r="H33" s="62"/>
      <c r="I33" s="63"/>
      <c r="M33" s="12" t="str">
        <f>IF(F33="","none",IF(LEN(F33)=7,"ok","error"))</f>
        <v>none</v>
      </c>
    </row>
    <row r="34" spans="2:15" ht="15" thickBot="1">
      <c r="C34" s="12" t="s">
        <v>67</v>
      </c>
      <c r="E34" s="22"/>
      <c r="F34" s="23"/>
      <c r="G34" s="12" t="s">
        <v>1</v>
      </c>
      <c r="H34" s="23"/>
      <c r="I34" s="12" t="s">
        <v>9</v>
      </c>
      <c r="J34" s="23"/>
      <c r="K34" s="12" t="s">
        <v>0</v>
      </c>
      <c r="M34" s="12" t="str">
        <f>IF(E34="西暦",IF(F34&lt;1900,"error",IF(F34&gt;$M$3,"error","ok")),IF(E34="令和",IF(F34&gt;$M$4,"error","ok"),IF(E34="平成",IF(F34&gt;31,"error","ok"),"none")))</f>
        <v>none</v>
      </c>
      <c r="N34" s="12" t="str">
        <f>IF(J34="","none",IF(【触らない】申請日付チェック!L6="error","error","ok"))</f>
        <v>none</v>
      </c>
    </row>
    <row r="35" spans="2:15">
      <c r="E35" s="20" t="s">
        <v>61</v>
      </c>
      <c r="F35" s="18" t="s">
        <v>44</v>
      </c>
      <c r="H35" s="18" t="s">
        <v>44</v>
      </c>
      <c r="J35" s="18" t="s">
        <v>44</v>
      </c>
    </row>
    <row r="37" spans="2:15">
      <c r="B37" s="24" t="s">
        <v>137</v>
      </c>
      <c r="M37" s="38" t="str">
        <f>IF(OR(M40="error",M43="error",N43="error",M44="error",N44="error",M48="error",M99="error"),"error","ok")</f>
        <v>ok</v>
      </c>
    </row>
    <row r="38" spans="2:15">
      <c r="B38" s="24"/>
      <c r="M38" s="31"/>
    </row>
    <row r="39" spans="2:15" ht="15" thickBot="1">
      <c r="C39" s="12" t="s">
        <v>74</v>
      </c>
      <c r="D39" s="31"/>
      <c r="E39" s="31"/>
      <c r="F39" s="31"/>
      <c r="G39" s="31"/>
      <c r="H39" s="31"/>
      <c r="I39" s="31"/>
      <c r="J39" s="31"/>
    </row>
    <row r="40" spans="2:15" ht="15" thickBot="1">
      <c r="D40" s="32" t="s">
        <v>75</v>
      </c>
      <c r="E40" s="26"/>
      <c r="F40" s="31" t="s">
        <v>76</v>
      </c>
      <c r="G40" s="52" t="s">
        <v>93</v>
      </c>
      <c r="H40" s="31"/>
      <c r="I40" s="31"/>
      <c r="J40" s="31"/>
    </row>
    <row r="41" spans="2:15">
      <c r="D41" s="32"/>
      <c r="E41" s="29" t="s">
        <v>61</v>
      </c>
      <c r="F41" s="31"/>
      <c r="G41" s="31"/>
      <c r="H41" s="31"/>
      <c r="I41" s="31"/>
      <c r="J41" s="31"/>
    </row>
    <row r="42" spans="2:15" ht="15" thickBot="1">
      <c r="C42" s="12" t="s">
        <v>85</v>
      </c>
      <c r="D42" s="27"/>
      <c r="E42" s="28"/>
      <c r="F42" s="28"/>
      <c r="G42" s="27"/>
      <c r="H42" s="28"/>
      <c r="I42" s="27"/>
      <c r="J42" s="28"/>
      <c r="K42" s="27"/>
    </row>
    <row r="43" spans="2:15" ht="15" thickBot="1">
      <c r="E43" s="22"/>
      <c r="F43" s="23"/>
      <c r="G43" s="12" t="s">
        <v>1</v>
      </c>
      <c r="H43" s="23"/>
      <c r="I43" s="12" t="s">
        <v>9</v>
      </c>
      <c r="J43" s="23"/>
      <c r="K43" s="12" t="s">
        <v>0</v>
      </c>
      <c r="M43" s="12" t="str">
        <f>IF(E43="西暦",IF(F43&lt;1900,"error",IF(F43&gt;$M$3,"error","ok")),IF(E43="令和",IF(F43&gt;$M$4,"error","ok"),"none"))</f>
        <v>none</v>
      </c>
      <c r="O43" s="12" t="str">
        <f>IF($E$40="","ok",IF(J43="","error",IF(【触らない】申請日付チェック!L9="error","error","ok")))</f>
        <v>ok</v>
      </c>
    </row>
    <row r="44" spans="2:15" ht="15" thickBot="1">
      <c r="D44" s="14" t="s">
        <v>79</v>
      </c>
      <c r="E44" s="22"/>
      <c r="F44" s="23"/>
      <c r="G44" s="12" t="s">
        <v>1</v>
      </c>
      <c r="H44" s="23"/>
      <c r="I44" s="12" t="s">
        <v>9</v>
      </c>
      <c r="J44" s="23"/>
      <c r="K44" s="12" t="s">
        <v>0</v>
      </c>
      <c r="M44" s="12" t="str">
        <f>IF(E44="西暦",IF(F44&lt;1900,"error",IF(F44&gt;$M$3+3,"error","ok")),IF(E44="令和",IF(F44&gt;$M$4+3,"error","ok"),"none"))</f>
        <v>none</v>
      </c>
      <c r="O44" s="12" t="str">
        <f>IF($E$40="","ok",IF(J44="","error",IF(【触らない】申請日付チェック!L10="error","error","ok")))</f>
        <v>ok</v>
      </c>
    </row>
    <row r="45" spans="2:15">
      <c r="E45" s="29" t="s">
        <v>61</v>
      </c>
      <c r="F45" s="30" t="s">
        <v>44</v>
      </c>
      <c r="G45" s="31"/>
      <c r="H45" s="30" t="s">
        <v>44</v>
      </c>
      <c r="I45" s="31"/>
      <c r="J45" s="30" t="s">
        <v>44</v>
      </c>
    </row>
    <row r="46" spans="2:15">
      <c r="C46" s="12" t="s">
        <v>73</v>
      </c>
    </row>
    <row r="47" spans="2:15">
      <c r="D47" s="43" t="s">
        <v>162</v>
      </c>
    </row>
    <row r="48" spans="2:15" ht="15" thickBot="1">
      <c r="D48" s="21" t="s">
        <v>109</v>
      </c>
      <c r="M48" s="39" t="str">
        <f>IF(OR(M49="error",M53="error"),"error","ok")</f>
        <v>ok</v>
      </c>
    </row>
    <row r="49" spans="4:17" ht="15" thickBot="1">
      <c r="D49" s="54" t="s">
        <v>122</v>
      </c>
      <c r="E49" s="22"/>
      <c r="F49" s="23"/>
      <c r="G49" s="12" t="s">
        <v>1</v>
      </c>
      <c r="H49" s="23"/>
      <c r="I49" s="12" t="s">
        <v>72</v>
      </c>
      <c r="M49" s="12" t="str">
        <f>IF(E49="西暦",IF(F49&lt;1900,"error",IF(F49&gt;$M$3,"error","ok")),IF(E49="令和",IF(F49&gt;$M$4,"error","ok"),"none"))</f>
        <v>none</v>
      </c>
    </row>
    <row r="50" spans="4:17">
      <c r="E50" s="20" t="s">
        <v>61</v>
      </c>
      <c r="F50" s="18" t="s">
        <v>44</v>
      </c>
      <c r="H50" s="18" t="s">
        <v>44</v>
      </c>
    </row>
    <row r="51" spans="4:17">
      <c r="E51" s="36" t="s">
        <v>102</v>
      </c>
    </row>
    <row r="52" spans="4:17">
      <c r="E52" s="37" t="s">
        <v>138</v>
      </c>
    </row>
    <row r="53" spans="4:17" ht="15" thickBot="1">
      <c r="E53" s="34" t="s">
        <v>97</v>
      </c>
      <c r="M53" s="39" t="str">
        <f>IF(OR(P57="error",N58="error",O58="error",P58="error",Q58="error",P60="error",P66="error",N67="error",O67="error",P67="error",Q67="error",P69="error",P75="error",N76="error",O76="error",P76="error",Q76="error",P78="error",N85="error",O85="error",P84="error",P85="error",P87="error",Q85="error",N94="error",O94="error",P93="error",P94="error",P96="error",Q94="error"),"error","ok")</f>
        <v>ok</v>
      </c>
    </row>
    <row r="54" spans="4:17" ht="15" thickBot="1">
      <c r="E54" s="12" t="s">
        <v>126</v>
      </c>
      <c r="G54" s="61"/>
      <c r="H54" s="62"/>
      <c r="I54" s="62"/>
      <c r="J54" s="63"/>
    </row>
    <row r="55" spans="4:17" ht="15" thickBot="1">
      <c r="E55" s="12" t="s">
        <v>96</v>
      </c>
      <c r="K55" s="18" t="s">
        <v>117</v>
      </c>
    </row>
    <row r="56" spans="4:17" ht="15" thickBot="1">
      <c r="D56" s="58"/>
      <c r="E56" s="59"/>
      <c r="F56" s="59"/>
      <c r="G56" s="59"/>
      <c r="H56" s="59"/>
      <c r="I56" s="59"/>
      <c r="J56" s="59"/>
      <c r="K56" s="60"/>
    </row>
    <row r="57" spans="4:17" ht="15" thickBot="1">
      <c r="E57" s="12" t="s">
        <v>98</v>
      </c>
      <c r="G57" s="61"/>
      <c r="H57" s="62"/>
      <c r="I57" s="62"/>
      <c r="J57" s="63"/>
      <c r="K57" s="18" t="s">
        <v>65</v>
      </c>
      <c r="P57" s="12" t="str">
        <f>IF(G54="","ok",IF(G57="","error","ok"))</f>
        <v>ok</v>
      </c>
    </row>
    <row r="58" spans="4:17" ht="15" thickBot="1">
      <c r="E58" s="12" t="s">
        <v>78</v>
      </c>
      <c r="G58" s="23"/>
      <c r="H58" s="12" t="s">
        <v>0</v>
      </c>
      <c r="I58" s="12" t="s">
        <v>79</v>
      </c>
      <c r="J58" s="23"/>
      <c r="K58" s="12" t="s">
        <v>0</v>
      </c>
      <c r="M58" s="12" t="s">
        <v>90</v>
      </c>
      <c r="N58" s="12" t="str">
        <f>【触らない】申請日付チェック!E20</f>
        <v>none</v>
      </c>
      <c r="O58" s="12" t="str">
        <f>【触らない】申請日付チェック!G20</f>
        <v>none</v>
      </c>
      <c r="P58" s="12" t="str">
        <f>IF(G54="","ok",IF(G58="","error","ok"))</f>
        <v>ok</v>
      </c>
      <c r="Q58" s="12" t="str">
        <f>IF(G54="","ok",IF(OR(J58="",J58-G58&lt;0),"error",IF(【触らない】申請日付チェック!M19="error","error","ok")))</f>
        <v>ok</v>
      </c>
    </row>
    <row r="59" spans="4:17" ht="15" thickBot="1">
      <c r="G59" s="30" t="s">
        <v>44</v>
      </c>
      <c r="J59" s="30" t="s">
        <v>44</v>
      </c>
    </row>
    <row r="60" spans="4:17" ht="15" thickBot="1">
      <c r="E60" s="12" t="s">
        <v>99</v>
      </c>
      <c r="H60" s="55"/>
      <c r="I60" s="56"/>
      <c r="J60" s="12" t="s">
        <v>16</v>
      </c>
      <c r="P60" s="12" t="str">
        <f>IF(G54="","ok",IF(H60="","error","ok"))</f>
        <v>ok</v>
      </c>
    </row>
    <row r="61" spans="4:17">
      <c r="H61" s="30" t="s">
        <v>44</v>
      </c>
    </row>
    <row r="62" spans="4:17" ht="15" thickBot="1">
      <c r="E62" s="34" t="s">
        <v>103</v>
      </c>
    </row>
    <row r="63" spans="4:17" ht="15" thickBot="1">
      <c r="E63" s="12" t="s">
        <v>126</v>
      </c>
      <c r="G63" s="61"/>
      <c r="H63" s="62"/>
      <c r="I63" s="62"/>
      <c r="J63" s="63"/>
    </row>
    <row r="64" spans="4:17" ht="15" thickBot="1">
      <c r="E64" s="12" t="s">
        <v>96</v>
      </c>
      <c r="K64" s="18" t="s">
        <v>117</v>
      </c>
    </row>
    <row r="65" spans="4:17" ht="15" thickBot="1">
      <c r="D65" s="58"/>
      <c r="E65" s="59"/>
      <c r="F65" s="59"/>
      <c r="G65" s="59"/>
      <c r="H65" s="59"/>
      <c r="I65" s="59"/>
      <c r="J65" s="59"/>
      <c r="K65" s="60"/>
    </row>
    <row r="66" spans="4:17" ht="15" thickBot="1">
      <c r="E66" s="12" t="s">
        <v>98</v>
      </c>
      <c r="G66" s="61"/>
      <c r="H66" s="62"/>
      <c r="I66" s="62"/>
      <c r="J66" s="63"/>
      <c r="K66" s="18" t="s">
        <v>65</v>
      </c>
      <c r="P66" s="12" t="str">
        <f>IF(G63="","ok",IF(G66="","error","ok"))</f>
        <v>ok</v>
      </c>
    </row>
    <row r="67" spans="4:17" ht="15" thickBot="1">
      <c r="E67" s="12" t="s">
        <v>78</v>
      </c>
      <c r="G67" s="23"/>
      <c r="H67" s="12" t="s">
        <v>0</v>
      </c>
      <c r="I67" s="12" t="s">
        <v>79</v>
      </c>
      <c r="J67" s="23"/>
      <c r="K67" s="12" t="s">
        <v>0</v>
      </c>
      <c r="M67" s="12" t="s">
        <v>90</v>
      </c>
      <c r="N67" s="12" t="str">
        <f>【触らない】申請日付チェック!E24</f>
        <v>none</v>
      </c>
      <c r="O67" s="12" t="str">
        <f>【触らない】申請日付チェック!G24</f>
        <v>none</v>
      </c>
      <c r="P67" s="12" t="str">
        <f>IF(G63="","ok",IF(G67="","error","ok"))</f>
        <v>ok</v>
      </c>
      <c r="Q67" s="12" t="str">
        <f>IF(G63="","ok",IF(OR(J67="",J67-G67&lt;0),"error",IF(【触らない】申請日付チェック!M23="error","error","ok")))</f>
        <v>ok</v>
      </c>
    </row>
    <row r="68" spans="4:17" ht="15" thickBot="1">
      <c r="G68" s="30" t="s">
        <v>44</v>
      </c>
      <c r="J68" s="30" t="s">
        <v>44</v>
      </c>
    </row>
    <row r="69" spans="4:17" ht="15" thickBot="1">
      <c r="E69" s="12" t="s">
        <v>99</v>
      </c>
      <c r="H69" s="55"/>
      <c r="I69" s="56"/>
      <c r="J69" s="12" t="s">
        <v>16</v>
      </c>
      <c r="P69" s="12" t="str">
        <f>IF(G63="","ok",IF(H69="","error","ok"))</f>
        <v>ok</v>
      </c>
    </row>
    <row r="70" spans="4:17">
      <c r="H70" s="30" t="s">
        <v>44</v>
      </c>
    </row>
    <row r="71" spans="4:17" ht="15" thickBot="1">
      <c r="E71" s="34" t="s">
        <v>105</v>
      </c>
    </row>
    <row r="72" spans="4:17" ht="15" thickBot="1">
      <c r="E72" s="12" t="s">
        <v>126</v>
      </c>
      <c r="G72" s="61"/>
      <c r="H72" s="62"/>
      <c r="I72" s="62"/>
      <c r="J72" s="63"/>
    </row>
    <row r="73" spans="4:17" ht="15" thickBot="1">
      <c r="E73" s="12" t="s">
        <v>96</v>
      </c>
      <c r="K73" s="18" t="s">
        <v>117</v>
      </c>
    </row>
    <row r="74" spans="4:17" ht="15" thickBot="1">
      <c r="D74" s="58"/>
      <c r="E74" s="59"/>
      <c r="F74" s="59"/>
      <c r="G74" s="59"/>
      <c r="H74" s="59"/>
      <c r="I74" s="59"/>
      <c r="J74" s="59"/>
      <c r="K74" s="60"/>
    </row>
    <row r="75" spans="4:17" ht="15" thickBot="1">
      <c r="E75" s="12" t="s">
        <v>98</v>
      </c>
      <c r="G75" s="61"/>
      <c r="H75" s="62"/>
      <c r="I75" s="62"/>
      <c r="J75" s="63"/>
      <c r="K75" s="18" t="s">
        <v>65</v>
      </c>
      <c r="P75" s="12" t="str">
        <f>IF(G72="","ok",IF(G75="","error","ok"))</f>
        <v>ok</v>
      </c>
    </row>
    <row r="76" spans="4:17" ht="15" thickBot="1">
      <c r="E76" s="12" t="s">
        <v>78</v>
      </c>
      <c r="G76" s="23"/>
      <c r="H76" s="12" t="s">
        <v>0</v>
      </c>
      <c r="I76" s="12" t="s">
        <v>79</v>
      </c>
      <c r="J76" s="23"/>
      <c r="K76" s="12" t="s">
        <v>0</v>
      </c>
      <c r="M76" s="12" t="s">
        <v>90</v>
      </c>
      <c r="N76" s="12" t="str">
        <f>【触らない】申請日付チェック!E28</f>
        <v>none</v>
      </c>
      <c r="O76" s="12" t="str">
        <f>【触らない】申請日付チェック!G28</f>
        <v>none</v>
      </c>
      <c r="P76" s="12" t="str">
        <f>IF(G72="","ok",IF(G76="","error","ok"))</f>
        <v>ok</v>
      </c>
      <c r="Q76" s="12" t="str">
        <f>IF(G72="","ok",IF(OR(J76="",J76-G76&lt;0),"error",IF(【触らない】申請日付チェック!M27="error","error","ok")))</f>
        <v>ok</v>
      </c>
    </row>
    <row r="77" spans="4:17" ht="15" thickBot="1">
      <c r="G77" s="30" t="s">
        <v>44</v>
      </c>
      <c r="J77" s="30" t="s">
        <v>44</v>
      </c>
    </row>
    <row r="78" spans="4:17" ht="15" thickBot="1">
      <c r="E78" s="12" t="s">
        <v>99</v>
      </c>
      <c r="H78" s="55"/>
      <c r="I78" s="56"/>
      <c r="J78" s="12" t="s">
        <v>16</v>
      </c>
      <c r="P78" s="12" t="str">
        <f>IF(G72="","ok",IF(H78="","error","ok"))</f>
        <v>ok</v>
      </c>
    </row>
    <row r="79" spans="4:17">
      <c r="H79" s="30" t="s">
        <v>44</v>
      </c>
    </row>
    <row r="80" spans="4:17" ht="15" thickBot="1">
      <c r="E80" s="34" t="s">
        <v>143</v>
      </c>
    </row>
    <row r="81" spans="4:17" ht="15" thickBot="1">
      <c r="E81" s="12" t="s">
        <v>126</v>
      </c>
      <c r="G81" s="61"/>
      <c r="H81" s="62"/>
      <c r="I81" s="62"/>
      <c r="J81" s="63"/>
    </row>
    <row r="82" spans="4:17" ht="15" thickBot="1">
      <c r="E82" s="12" t="s">
        <v>96</v>
      </c>
      <c r="K82" s="18" t="s">
        <v>117</v>
      </c>
    </row>
    <row r="83" spans="4:17" ht="15" thickBot="1">
      <c r="D83" s="58"/>
      <c r="E83" s="59"/>
      <c r="F83" s="59"/>
      <c r="G83" s="59"/>
      <c r="H83" s="59"/>
      <c r="I83" s="59"/>
      <c r="J83" s="59"/>
      <c r="K83" s="60"/>
    </row>
    <row r="84" spans="4:17" ht="15" thickBot="1">
      <c r="E84" s="12" t="s">
        <v>98</v>
      </c>
      <c r="G84" s="61"/>
      <c r="H84" s="62"/>
      <c r="I84" s="62"/>
      <c r="J84" s="63"/>
      <c r="K84" s="18" t="s">
        <v>65</v>
      </c>
      <c r="P84" s="12" t="str">
        <f>IF(G81="","ok",IF(G84="","error","ok"))</f>
        <v>ok</v>
      </c>
    </row>
    <row r="85" spans="4:17" ht="15" thickBot="1">
      <c r="E85" s="12" t="s">
        <v>78</v>
      </c>
      <c r="G85" s="23"/>
      <c r="H85" s="12" t="s">
        <v>0</v>
      </c>
      <c r="I85" s="12" t="s">
        <v>79</v>
      </c>
      <c r="J85" s="23"/>
      <c r="K85" s="12" t="s">
        <v>0</v>
      </c>
      <c r="M85" s="12" t="s">
        <v>90</v>
      </c>
      <c r="N85" s="12" t="str">
        <f>【触らない】申請日付チェック!E32</f>
        <v>none</v>
      </c>
      <c r="O85" s="12" t="str">
        <f>【触らない】申請日付チェック!G32</f>
        <v>none</v>
      </c>
      <c r="P85" s="12" t="str">
        <f>IF(G81="","ok",IF(G85="","error","ok"))</f>
        <v>ok</v>
      </c>
      <c r="Q85" s="12" t="str">
        <f>IF(G81="","ok",IF(OR(J85="",J85-G85&lt;0),"error",IF(【触らない】申請日付チェック!M31="error","error","ok")))</f>
        <v>ok</v>
      </c>
    </row>
    <row r="86" spans="4:17" ht="15" thickBot="1">
      <c r="G86" s="30" t="s">
        <v>44</v>
      </c>
      <c r="J86" s="30" t="s">
        <v>44</v>
      </c>
    </row>
    <row r="87" spans="4:17" ht="15" thickBot="1">
      <c r="E87" s="12" t="s">
        <v>99</v>
      </c>
      <c r="H87" s="55"/>
      <c r="I87" s="56"/>
      <c r="J87" s="12" t="s">
        <v>16</v>
      </c>
      <c r="P87" s="12" t="str">
        <f>IF(G81="","ok",IF(H87="","error","ok"))</f>
        <v>ok</v>
      </c>
    </row>
    <row r="88" spans="4:17">
      <c r="H88" s="30" t="s">
        <v>44</v>
      </c>
    </row>
    <row r="89" spans="4:17" ht="15" thickBot="1">
      <c r="E89" s="34" t="s">
        <v>144</v>
      </c>
    </row>
    <row r="90" spans="4:17" ht="15" thickBot="1">
      <c r="E90" s="12" t="s">
        <v>126</v>
      </c>
      <c r="G90" s="61"/>
      <c r="H90" s="62"/>
      <c r="I90" s="62"/>
      <c r="J90" s="63"/>
    </row>
    <row r="91" spans="4:17" ht="15" thickBot="1">
      <c r="E91" s="12" t="s">
        <v>96</v>
      </c>
      <c r="K91" s="18" t="s">
        <v>117</v>
      </c>
    </row>
    <row r="92" spans="4:17" ht="15" thickBot="1">
      <c r="D92" s="58"/>
      <c r="E92" s="59"/>
      <c r="F92" s="59"/>
      <c r="G92" s="59"/>
      <c r="H92" s="59"/>
      <c r="I92" s="59"/>
      <c r="J92" s="59"/>
      <c r="K92" s="60"/>
    </row>
    <row r="93" spans="4:17" ht="15" thickBot="1">
      <c r="E93" s="12" t="s">
        <v>98</v>
      </c>
      <c r="G93" s="61"/>
      <c r="H93" s="62"/>
      <c r="I93" s="62"/>
      <c r="J93" s="63"/>
      <c r="K93" s="18" t="s">
        <v>65</v>
      </c>
      <c r="P93" s="12" t="str">
        <f>IF(G90="","ok",IF(G93="","error","ok"))</f>
        <v>ok</v>
      </c>
    </row>
    <row r="94" spans="4:17" ht="15" thickBot="1">
      <c r="E94" s="12" t="s">
        <v>78</v>
      </c>
      <c r="G94" s="23"/>
      <c r="H94" s="12" t="s">
        <v>0</v>
      </c>
      <c r="I94" s="12" t="s">
        <v>79</v>
      </c>
      <c r="J94" s="23"/>
      <c r="K94" s="12" t="s">
        <v>0</v>
      </c>
      <c r="M94" s="12" t="s">
        <v>90</v>
      </c>
      <c r="N94" s="12" t="str">
        <f>【触らない】申請日付チェック!E36</f>
        <v>none</v>
      </c>
      <c r="O94" s="12" t="str">
        <f>【触らない】申請日付チェック!G36</f>
        <v>none</v>
      </c>
      <c r="P94" s="12" t="str">
        <f>IF(G90="","ok",IF(G94="","error","ok"))</f>
        <v>ok</v>
      </c>
      <c r="Q94" s="12" t="str">
        <f>IF(G90="","ok",IF(OR(J94="",J94-G94&lt;0),"error",IF(【触らない】申請日付チェック!M35="error","error","ok")))</f>
        <v>ok</v>
      </c>
    </row>
    <row r="95" spans="4:17" ht="15" thickBot="1">
      <c r="G95" s="30" t="s">
        <v>44</v>
      </c>
      <c r="J95" s="30" t="s">
        <v>44</v>
      </c>
    </row>
    <row r="96" spans="4:17" ht="15" thickBot="1">
      <c r="E96" s="12" t="s">
        <v>99</v>
      </c>
      <c r="H96" s="55"/>
      <c r="I96" s="56"/>
      <c r="J96" s="12" t="s">
        <v>16</v>
      </c>
      <c r="P96" s="12" t="str">
        <f>IF(G90="","ok",IF(H96="","error","ok"))</f>
        <v>ok</v>
      </c>
    </row>
    <row r="97" spans="4:17">
      <c r="H97" s="30" t="s">
        <v>44</v>
      </c>
    </row>
    <row r="98" spans="4:17">
      <c r="E98" s="12" t="s">
        <v>80</v>
      </c>
      <c r="H98" s="57">
        <f>IF(SUM(H60,H69,H78,H87,H96)&lt;=N98,ROUNDDOWN(SUM(H60,H69,H78,H87,H96),-1),N98)</f>
        <v>0</v>
      </c>
      <c r="I98" s="57"/>
      <c r="J98" s="12" t="s">
        <v>16</v>
      </c>
      <c r="M98" s="12" t="s">
        <v>100</v>
      </c>
      <c r="N98" s="35">
        <f>IF(AND(H60="",H69="",H78="",H87="",H96=""),0,IF($E$40=2,ROUNDDOWN(37000*【触らない】申請日付チェック!O37,-1),IF($E$40=3,ROUNDDOWN(42000*【触らない】申請日付チェック!O37,-1),0)))</f>
        <v>0</v>
      </c>
      <c r="O98" s="35"/>
      <c r="Q98" s="35"/>
    </row>
    <row r="99" spans="4:17" ht="15" thickBot="1">
      <c r="M99" s="39" t="str">
        <f>IF(OR(M100="error",N100="error",M104="error"),"error","ok")</f>
        <v>ok</v>
      </c>
      <c r="N99" s="35"/>
    </row>
    <row r="100" spans="4:17" ht="15" thickBot="1">
      <c r="D100" s="54" t="s">
        <v>123</v>
      </c>
      <c r="E100" s="22"/>
      <c r="F100" s="23"/>
      <c r="G100" s="12" t="s">
        <v>1</v>
      </c>
      <c r="H100" s="23"/>
      <c r="I100" s="12" t="s">
        <v>72</v>
      </c>
      <c r="M100" s="12" t="str">
        <f>IF(E100="西暦",IF(F100&lt;1900,"error",IF(F100&gt;$M$3,"error","ok")),IF(E100="令和",IF(F100&gt;$M$4,"error","ok"),"none"))</f>
        <v>none</v>
      </c>
      <c r="N100" s="12" t="str">
        <f>IF(H100="","ok",IF(H100=H49,"error","ok"))</f>
        <v>ok</v>
      </c>
    </row>
    <row r="101" spans="4:17">
      <c r="E101" s="20" t="s">
        <v>61</v>
      </c>
      <c r="F101" s="18" t="s">
        <v>44</v>
      </c>
      <c r="H101" s="18" t="s">
        <v>44</v>
      </c>
    </row>
    <row r="102" spans="4:17">
      <c r="E102" s="36" t="s">
        <v>102</v>
      </c>
    </row>
    <row r="103" spans="4:17">
      <c r="E103" s="37" t="s">
        <v>138</v>
      </c>
    </row>
    <row r="104" spans="4:17" ht="15" thickBot="1">
      <c r="E104" s="34" t="s">
        <v>97</v>
      </c>
      <c r="M104" s="39" t="str">
        <f>IF(OR(P108="error",N109="error",O109="error",P109="error",Q109="error",P111="error",P117="error",N118="error",O118="error",P118="error",Q118="error",P120="error",P126="error",N127="error",O127="error",P127="error",Q127="error",P129="error",N136="error",O136="error",P135="error",P136="error",P138="error",Q136="error",N145="error",O145="error",P144="error",P145="error",P147="error",Q145="error"),"error","ok")</f>
        <v>ok</v>
      </c>
    </row>
    <row r="105" spans="4:17" ht="15" thickBot="1">
      <c r="E105" s="12" t="s">
        <v>126</v>
      </c>
      <c r="G105" s="61"/>
      <c r="H105" s="62"/>
      <c r="I105" s="62"/>
      <c r="J105" s="63"/>
    </row>
    <row r="106" spans="4:17" ht="15" thickBot="1">
      <c r="E106" s="12" t="s">
        <v>96</v>
      </c>
      <c r="K106" s="18" t="s">
        <v>117</v>
      </c>
    </row>
    <row r="107" spans="4:17" ht="15" thickBot="1">
      <c r="D107" s="58"/>
      <c r="E107" s="59"/>
      <c r="F107" s="59"/>
      <c r="G107" s="59"/>
      <c r="H107" s="59"/>
      <c r="I107" s="59"/>
      <c r="J107" s="59"/>
      <c r="K107" s="60"/>
    </row>
    <row r="108" spans="4:17" ht="15" thickBot="1">
      <c r="E108" s="12" t="s">
        <v>98</v>
      </c>
      <c r="G108" s="61"/>
      <c r="H108" s="62"/>
      <c r="I108" s="62"/>
      <c r="J108" s="63"/>
      <c r="K108" s="18" t="s">
        <v>65</v>
      </c>
      <c r="P108" s="12" t="str">
        <f>IF(G105="","ok",IF(G108="","error","ok"))</f>
        <v>ok</v>
      </c>
    </row>
    <row r="109" spans="4:17" ht="15" thickBot="1">
      <c r="E109" s="12" t="s">
        <v>78</v>
      </c>
      <c r="G109" s="23"/>
      <c r="H109" s="12" t="s">
        <v>0</v>
      </c>
      <c r="I109" s="12" t="s">
        <v>79</v>
      </c>
      <c r="J109" s="23"/>
      <c r="K109" s="12" t="s">
        <v>0</v>
      </c>
      <c r="M109" s="12" t="s">
        <v>90</v>
      </c>
      <c r="N109" s="12" t="str">
        <f>【触らない】申請日付チェック!E44</f>
        <v>none</v>
      </c>
      <c r="O109" s="12" t="str">
        <f>【触らない】申請日付チェック!G44</f>
        <v>none</v>
      </c>
      <c r="P109" s="12" t="str">
        <f>IF(G105="","ok",IF(G109="","error","ok"))</f>
        <v>ok</v>
      </c>
      <c r="Q109" s="12" t="str">
        <f>IF(G105="","ok",IF(OR(J109="",J109-G109&lt;0),"error",IF(【触らない】申請日付チェック!M43="error","error","ok")))</f>
        <v>ok</v>
      </c>
    </row>
    <row r="110" spans="4:17" ht="15" thickBot="1">
      <c r="G110" s="30" t="s">
        <v>44</v>
      </c>
      <c r="J110" s="30" t="s">
        <v>44</v>
      </c>
    </row>
    <row r="111" spans="4:17" ht="15" thickBot="1">
      <c r="E111" s="12" t="s">
        <v>99</v>
      </c>
      <c r="H111" s="55"/>
      <c r="I111" s="56"/>
      <c r="J111" s="12" t="s">
        <v>16</v>
      </c>
      <c r="P111" s="12" t="str">
        <f>IF(G105="","ok",IF(H111="","error","ok"))</f>
        <v>ok</v>
      </c>
    </row>
    <row r="112" spans="4:17">
      <c r="H112" s="30" t="s">
        <v>44</v>
      </c>
    </row>
    <row r="113" spans="4:17" ht="15" thickBot="1">
      <c r="E113" s="34" t="s">
        <v>103</v>
      </c>
    </row>
    <row r="114" spans="4:17" ht="15" thickBot="1">
      <c r="E114" s="12" t="s">
        <v>126</v>
      </c>
      <c r="G114" s="61"/>
      <c r="H114" s="62"/>
      <c r="I114" s="62"/>
      <c r="J114" s="63"/>
    </row>
    <row r="115" spans="4:17" ht="15" thickBot="1">
      <c r="E115" s="12" t="s">
        <v>96</v>
      </c>
      <c r="K115" s="18" t="s">
        <v>117</v>
      </c>
    </row>
    <row r="116" spans="4:17" ht="15" thickBot="1">
      <c r="D116" s="58"/>
      <c r="E116" s="59"/>
      <c r="F116" s="59"/>
      <c r="G116" s="59"/>
      <c r="H116" s="59"/>
      <c r="I116" s="59"/>
      <c r="J116" s="59"/>
      <c r="K116" s="60"/>
    </row>
    <row r="117" spans="4:17" ht="15" thickBot="1">
      <c r="E117" s="12" t="s">
        <v>98</v>
      </c>
      <c r="G117" s="61"/>
      <c r="H117" s="62"/>
      <c r="I117" s="62"/>
      <c r="J117" s="63"/>
      <c r="K117" s="18" t="s">
        <v>65</v>
      </c>
      <c r="P117" s="12" t="str">
        <f>IF(G114="","ok",IF(G117="","error","ok"))</f>
        <v>ok</v>
      </c>
    </row>
    <row r="118" spans="4:17" ht="15" thickBot="1">
      <c r="E118" s="12" t="s">
        <v>78</v>
      </c>
      <c r="G118" s="23"/>
      <c r="H118" s="12" t="s">
        <v>0</v>
      </c>
      <c r="I118" s="12" t="s">
        <v>79</v>
      </c>
      <c r="J118" s="23"/>
      <c r="K118" s="12" t="s">
        <v>0</v>
      </c>
      <c r="M118" s="12" t="s">
        <v>90</v>
      </c>
      <c r="N118" s="12" t="str">
        <f>【触らない】申請日付チェック!E48</f>
        <v>none</v>
      </c>
      <c r="O118" s="12" t="str">
        <f>【触らない】申請日付チェック!G48</f>
        <v>none</v>
      </c>
      <c r="P118" s="12" t="str">
        <f>IF(G114="","ok",IF(G118="","error","ok"))</f>
        <v>ok</v>
      </c>
      <c r="Q118" s="12" t="str">
        <f>IF(G114="","ok",IF(OR(J118="",J118-G118&lt;0),"error",IF(【触らない】申請日付チェック!M47="error","error","ok")))</f>
        <v>ok</v>
      </c>
    </row>
    <row r="119" spans="4:17" ht="15" thickBot="1">
      <c r="G119" s="30" t="s">
        <v>44</v>
      </c>
      <c r="J119" s="30" t="s">
        <v>44</v>
      </c>
    </row>
    <row r="120" spans="4:17" ht="15" thickBot="1">
      <c r="E120" s="12" t="s">
        <v>99</v>
      </c>
      <c r="H120" s="55"/>
      <c r="I120" s="56"/>
      <c r="J120" s="12" t="s">
        <v>16</v>
      </c>
      <c r="P120" s="12" t="str">
        <f>IF(G114="","ok",IF(H120="","error","ok"))</f>
        <v>ok</v>
      </c>
    </row>
    <row r="121" spans="4:17">
      <c r="H121" s="30" t="s">
        <v>44</v>
      </c>
    </row>
    <row r="122" spans="4:17" ht="15" thickBot="1">
      <c r="E122" s="34" t="s">
        <v>105</v>
      </c>
    </row>
    <row r="123" spans="4:17" ht="15" thickBot="1">
      <c r="E123" s="12" t="s">
        <v>126</v>
      </c>
      <c r="G123" s="61"/>
      <c r="H123" s="62"/>
      <c r="I123" s="62"/>
      <c r="J123" s="63"/>
    </row>
    <row r="124" spans="4:17" ht="15" thickBot="1">
      <c r="E124" s="12" t="s">
        <v>96</v>
      </c>
      <c r="K124" s="18" t="s">
        <v>117</v>
      </c>
    </row>
    <row r="125" spans="4:17" ht="15" thickBot="1">
      <c r="D125" s="58"/>
      <c r="E125" s="59"/>
      <c r="F125" s="59"/>
      <c r="G125" s="59"/>
      <c r="H125" s="59"/>
      <c r="I125" s="59"/>
      <c r="J125" s="59"/>
      <c r="K125" s="60"/>
    </row>
    <row r="126" spans="4:17" ht="15" thickBot="1">
      <c r="E126" s="12" t="s">
        <v>98</v>
      </c>
      <c r="G126" s="61"/>
      <c r="H126" s="62"/>
      <c r="I126" s="62"/>
      <c r="J126" s="63"/>
      <c r="K126" s="18" t="s">
        <v>65</v>
      </c>
      <c r="P126" s="12" t="str">
        <f>IF(G123="","ok",IF(G126="","error","ok"))</f>
        <v>ok</v>
      </c>
    </row>
    <row r="127" spans="4:17" ht="15" thickBot="1">
      <c r="E127" s="12" t="s">
        <v>78</v>
      </c>
      <c r="G127" s="23"/>
      <c r="H127" s="12" t="s">
        <v>0</v>
      </c>
      <c r="I127" s="12" t="s">
        <v>79</v>
      </c>
      <c r="J127" s="23"/>
      <c r="K127" s="12" t="s">
        <v>0</v>
      </c>
      <c r="M127" s="12" t="s">
        <v>90</v>
      </c>
      <c r="N127" s="12" t="str">
        <f>【触らない】申請日付チェック!E52</f>
        <v>none</v>
      </c>
      <c r="O127" s="12" t="str">
        <f>【触らない】申請日付チェック!G52</f>
        <v>none</v>
      </c>
      <c r="P127" s="12" t="str">
        <f>IF(G123="","ok",IF(G127="","error","ok"))</f>
        <v>ok</v>
      </c>
      <c r="Q127" s="12" t="str">
        <f>IF(G123="","ok",IF(OR(J127="",J127-G127&lt;0),"error",IF(【触らない】申請日付チェック!M51="error","error","ok")))</f>
        <v>ok</v>
      </c>
    </row>
    <row r="128" spans="4:17" ht="15" thickBot="1">
      <c r="G128" s="30" t="s">
        <v>44</v>
      </c>
      <c r="J128" s="30" t="s">
        <v>44</v>
      </c>
    </row>
    <row r="129" spans="4:17" ht="15" thickBot="1">
      <c r="E129" s="12" t="s">
        <v>99</v>
      </c>
      <c r="H129" s="55"/>
      <c r="I129" s="56"/>
      <c r="J129" s="12" t="s">
        <v>16</v>
      </c>
      <c r="P129" s="12" t="str">
        <f>IF(G123="","ok",IF(H129="","error","ok"))</f>
        <v>ok</v>
      </c>
    </row>
    <row r="130" spans="4:17">
      <c r="H130" s="30" t="s">
        <v>44</v>
      </c>
    </row>
    <row r="131" spans="4:17" ht="15" thickBot="1">
      <c r="E131" s="34" t="s">
        <v>143</v>
      </c>
    </row>
    <row r="132" spans="4:17" ht="15" thickBot="1">
      <c r="E132" s="12" t="s">
        <v>126</v>
      </c>
      <c r="G132" s="61"/>
      <c r="H132" s="62"/>
      <c r="I132" s="62"/>
      <c r="J132" s="63"/>
    </row>
    <row r="133" spans="4:17" ht="15" thickBot="1">
      <c r="E133" s="12" t="s">
        <v>96</v>
      </c>
      <c r="K133" s="18" t="s">
        <v>117</v>
      </c>
    </row>
    <row r="134" spans="4:17" ht="15" thickBot="1">
      <c r="D134" s="58"/>
      <c r="E134" s="59"/>
      <c r="F134" s="59"/>
      <c r="G134" s="59"/>
      <c r="H134" s="59"/>
      <c r="I134" s="59"/>
      <c r="J134" s="59"/>
      <c r="K134" s="60"/>
    </row>
    <row r="135" spans="4:17" ht="15" thickBot="1">
      <c r="E135" s="12" t="s">
        <v>98</v>
      </c>
      <c r="G135" s="61"/>
      <c r="H135" s="62"/>
      <c r="I135" s="62"/>
      <c r="J135" s="63"/>
      <c r="K135" s="18" t="s">
        <v>65</v>
      </c>
      <c r="P135" s="12" t="str">
        <f>IF(G132="","ok",IF(G135="","error","ok"))</f>
        <v>ok</v>
      </c>
    </row>
    <row r="136" spans="4:17" ht="15" thickBot="1">
      <c r="E136" s="12" t="s">
        <v>78</v>
      </c>
      <c r="G136" s="23"/>
      <c r="H136" s="12" t="s">
        <v>0</v>
      </c>
      <c r="I136" s="12" t="s">
        <v>79</v>
      </c>
      <c r="J136" s="23"/>
      <c r="K136" s="12" t="s">
        <v>0</v>
      </c>
      <c r="M136" s="12" t="s">
        <v>90</v>
      </c>
      <c r="N136" s="12" t="str">
        <f>【触らない】申請日付チェック!E56</f>
        <v>none</v>
      </c>
      <c r="O136" s="12" t="str">
        <f>【触らない】申請日付チェック!G56</f>
        <v>none</v>
      </c>
      <c r="P136" s="12" t="str">
        <f>IF(G132="","ok",IF(G136="","error","ok"))</f>
        <v>ok</v>
      </c>
      <c r="Q136" s="12" t="str">
        <f>IF(G132="","ok",IF(OR(J136="",J136-G136&lt;0),"error",IF(【触らない】申請日付チェック!M55="error","error","ok")))</f>
        <v>ok</v>
      </c>
    </row>
    <row r="137" spans="4:17" ht="15" thickBot="1">
      <c r="G137" s="30" t="s">
        <v>44</v>
      </c>
      <c r="J137" s="30" t="s">
        <v>44</v>
      </c>
    </row>
    <row r="138" spans="4:17" ht="15" thickBot="1">
      <c r="E138" s="12" t="s">
        <v>99</v>
      </c>
      <c r="H138" s="55"/>
      <c r="I138" s="56"/>
      <c r="J138" s="12" t="s">
        <v>16</v>
      </c>
      <c r="P138" s="12" t="str">
        <f>IF(G132="","ok",IF(H138="","error","ok"))</f>
        <v>ok</v>
      </c>
    </row>
    <row r="139" spans="4:17">
      <c r="H139" s="30" t="s">
        <v>44</v>
      </c>
    </row>
    <row r="140" spans="4:17" ht="15" thickBot="1">
      <c r="E140" s="34" t="s">
        <v>144</v>
      </c>
    </row>
    <row r="141" spans="4:17" ht="15" thickBot="1">
      <c r="E141" s="12" t="s">
        <v>126</v>
      </c>
      <c r="G141" s="61"/>
      <c r="H141" s="62"/>
      <c r="I141" s="62"/>
      <c r="J141" s="63"/>
    </row>
    <row r="142" spans="4:17" ht="15" thickBot="1">
      <c r="E142" s="12" t="s">
        <v>96</v>
      </c>
      <c r="K142" s="18" t="s">
        <v>117</v>
      </c>
    </row>
    <row r="143" spans="4:17" ht="15" thickBot="1">
      <c r="D143" s="58"/>
      <c r="E143" s="59"/>
      <c r="F143" s="59"/>
      <c r="G143" s="59"/>
      <c r="H143" s="59"/>
      <c r="I143" s="59"/>
      <c r="J143" s="59"/>
      <c r="K143" s="60"/>
    </row>
    <row r="144" spans="4:17" ht="15" thickBot="1">
      <c r="E144" s="12" t="s">
        <v>98</v>
      </c>
      <c r="G144" s="61"/>
      <c r="H144" s="62"/>
      <c r="I144" s="62"/>
      <c r="J144" s="63"/>
      <c r="K144" s="18" t="s">
        <v>65</v>
      </c>
      <c r="P144" s="12" t="str">
        <f>IF(G141="","ok",IF(G144="","error","ok"))</f>
        <v>ok</v>
      </c>
    </row>
    <row r="145" spans="3:17" ht="15" thickBot="1">
      <c r="E145" s="12" t="s">
        <v>78</v>
      </c>
      <c r="G145" s="23"/>
      <c r="H145" s="12" t="s">
        <v>0</v>
      </c>
      <c r="I145" s="12" t="s">
        <v>79</v>
      </c>
      <c r="J145" s="23"/>
      <c r="K145" s="12" t="s">
        <v>0</v>
      </c>
      <c r="M145" s="12" t="s">
        <v>90</v>
      </c>
      <c r="N145" s="12" t="str">
        <f>【触らない】申請日付チェック!E60</f>
        <v>none</v>
      </c>
      <c r="O145" s="12" t="str">
        <f>【触らない】申請日付チェック!G60</f>
        <v>none</v>
      </c>
      <c r="P145" s="12" t="str">
        <f>IF(G141="","ok",IF(G145="","error","ok"))</f>
        <v>ok</v>
      </c>
      <c r="Q145" s="12" t="str">
        <f>IF(G141="","ok",IF(OR(J145="",J145-G145&lt;0),"error",IF(【触らない】申請日付チェック!M59="error","error","ok")))</f>
        <v>ok</v>
      </c>
    </row>
    <row r="146" spans="3:17" ht="15" thickBot="1">
      <c r="G146" s="30" t="s">
        <v>44</v>
      </c>
      <c r="J146" s="30" t="s">
        <v>44</v>
      </c>
    </row>
    <row r="147" spans="3:17" ht="15" thickBot="1">
      <c r="E147" s="12" t="s">
        <v>99</v>
      </c>
      <c r="H147" s="55"/>
      <c r="I147" s="56"/>
      <c r="J147" s="12" t="s">
        <v>16</v>
      </c>
      <c r="P147" s="12" t="str">
        <f>IF(G141="","ok",IF(H147="","error","ok"))</f>
        <v>ok</v>
      </c>
    </row>
    <row r="148" spans="3:17">
      <c r="H148" s="30" t="s">
        <v>44</v>
      </c>
    </row>
    <row r="149" spans="3:17">
      <c r="E149" s="12" t="s">
        <v>80</v>
      </c>
      <c r="H149" s="57">
        <f>IF(SUM(H111,H120,H129,H138,H147)&lt;=N149,ROUNDDOWN(SUM(H111,H120,H129,H138,H147),-1),N149)</f>
        <v>0</v>
      </c>
      <c r="I149" s="57"/>
      <c r="J149" s="12" t="s">
        <v>16</v>
      </c>
      <c r="M149" s="12" t="s">
        <v>100</v>
      </c>
      <c r="N149" s="35">
        <f>IF(AND(H111="",H120="",H129="",H138="",H147=""),0,IF($E$40=2,ROUNDDOWN(37000*【触らない】申請日付チェック!O61,-1),IF($E$40=3,ROUNDDOWN(42000*【触らない】申請日付チェック!O61,-1),0)))</f>
        <v>0</v>
      </c>
      <c r="O149" s="35"/>
      <c r="P149" s="35"/>
      <c r="Q149" s="35"/>
    </row>
    <row r="150" spans="3:17">
      <c r="H150" s="33"/>
      <c r="I150" s="33"/>
      <c r="N150" s="35"/>
      <c r="P150" s="35"/>
    </row>
    <row r="151" spans="3:17">
      <c r="C151" s="12" t="s">
        <v>128</v>
      </c>
      <c r="H151" s="33"/>
      <c r="I151" s="33"/>
      <c r="N151" s="35"/>
      <c r="P151" s="35"/>
    </row>
    <row r="152" spans="3:17" ht="14.25" customHeight="1">
      <c r="C152" s="64" t="s">
        <v>131</v>
      </c>
      <c r="D152" s="64"/>
      <c r="E152" s="64"/>
      <c r="F152" s="64"/>
      <c r="G152" s="64"/>
      <c r="H152" s="64"/>
      <c r="I152" s="64"/>
      <c r="J152" s="64"/>
      <c r="K152" s="64"/>
      <c r="N152" s="35"/>
      <c r="P152" s="35"/>
    </row>
    <row r="153" spans="3:17">
      <c r="C153" s="64"/>
      <c r="D153" s="64"/>
      <c r="E153" s="64"/>
      <c r="F153" s="64"/>
      <c r="G153" s="64"/>
      <c r="H153" s="64"/>
      <c r="I153" s="64"/>
      <c r="J153" s="64"/>
      <c r="K153" s="64"/>
      <c r="N153" s="35"/>
      <c r="P153" s="35"/>
    </row>
    <row r="154" spans="3:17">
      <c r="C154" s="64"/>
      <c r="D154" s="64"/>
      <c r="E154" s="64"/>
      <c r="F154" s="64"/>
      <c r="G154" s="64"/>
      <c r="H154" s="64"/>
      <c r="I154" s="64"/>
      <c r="J154" s="64"/>
      <c r="K154" s="64"/>
      <c r="N154" s="35"/>
      <c r="P154" s="35"/>
    </row>
    <row r="155" spans="3:17">
      <c r="C155" s="64"/>
      <c r="D155" s="64"/>
      <c r="E155" s="64"/>
      <c r="F155" s="64"/>
      <c r="G155" s="64"/>
      <c r="H155" s="64"/>
      <c r="I155" s="64"/>
      <c r="J155" s="64"/>
      <c r="K155" s="64"/>
      <c r="N155" s="35"/>
      <c r="P155" s="35"/>
    </row>
    <row r="156" spans="3:17" ht="15" thickBot="1">
      <c r="C156" s="42"/>
      <c r="D156" s="42"/>
      <c r="E156" s="42"/>
      <c r="F156" s="42"/>
      <c r="G156" s="42"/>
      <c r="H156" s="42"/>
      <c r="I156" s="42"/>
      <c r="J156" s="42"/>
      <c r="K156" s="42"/>
      <c r="N156" s="35"/>
      <c r="P156" s="35"/>
    </row>
    <row r="157" spans="3:17" ht="15" thickBot="1">
      <c r="D157" s="54" t="s">
        <v>124</v>
      </c>
      <c r="E157" s="22"/>
      <c r="F157" s="23"/>
      <c r="G157" s="12" t="s">
        <v>1</v>
      </c>
      <c r="H157" s="23"/>
      <c r="I157" s="12" t="s">
        <v>72</v>
      </c>
      <c r="M157" s="12" t="str">
        <f>IF(E157="西暦",IF(F157&lt;1900,"error",IF(F157&gt;$M$3,"error","ok")),IF(E157="令和",IF(F157&gt;$M$4,"error","ok"),"none"))</f>
        <v>none</v>
      </c>
      <c r="N157" s="12" t="str">
        <f>IF(H157="","ok",IF(OR(H157=H100,H157=H49),"error","ok"))</f>
        <v>ok</v>
      </c>
    </row>
    <row r="158" spans="3:17">
      <c r="E158" s="20" t="s">
        <v>61</v>
      </c>
      <c r="F158" s="18" t="s">
        <v>44</v>
      </c>
      <c r="H158" s="18" t="s">
        <v>44</v>
      </c>
    </row>
    <row r="159" spans="3:17">
      <c r="E159" s="36" t="s">
        <v>102</v>
      </c>
    </row>
    <row r="160" spans="3:17">
      <c r="E160" s="37" t="s">
        <v>138</v>
      </c>
    </row>
    <row r="161" spans="4:17" ht="15" thickBot="1">
      <c r="E161" s="34" t="s">
        <v>97</v>
      </c>
      <c r="M161" s="39" t="str">
        <f>IF(OR(P165="error",N166="error",O166="error",P166="error",Q166="error",P168="error",P174="error",N175="error",O175="error",P175="error",Q175="error",P177="error",P183="error",N184="error",O184="error",P184="error",Q184="error",P186="error",N193="error",O193="error",P192="error",P193="error",P195="error",Q193="error",N202="error",O202="error",P201="error",P202="error",P204="error",Q202="error"),"error","ok")</f>
        <v>ok</v>
      </c>
    </row>
    <row r="162" spans="4:17" ht="15" thickBot="1">
      <c r="E162" s="12" t="s">
        <v>126</v>
      </c>
      <c r="G162" s="61"/>
      <c r="H162" s="62"/>
      <c r="I162" s="62"/>
      <c r="J162" s="63"/>
    </row>
    <row r="163" spans="4:17" ht="15" thickBot="1">
      <c r="E163" s="12" t="s">
        <v>96</v>
      </c>
      <c r="K163" s="18" t="s">
        <v>117</v>
      </c>
    </row>
    <row r="164" spans="4:17" ht="15" thickBot="1">
      <c r="D164" s="58"/>
      <c r="E164" s="59"/>
      <c r="F164" s="59"/>
      <c r="G164" s="59"/>
      <c r="H164" s="59"/>
      <c r="I164" s="59"/>
      <c r="J164" s="59"/>
      <c r="K164" s="60"/>
    </row>
    <row r="165" spans="4:17" ht="15" thickBot="1">
      <c r="E165" s="12" t="s">
        <v>98</v>
      </c>
      <c r="G165" s="61"/>
      <c r="H165" s="62"/>
      <c r="I165" s="62"/>
      <c r="J165" s="63"/>
      <c r="K165" s="18" t="s">
        <v>65</v>
      </c>
      <c r="P165" s="12" t="str">
        <f>IF(G162="","ok",IF(G165="","error","ok"))</f>
        <v>ok</v>
      </c>
    </row>
    <row r="166" spans="4:17" ht="15" thickBot="1">
      <c r="E166" s="12" t="s">
        <v>78</v>
      </c>
      <c r="G166" s="23"/>
      <c r="H166" s="12" t="s">
        <v>0</v>
      </c>
      <c r="I166" s="12" t="s">
        <v>79</v>
      </c>
      <c r="J166" s="23"/>
      <c r="K166" s="12" t="s">
        <v>0</v>
      </c>
      <c r="M166" s="12" t="s">
        <v>90</v>
      </c>
      <c r="N166" s="12" t="str">
        <f>【触らない】申請日付チェック!E68</f>
        <v>none</v>
      </c>
      <c r="O166" s="12" t="str">
        <f>【触らない】申請日付チェック!G68</f>
        <v>none</v>
      </c>
      <c r="P166" s="12" t="str">
        <f>IF(G162="","ok",IF(G166="","error","ok"))</f>
        <v>ok</v>
      </c>
      <c r="Q166" s="12" t="str">
        <f>IF(G162="","ok",IF(OR(J166="",J166-G166&lt;0),"error",IF(【触らない】申請日付チェック!M67="error","error","ok")))</f>
        <v>ok</v>
      </c>
    </row>
    <row r="167" spans="4:17" ht="15" thickBot="1">
      <c r="G167" s="30" t="s">
        <v>44</v>
      </c>
      <c r="J167" s="30" t="s">
        <v>44</v>
      </c>
    </row>
    <row r="168" spans="4:17" ht="15" thickBot="1">
      <c r="E168" s="12" t="s">
        <v>99</v>
      </c>
      <c r="H168" s="55"/>
      <c r="I168" s="56"/>
      <c r="J168" s="12" t="s">
        <v>16</v>
      </c>
      <c r="P168" s="12" t="str">
        <f>IF(G162="","ok",IF(H168="","error","ok"))</f>
        <v>ok</v>
      </c>
    </row>
    <row r="169" spans="4:17">
      <c r="H169" s="30" t="s">
        <v>44</v>
      </c>
    </row>
    <row r="170" spans="4:17" ht="15" thickBot="1">
      <c r="E170" s="34" t="s">
        <v>103</v>
      </c>
    </row>
    <row r="171" spans="4:17" ht="15" thickBot="1">
      <c r="E171" s="12" t="s">
        <v>126</v>
      </c>
      <c r="G171" s="61"/>
      <c r="H171" s="62"/>
      <c r="I171" s="62"/>
      <c r="J171" s="63"/>
    </row>
    <row r="172" spans="4:17" ht="15" thickBot="1">
      <c r="E172" s="12" t="s">
        <v>96</v>
      </c>
      <c r="K172" s="18" t="s">
        <v>117</v>
      </c>
    </row>
    <row r="173" spans="4:17" ht="15" thickBot="1">
      <c r="D173" s="58"/>
      <c r="E173" s="59"/>
      <c r="F173" s="59"/>
      <c r="G173" s="59"/>
      <c r="H173" s="59"/>
      <c r="I173" s="59"/>
      <c r="J173" s="59"/>
      <c r="K173" s="60"/>
    </row>
    <row r="174" spans="4:17" ht="15" thickBot="1">
      <c r="E174" s="12" t="s">
        <v>98</v>
      </c>
      <c r="G174" s="61"/>
      <c r="H174" s="62"/>
      <c r="I174" s="62"/>
      <c r="J174" s="63"/>
      <c r="K174" s="18" t="s">
        <v>65</v>
      </c>
      <c r="P174" s="12" t="str">
        <f>IF(G171="","ok",IF(G174="","error","ok"))</f>
        <v>ok</v>
      </c>
    </row>
    <row r="175" spans="4:17" ht="15" thickBot="1">
      <c r="E175" s="12" t="s">
        <v>78</v>
      </c>
      <c r="G175" s="23"/>
      <c r="H175" s="12" t="s">
        <v>0</v>
      </c>
      <c r="I175" s="12" t="s">
        <v>79</v>
      </c>
      <c r="J175" s="23"/>
      <c r="K175" s="12" t="s">
        <v>0</v>
      </c>
      <c r="M175" s="12" t="s">
        <v>90</v>
      </c>
      <c r="N175" s="12" t="str">
        <f>【触らない】申請日付チェック!E72</f>
        <v>none</v>
      </c>
      <c r="O175" s="12" t="str">
        <f>【触らない】申請日付チェック!G72</f>
        <v>none</v>
      </c>
      <c r="P175" s="12" t="str">
        <f>IF(G171="","ok",IF(G175="","error","ok"))</f>
        <v>ok</v>
      </c>
      <c r="Q175" s="12" t="str">
        <f>IF(G171="","ok",IF(OR(J175="",J175-G175&lt;0),"error",IF(【触らない】申請日付チェック!M71="error","error","ok")))</f>
        <v>ok</v>
      </c>
    </row>
    <row r="176" spans="4:17" ht="15" thickBot="1">
      <c r="G176" s="30" t="s">
        <v>44</v>
      </c>
      <c r="J176" s="30" t="s">
        <v>44</v>
      </c>
    </row>
    <row r="177" spans="4:17" ht="15" thickBot="1">
      <c r="E177" s="12" t="s">
        <v>99</v>
      </c>
      <c r="H177" s="55"/>
      <c r="I177" s="56"/>
      <c r="J177" s="12" t="s">
        <v>16</v>
      </c>
      <c r="P177" s="12" t="str">
        <f>IF(G171="","ok",IF(H177="","error","ok"))</f>
        <v>ok</v>
      </c>
    </row>
    <row r="178" spans="4:17">
      <c r="H178" s="30" t="s">
        <v>44</v>
      </c>
    </row>
    <row r="179" spans="4:17" ht="15" thickBot="1">
      <c r="E179" s="34" t="s">
        <v>105</v>
      </c>
    </row>
    <row r="180" spans="4:17" ht="15" thickBot="1">
      <c r="E180" s="12" t="s">
        <v>126</v>
      </c>
      <c r="G180" s="61"/>
      <c r="H180" s="62"/>
      <c r="I180" s="62"/>
      <c r="J180" s="63"/>
    </row>
    <row r="181" spans="4:17" ht="15" thickBot="1">
      <c r="E181" s="12" t="s">
        <v>96</v>
      </c>
      <c r="K181" s="18" t="s">
        <v>117</v>
      </c>
    </row>
    <row r="182" spans="4:17" ht="15" thickBot="1">
      <c r="D182" s="58"/>
      <c r="E182" s="59"/>
      <c r="F182" s="59"/>
      <c r="G182" s="59"/>
      <c r="H182" s="59"/>
      <c r="I182" s="59"/>
      <c r="J182" s="59"/>
      <c r="K182" s="60"/>
    </row>
    <row r="183" spans="4:17" ht="15" thickBot="1">
      <c r="E183" s="12" t="s">
        <v>98</v>
      </c>
      <c r="G183" s="61"/>
      <c r="H183" s="62"/>
      <c r="I183" s="62"/>
      <c r="J183" s="63"/>
      <c r="K183" s="18" t="s">
        <v>65</v>
      </c>
      <c r="P183" s="12" t="str">
        <f>IF(G180="","ok",IF(G183="","error","ok"))</f>
        <v>ok</v>
      </c>
    </row>
    <row r="184" spans="4:17" ht="15" thickBot="1">
      <c r="E184" s="12" t="s">
        <v>78</v>
      </c>
      <c r="G184" s="23"/>
      <c r="H184" s="12" t="s">
        <v>0</v>
      </c>
      <c r="I184" s="12" t="s">
        <v>79</v>
      </c>
      <c r="J184" s="23"/>
      <c r="K184" s="12" t="s">
        <v>0</v>
      </c>
      <c r="M184" s="12" t="s">
        <v>90</v>
      </c>
      <c r="N184" s="12" t="str">
        <f>【触らない】申請日付チェック!E76</f>
        <v>none</v>
      </c>
      <c r="O184" s="12" t="str">
        <f>【触らない】申請日付チェック!G76</f>
        <v>none</v>
      </c>
      <c r="P184" s="12" t="str">
        <f>IF(G180="","ok",IF(G184="","error","ok"))</f>
        <v>ok</v>
      </c>
      <c r="Q184" s="12" t="str">
        <f>IF(G180="","ok",IF(OR(J184="",J184-G184&lt;0),"error",IF(【触らない】申請日付チェック!M75="error","error","ok")))</f>
        <v>ok</v>
      </c>
    </row>
    <row r="185" spans="4:17" ht="15" thickBot="1">
      <c r="G185" s="30" t="s">
        <v>44</v>
      </c>
      <c r="J185" s="30" t="s">
        <v>44</v>
      </c>
    </row>
    <row r="186" spans="4:17" ht="15" thickBot="1">
      <c r="E186" s="12" t="s">
        <v>99</v>
      </c>
      <c r="H186" s="55"/>
      <c r="I186" s="56"/>
      <c r="J186" s="12" t="s">
        <v>16</v>
      </c>
      <c r="P186" s="12" t="str">
        <f>IF(G180="","ok",IF(H186="","error","ok"))</f>
        <v>ok</v>
      </c>
    </row>
    <row r="187" spans="4:17">
      <c r="H187" s="30" t="s">
        <v>44</v>
      </c>
    </row>
    <row r="188" spans="4:17" ht="15" thickBot="1">
      <c r="E188" s="34" t="s">
        <v>143</v>
      </c>
    </row>
    <row r="189" spans="4:17" ht="15" thickBot="1">
      <c r="E189" s="12" t="s">
        <v>126</v>
      </c>
      <c r="G189" s="61"/>
      <c r="H189" s="62"/>
      <c r="I189" s="62"/>
      <c r="J189" s="63"/>
    </row>
    <row r="190" spans="4:17" ht="15" thickBot="1">
      <c r="E190" s="12" t="s">
        <v>96</v>
      </c>
      <c r="K190" s="18" t="s">
        <v>117</v>
      </c>
    </row>
    <row r="191" spans="4:17" ht="15" thickBot="1">
      <c r="D191" s="58"/>
      <c r="E191" s="59"/>
      <c r="F191" s="59"/>
      <c r="G191" s="59"/>
      <c r="H191" s="59"/>
      <c r="I191" s="59"/>
      <c r="J191" s="59"/>
      <c r="K191" s="60"/>
    </row>
    <row r="192" spans="4:17" ht="15" thickBot="1">
      <c r="E192" s="12" t="s">
        <v>98</v>
      </c>
      <c r="G192" s="61"/>
      <c r="H192" s="62"/>
      <c r="I192" s="62"/>
      <c r="J192" s="63"/>
      <c r="K192" s="18" t="s">
        <v>65</v>
      </c>
      <c r="P192" s="12" t="str">
        <f>IF(G189="","ok",IF(G192="","error","ok"))</f>
        <v>ok</v>
      </c>
    </row>
    <row r="193" spans="4:17" ht="15" thickBot="1">
      <c r="E193" s="12" t="s">
        <v>78</v>
      </c>
      <c r="G193" s="23"/>
      <c r="H193" s="12" t="s">
        <v>0</v>
      </c>
      <c r="I193" s="12" t="s">
        <v>79</v>
      </c>
      <c r="J193" s="23"/>
      <c r="K193" s="12" t="s">
        <v>0</v>
      </c>
      <c r="M193" s="12" t="s">
        <v>90</v>
      </c>
      <c r="N193" s="12" t="str">
        <f>【触らない】申請日付チェック!E80</f>
        <v>none</v>
      </c>
      <c r="O193" s="12" t="str">
        <f>【触らない】申請日付チェック!G80</f>
        <v>none</v>
      </c>
      <c r="P193" s="12" t="str">
        <f>IF(G189="","ok",IF(G193="","error","ok"))</f>
        <v>ok</v>
      </c>
      <c r="Q193" s="12" t="str">
        <f>IF(G189="","ok",IF(OR(J193="",J193-G193&lt;0),"error",IF(【触らない】申請日付チェック!M79="error","error","ok")))</f>
        <v>ok</v>
      </c>
    </row>
    <row r="194" spans="4:17" ht="15" thickBot="1">
      <c r="G194" s="30" t="s">
        <v>44</v>
      </c>
      <c r="J194" s="30" t="s">
        <v>44</v>
      </c>
    </row>
    <row r="195" spans="4:17" ht="15" thickBot="1">
      <c r="E195" s="12" t="s">
        <v>99</v>
      </c>
      <c r="H195" s="55"/>
      <c r="I195" s="56"/>
      <c r="J195" s="12" t="s">
        <v>16</v>
      </c>
      <c r="P195" s="12" t="str">
        <f>IF(G189="","ok",IF(H195="","error","ok"))</f>
        <v>ok</v>
      </c>
    </row>
    <row r="196" spans="4:17">
      <c r="H196" s="30" t="s">
        <v>44</v>
      </c>
    </row>
    <row r="197" spans="4:17" ht="15" thickBot="1">
      <c r="E197" s="34" t="s">
        <v>144</v>
      </c>
    </row>
    <row r="198" spans="4:17" ht="15" thickBot="1">
      <c r="E198" s="12" t="s">
        <v>126</v>
      </c>
      <c r="G198" s="61"/>
      <c r="H198" s="62"/>
      <c r="I198" s="62"/>
      <c r="J198" s="63"/>
    </row>
    <row r="199" spans="4:17" ht="15" thickBot="1">
      <c r="E199" s="12" t="s">
        <v>96</v>
      </c>
      <c r="K199" s="18" t="s">
        <v>117</v>
      </c>
    </row>
    <row r="200" spans="4:17" ht="15" thickBot="1">
      <c r="D200" s="58"/>
      <c r="E200" s="59"/>
      <c r="F200" s="59"/>
      <c r="G200" s="59"/>
      <c r="H200" s="59"/>
      <c r="I200" s="59"/>
      <c r="J200" s="59"/>
      <c r="K200" s="60"/>
    </row>
    <row r="201" spans="4:17" ht="15" thickBot="1">
      <c r="E201" s="12" t="s">
        <v>98</v>
      </c>
      <c r="G201" s="61"/>
      <c r="H201" s="62"/>
      <c r="I201" s="62"/>
      <c r="J201" s="63"/>
      <c r="K201" s="18" t="s">
        <v>65</v>
      </c>
      <c r="P201" s="12" t="str">
        <f>IF(G198="","ok",IF(G201="","error","ok"))</f>
        <v>ok</v>
      </c>
    </row>
    <row r="202" spans="4:17" ht="15" thickBot="1">
      <c r="E202" s="12" t="s">
        <v>78</v>
      </c>
      <c r="G202" s="23"/>
      <c r="H202" s="12" t="s">
        <v>0</v>
      </c>
      <c r="I202" s="12" t="s">
        <v>79</v>
      </c>
      <c r="J202" s="23"/>
      <c r="K202" s="12" t="s">
        <v>0</v>
      </c>
      <c r="M202" s="12" t="s">
        <v>90</v>
      </c>
      <c r="N202" s="12" t="str">
        <f>【触らない】申請日付チェック!E84</f>
        <v>none</v>
      </c>
      <c r="O202" s="12" t="str">
        <f>【触らない】申請日付チェック!G84</f>
        <v>none</v>
      </c>
      <c r="P202" s="12" t="str">
        <f>IF(G198="","ok",IF(G202="","error","ok"))</f>
        <v>ok</v>
      </c>
      <c r="Q202" s="12" t="str">
        <f>IF(G198="","ok",IF(OR(J202="",J202-G202&lt;0),"error",IF(【触らない】申請日付チェック!M83="error","error","ok")))</f>
        <v>ok</v>
      </c>
    </row>
    <row r="203" spans="4:17" ht="15" thickBot="1">
      <c r="G203" s="30" t="s">
        <v>44</v>
      </c>
      <c r="J203" s="30" t="s">
        <v>44</v>
      </c>
    </row>
    <row r="204" spans="4:17" ht="15" thickBot="1">
      <c r="E204" s="12" t="s">
        <v>99</v>
      </c>
      <c r="H204" s="55"/>
      <c r="I204" s="56"/>
      <c r="J204" s="12" t="s">
        <v>16</v>
      </c>
      <c r="P204" s="12" t="str">
        <f>IF(G198="","ok",IF(H204="","error","ok"))</f>
        <v>ok</v>
      </c>
    </row>
    <row r="205" spans="4:17">
      <c r="H205" s="30" t="s">
        <v>44</v>
      </c>
    </row>
    <row r="206" spans="4:17">
      <c r="E206" s="12" t="s">
        <v>80</v>
      </c>
      <c r="H206" s="57">
        <f>IF(SUM(H168,H177,H186,H195,H204)&lt;=N206,ROUNDDOWN(SUM(H168,H177,H186,H195,H204),-1),N206)</f>
        <v>0</v>
      </c>
      <c r="I206" s="57"/>
      <c r="J206" s="12" t="s">
        <v>16</v>
      </c>
      <c r="M206" s="12" t="s">
        <v>100</v>
      </c>
      <c r="N206" s="35">
        <f>IF(AND(H168="",H177="",H186="",H195="",H204=""),0,IF($E$40=2,ROUNDDOWN(37000*【触らない】申請日付チェック!O85,-1),IF($E$40=3,ROUNDDOWN(42000*【触らない】申請日付チェック!O85,-1),0)))</f>
        <v>0</v>
      </c>
      <c r="O206" s="35"/>
      <c r="P206" s="35"/>
      <c r="Q206" s="35"/>
    </row>
  </sheetData>
  <sheetProtection algorithmName="SHA-512" hashValue="fdXw77cIw83w47YVb9Um2EGI4n9UHT/G2JvyGDkX1xMNhvlf14dqu6MfschP8Axnx2LEl7EhVjsJGWdqGGc5lw==" saltValue="fJefUaaMw+BE5SFXt8NSSg==" spinCount="100000" sheet="1" objects="1" scenarios="1"/>
  <mergeCells count="74">
    <mergeCell ref="C152:K155"/>
    <mergeCell ref="G180:J180"/>
    <mergeCell ref="D182:K182"/>
    <mergeCell ref="G183:J183"/>
    <mergeCell ref="H186:I186"/>
    <mergeCell ref="G162:J162"/>
    <mergeCell ref="D164:K164"/>
    <mergeCell ref="G165:J165"/>
    <mergeCell ref="H206:I206"/>
    <mergeCell ref="H168:I168"/>
    <mergeCell ref="G171:J171"/>
    <mergeCell ref="D173:K173"/>
    <mergeCell ref="G174:J174"/>
    <mergeCell ref="H177:I177"/>
    <mergeCell ref="G189:J189"/>
    <mergeCell ref="D191:K191"/>
    <mergeCell ref="G192:J192"/>
    <mergeCell ref="H195:I195"/>
    <mergeCell ref="G198:J198"/>
    <mergeCell ref="D200:K200"/>
    <mergeCell ref="G201:J201"/>
    <mergeCell ref="H204:I204"/>
    <mergeCell ref="F20:I20"/>
    <mergeCell ref="F21:I21"/>
    <mergeCell ref="D26:K26"/>
    <mergeCell ref="A1:K1"/>
    <mergeCell ref="F18:I18"/>
    <mergeCell ref="F19:I19"/>
    <mergeCell ref="G54:J54"/>
    <mergeCell ref="F31:I31"/>
    <mergeCell ref="F32:I32"/>
    <mergeCell ref="F33:I33"/>
    <mergeCell ref="E28:I28"/>
    <mergeCell ref="G57:J57"/>
    <mergeCell ref="G63:J63"/>
    <mergeCell ref="D65:K65"/>
    <mergeCell ref="G66:J66"/>
    <mergeCell ref="D56:K56"/>
    <mergeCell ref="G81:J81"/>
    <mergeCell ref="D83:K83"/>
    <mergeCell ref="G84:J84"/>
    <mergeCell ref="H87:I87"/>
    <mergeCell ref="H60:I60"/>
    <mergeCell ref="H69:I69"/>
    <mergeCell ref="G72:J72"/>
    <mergeCell ref="D74:K74"/>
    <mergeCell ref="G75:J75"/>
    <mergeCell ref="H78:I78"/>
    <mergeCell ref="H149:I149"/>
    <mergeCell ref="G114:J114"/>
    <mergeCell ref="D116:K116"/>
    <mergeCell ref="G117:J117"/>
    <mergeCell ref="H120:I120"/>
    <mergeCell ref="G123:J123"/>
    <mergeCell ref="D125:K125"/>
    <mergeCell ref="D134:K134"/>
    <mergeCell ref="G135:J135"/>
    <mergeCell ref="H138:I138"/>
    <mergeCell ref="G141:J141"/>
    <mergeCell ref="D143:K143"/>
    <mergeCell ref="G144:J144"/>
    <mergeCell ref="H147:I147"/>
    <mergeCell ref="G90:J90"/>
    <mergeCell ref="D92:K92"/>
    <mergeCell ref="G93:J93"/>
    <mergeCell ref="H96:I96"/>
    <mergeCell ref="G132:J132"/>
    <mergeCell ref="G126:J126"/>
    <mergeCell ref="H129:I129"/>
    <mergeCell ref="H111:I111"/>
    <mergeCell ref="H98:I98"/>
    <mergeCell ref="G105:J105"/>
    <mergeCell ref="D107:K107"/>
    <mergeCell ref="G108:J108"/>
  </mergeCells>
  <phoneticPr fontId="2"/>
  <conditionalFormatting sqref="F22 F34">
    <cfRule type="expression" dxfId="110" priority="239">
      <formula>$M22="error"</formula>
    </cfRule>
  </conditionalFormatting>
  <conditionalFormatting sqref="F13">
    <cfRule type="expression" dxfId="109" priority="242">
      <formula>$M$13="error"</formula>
    </cfRule>
  </conditionalFormatting>
  <conditionalFormatting sqref="F43:F44">
    <cfRule type="expression" dxfId="108" priority="203">
      <formula>$N43="error"</formula>
    </cfRule>
    <cfRule type="expression" dxfId="107" priority="213">
      <formula>$M43="error"</formula>
    </cfRule>
  </conditionalFormatting>
  <conditionalFormatting sqref="F49">
    <cfRule type="expression" dxfId="106" priority="211">
      <formula>$M49="error"</formula>
    </cfRule>
  </conditionalFormatting>
  <conditionalFormatting sqref="E40">
    <cfRule type="expression" dxfId="105" priority="205">
      <formula>$M40="error"</formula>
    </cfRule>
  </conditionalFormatting>
  <conditionalFormatting sqref="E43:E44">
    <cfRule type="expression" dxfId="104" priority="204">
      <formula>$N43="error"</formula>
    </cfRule>
  </conditionalFormatting>
  <conditionalFormatting sqref="H43:H44">
    <cfRule type="expression" dxfId="103" priority="199">
      <formula>$N43="error"</formula>
    </cfRule>
  </conditionalFormatting>
  <conditionalFormatting sqref="J43:J44">
    <cfRule type="expression" dxfId="102" priority="197">
      <formula>$N43="error"</formula>
    </cfRule>
  </conditionalFormatting>
  <conditionalFormatting sqref="G58">
    <cfRule type="expression" dxfId="101" priority="136">
      <formula>$P58="error"</formula>
    </cfRule>
    <cfRule type="expression" dxfId="100" priority="192">
      <formula>$N58="error"</formula>
    </cfRule>
  </conditionalFormatting>
  <conditionalFormatting sqref="J58">
    <cfRule type="expression" dxfId="99" priority="135">
      <formula>$Q58="error"</formula>
    </cfRule>
    <cfRule type="expression" dxfId="98" priority="193">
      <formula>$O58="error"</formula>
    </cfRule>
  </conditionalFormatting>
  <conditionalFormatting sqref="F100">
    <cfRule type="expression" dxfId="97" priority="184">
      <formula>$M100="error"</formula>
    </cfRule>
  </conditionalFormatting>
  <conditionalFormatting sqref="F157">
    <cfRule type="expression" dxfId="96" priority="174">
      <formula>$M157="error"</formula>
    </cfRule>
  </conditionalFormatting>
  <conditionalFormatting sqref="F21:I21">
    <cfRule type="expression" dxfId="95" priority="162">
      <formula>$M$21="error"</formula>
    </cfRule>
  </conditionalFormatting>
  <conditionalFormatting sqref="J43:J44">
    <cfRule type="expression" dxfId="94" priority="140">
      <formula>$O43="error"</formula>
    </cfRule>
  </conditionalFormatting>
  <conditionalFormatting sqref="J44">
    <cfRule type="expression" dxfId="93" priority="139">
      <formula>$O44="error"</formula>
    </cfRule>
  </conditionalFormatting>
  <conditionalFormatting sqref="J44">
    <cfRule type="expression" dxfId="92" priority="138">
      <formula>$O44="error"</formula>
    </cfRule>
  </conditionalFormatting>
  <conditionalFormatting sqref="G57:J57">
    <cfRule type="expression" dxfId="91" priority="137">
      <formula>$P57="error"</formula>
    </cfRule>
  </conditionalFormatting>
  <conditionalFormatting sqref="H60:I60">
    <cfRule type="expression" dxfId="90" priority="134">
      <formula>$P60="error"</formula>
    </cfRule>
  </conditionalFormatting>
  <conditionalFormatting sqref="G67">
    <cfRule type="expression" dxfId="89" priority="130">
      <formula>$P67="error"</formula>
    </cfRule>
    <cfRule type="expression" dxfId="88" priority="132">
      <formula>$N67="error"</formula>
    </cfRule>
  </conditionalFormatting>
  <conditionalFormatting sqref="J67">
    <cfRule type="expression" dxfId="87" priority="129">
      <formula>$Q67="error"</formula>
    </cfRule>
    <cfRule type="expression" dxfId="86" priority="133">
      <formula>$O67="error"</formula>
    </cfRule>
  </conditionalFormatting>
  <conditionalFormatting sqref="G66:J66">
    <cfRule type="expression" dxfId="85" priority="131">
      <formula>$P66="error"</formula>
    </cfRule>
  </conditionalFormatting>
  <conditionalFormatting sqref="H69:I69">
    <cfRule type="expression" dxfId="84" priority="128">
      <formula>$P69="error"</formula>
    </cfRule>
  </conditionalFormatting>
  <conditionalFormatting sqref="G76">
    <cfRule type="expression" dxfId="83" priority="124">
      <formula>$P76="error"</formula>
    </cfRule>
    <cfRule type="expression" dxfId="82" priority="126">
      <formula>$N76="error"</formula>
    </cfRule>
  </conditionalFormatting>
  <conditionalFormatting sqref="J76">
    <cfRule type="expression" dxfId="81" priority="123">
      <formula>$Q76="error"</formula>
    </cfRule>
    <cfRule type="expression" dxfId="80" priority="127">
      <formula>$O76="error"</formula>
    </cfRule>
  </conditionalFormatting>
  <conditionalFormatting sqref="G75:J75">
    <cfRule type="expression" dxfId="79" priority="125">
      <formula>$P75="error"</formula>
    </cfRule>
  </conditionalFormatting>
  <conditionalFormatting sqref="H78:I78">
    <cfRule type="expression" dxfId="78" priority="122">
      <formula>$P78="error"</formula>
    </cfRule>
  </conditionalFormatting>
  <conditionalFormatting sqref="G109">
    <cfRule type="expression" dxfId="77" priority="118">
      <formula>$P109="error"</formula>
    </cfRule>
    <cfRule type="expression" dxfId="76" priority="120">
      <formula>$N109="error"</formula>
    </cfRule>
  </conditionalFormatting>
  <conditionalFormatting sqref="J109">
    <cfRule type="expression" dxfId="75" priority="117">
      <formula>$Q109="error"</formula>
    </cfRule>
    <cfRule type="expression" dxfId="74" priority="121">
      <formula>$O109="error"</formula>
    </cfRule>
  </conditionalFormatting>
  <conditionalFormatting sqref="G108:J108">
    <cfRule type="expression" dxfId="73" priority="119">
      <formula>$P108="error"</formula>
    </cfRule>
  </conditionalFormatting>
  <conditionalFormatting sqref="H111:I111">
    <cfRule type="expression" dxfId="72" priority="116">
      <formula>$P111="error"</formula>
    </cfRule>
  </conditionalFormatting>
  <conditionalFormatting sqref="G118">
    <cfRule type="expression" dxfId="71" priority="112">
      <formula>$P118="error"</formula>
    </cfRule>
    <cfRule type="expression" dxfId="70" priority="114">
      <formula>$N118="error"</formula>
    </cfRule>
  </conditionalFormatting>
  <conditionalFormatting sqref="J118">
    <cfRule type="expression" dxfId="69" priority="111">
      <formula>$Q118="error"</formula>
    </cfRule>
    <cfRule type="expression" dxfId="68" priority="115">
      <formula>$O118="error"</formula>
    </cfRule>
  </conditionalFormatting>
  <conditionalFormatting sqref="G117:J117">
    <cfRule type="expression" dxfId="67" priority="113">
      <formula>$P117="error"</formula>
    </cfRule>
  </conditionalFormatting>
  <conditionalFormatting sqref="H120:I120">
    <cfRule type="expression" dxfId="66" priority="110">
      <formula>$P120="error"</formula>
    </cfRule>
  </conditionalFormatting>
  <conditionalFormatting sqref="G127">
    <cfRule type="expression" dxfId="65" priority="106">
      <formula>$P127="error"</formula>
    </cfRule>
    <cfRule type="expression" dxfId="64" priority="108">
      <formula>$N127="error"</formula>
    </cfRule>
  </conditionalFormatting>
  <conditionalFormatting sqref="J127">
    <cfRule type="expression" dxfId="63" priority="105">
      <formula>$Q127="error"</formula>
    </cfRule>
    <cfRule type="expression" dxfId="62" priority="109">
      <formula>$O127="error"</formula>
    </cfRule>
  </conditionalFormatting>
  <conditionalFormatting sqref="G126:J126">
    <cfRule type="expression" dxfId="61" priority="107">
      <formula>$P126="error"</formula>
    </cfRule>
  </conditionalFormatting>
  <conditionalFormatting sqref="H129:I129">
    <cfRule type="expression" dxfId="60" priority="104">
      <formula>$P129="error"</formula>
    </cfRule>
  </conditionalFormatting>
  <conditionalFormatting sqref="G166">
    <cfRule type="expression" dxfId="59" priority="100">
      <formula>$P166="error"</formula>
    </cfRule>
    <cfRule type="expression" dxfId="58" priority="102">
      <formula>$N166="error"</formula>
    </cfRule>
  </conditionalFormatting>
  <conditionalFormatting sqref="J166">
    <cfRule type="expression" dxfId="57" priority="99">
      <formula>$Q166="error"</formula>
    </cfRule>
    <cfRule type="expression" dxfId="56" priority="103">
      <formula>$O166="error"</formula>
    </cfRule>
  </conditionalFormatting>
  <conditionalFormatting sqref="G165:J165">
    <cfRule type="expression" dxfId="55" priority="101">
      <formula>$P165="error"</formula>
    </cfRule>
  </conditionalFormatting>
  <conditionalFormatting sqref="H168:I168">
    <cfRule type="expression" dxfId="54" priority="98">
      <formula>$P168="error"</formula>
    </cfRule>
  </conditionalFormatting>
  <conditionalFormatting sqref="G175">
    <cfRule type="expression" dxfId="53" priority="94">
      <formula>$P175="error"</formula>
    </cfRule>
    <cfRule type="expression" dxfId="52" priority="96">
      <formula>$N175="error"</formula>
    </cfRule>
  </conditionalFormatting>
  <conditionalFormatting sqref="J175">
    <cfRule type="expression" dxfId="51" priority="93">
      <formula>$Q175="error"</formula>
    </cfRule>
    <cfRule type="expression" dxfId="50" priority="97">
      <formula>$O175="error"</formula>
    </cfRule>
  </conditionalFormatting>
  <conditionalFormatting sqref="G174:J174">
    <cfRule type="expression" dxfId="49" priority="95">
      <formula>$P174="error"</formula>
    </cfRule>
  </conditionalFormatting>
  <conditionalFormatting sqref="H177:I177">
    <cfRule type="expression" dxfId="48" priority="92">
      <formula>$P177="error"</formula>
    </cfRule>
  </conditionalFormatting>
  <conditionalFormatting sqref="G184">
    <cfRule type="expression" dxfId="47" priority="88">
      <formula>$P184="error"</formula>
    </cfRule>
    <cfRule type="expression" dxfId="46" priority="90">
      <formula>$N184="error"</formula>
    </cfRule>
  </conditionalFormatting>
  <conditionalFormatting sqref="J184">
    <cfRule type="expression" dxfId="45" priority="87">
      <formula>$Q184="error"</formula>
    </cfRule>
    <cfRule type="expression" dxfId="44" priority="91">
      <formula>$O184="error"</formula>
    </cfRule>
  </conditionalFormatting>
  <conditionalFormatting sqref="G183:J183">
    <cfRule type="expression" dxfId="43" priority="89">
      <formula>$P183="error"</formula>
    </cfRule>
  </conditionalFormatting>
  <conditionalFormatting sqref="H186:I186">
    <cfRule type="expression" dxfId="42" priority="86">
      <formula>$P186="error"</formula>
    </cfRule>
  </conditionalFormatting>
  <conditionalFormatting sqref="J13">
    <cfRule type="expression" dxfId="41" priority="54">
      <formula>$N13="error"</formula>
    </cfRule>
  </conditionalFormatting>
  <conditionalFormatting sqref="J22">
    <cfRule type="expression" dxfId="40" priority="53">
      <formula>$N22="error"</formula>
    </cfRule>
  </conditionalFormatting>
  <conditionalFormatting sqref="J34">
    <cfRule type="expression" dxfId="39" priority="52">
      <formula>$N34="error"</formula>
    </cfRule>
  </conditionalFormatting>
  <conditionalFormatting sqref="F33:I33">
    <cfRule type="expression" dxfId="38" priority="39">
      <formula>$M$33="error"</formula>
    </cfRule>
  </conditionalFormatting>
  <conditionalFormatting sqref="H157">
    <cfRule type="expression" dxfId="37" priority="38">
      <formula>$N157="error"</formula>
    </cfRule>
  </conditionalFormatting>
  <conditionalFormatting sqref="G85">
    <cfRule type="expression" dxfId="36" priority="34">
      <formula>$P85="error"</formula>
    </cfRule>
    <cfRule type="expression" dxfId="35" priority="36">
      <formula>$N85="error"</formula>
    </cfRule>
  </conditionalFormatting>
  <conditionalFormatting sqref="J85">
    <cfRule type="expression" dxfId="34" priority="33">
      <formula>$Q85="error"</formula>
    </cfRule>
    <cfRule type="expression" dxfId="33" priority="37">
      <formula>$O85="error"</formula>
    </cfRule>
  </conditionalFormatting>
  <conditionalFormatting sqref="G84:J84">
    <cfRule type="expression" dxfId="32" priority="35">
      <formula>$P84="error"</formula>
    </cfRule>
  </conditionalFormatting>
  <conditionalFormatting sqref="H87:I87">
    <cfRule type="expression" dxfId="31" priority="32">
      <formula>$P87="error"</formula>
    </cfRule>
  </conditionalFormatting>
  <conditionalFormatting sqref="G94">
    <cfRule type="expression" dxfId="30" priority="28">
      <formula>$P94="error"</formula>
    </cfRule>
    <cfRule type="expression" dxfId="29" priority="30">
      <formula>$N94="error"</formula>
    </cfRule>
  </conditionalFormatting>
  <conditionalFormatting sqref="J94">
    <cfRule type="expression" dxfId="28" priority="27">
      <formula>$Q94="error"</formula>
    </cfRule>
    <cfRule type="expression" dxfId="27" priority="31">
      <formula>$O94="error"</formula>
    </cfRule>
  </conditionalFormatting>
  <conditionalFormatting sqref="G93:J93">
    <cfRule type="expression" dxfId="26" priority="29">
      <formula>$P93="error"</formula>
    </cfRule>
  </conditionalFormatting>
  <conditionalFormatting sqref="H96:I96">
    <cfRule type="expression" dxfId="25" priority="26">
      <formula>$P96="error"</formula>
    </cfRule>
  </conditionalFormatting>
  <conditionalFormatting sqref="G136">
    <cfRule type="expression" dxfId="24" priority="22">
      <formula>$P136="error"</formula>
    </cfRule>
    <cfRule type="expression" dxfId="23" priority="24">
      <formula>$N136="error"</formula>
    </cfRule>
  </conditionalFormatting>
  <conditionalFormatting sqref="J136">
    <cfRule type="expression" dxfId="22" priority="21">
      <formula>$Q136="error"</formula>
    </cfRule>
    <cfRule type="expression" dxfId="21" priority="25">
      <formula>$O136="error"</formula>
    </cfRule>
  </conditionalFormatting>
  <conditionalFormatting sqref="G135:J135">
    <cfRule type="expression" dxfId="20" priority="23">
      <formula>$P135="error"</formula>
    </cfRule>
  </conditionalFormatting>
  <conditionalFormatting sqref="H138:I138">
    <cfRule type="expression" dxfId="19" priority="20">
      <formula>$P138="error"</formula>
    </cfRule>
  </conditionalFormatting>
  <conditionalFormatting sqref="G145">
    <cfRule type="expression" dxfId="18" priority="16">
      <formula>$P145="error"</formula>
    </cfRule>
    <cfRule type="expression" dxfId="17" priority="18">
      <formula>$N145="error"</formula>
    </cfRule>
  </conditionalFormatting>
  <conditionalFormatting sqref="J145">
    <cfRule type="expression" dxfId="16" priority="15">
      <formula>$Q145="error"</formula>
    </cfRule>
    <cfRule type="expression" dxfId="15" priority="19">
      <formula>$O145="error"</formula>
    </cfRule>
  </conditionalFormatting>
  <conditionalFormatting sqref="G144:J144">
    <cfRule type="expression" dxfId="14" priority="17">
      <formula>$P144="error"</formula>
    </cfRule>
  </conditionalFormatting>
  <conditionalFormatting sqref="H147:I147">
    <cfRule type="expression" dxfId="13" priority="14">
      <formula>$P147="error"</formula>
    </cfRule>
  </conditionalFormatting>
  <conditionalFormatting sqref="G193">
    <cfRule type="expression" dxfId="12" priority="10">
      <formula>$P193="error"</formula>
    </cfRule>
    <cfRule type="expression" dxfId="11" priority="12">
      <formula>$N193="error"</formula>
    </cfRule>
  </conditionalFormatting>
  <conditionalFormatting sqref="J193">
    <cfRule type="expression" dxfId="10" priority="9">
      <formula>$Q193="error"</formula>
    </cfRule>
    <cfRule type="expression" dxfId="9" priority="13">
      <formula>$O193="error"</formula>
    </cfRule>
  </conditionalFormatting>
  <conditionalFormatting sqref="G192:J192">
    <cfRule type="expression" dxfId="8" priority="11">
      <formula>$P192="error"</formula>
    </cfRule>
  </conditionalFormatting>
  <conditionalFormatting sqref="H195:I195">
    <cfRule type="expression" dxfId="7" priority="8">
      <formula>$P195="error"</formula>
    </cfRule>
  </conditionalFormatting>
  <conditionalFormatting sqref="G202">
    <cfRule type="expression" dxfId="6" priority="4">
      <formula>$P202="error"</formula>
    </cfRule>
    <cfRule type="expression" dxfId="5" priority="6">
      <formula>$N202="error"</formula>
    </cfRule>
  </conditionalFormatting>
  <conditionalFormatting sqref="J202">
    <cfRule type="expression" dxfId="4" priority="3">
      <formula>$Q202="error"</formula>
    </cfRule>
    <cfRule type="expression" dxfId="3" priority="7">
      <formula>$O202="error"</formula>
    </cfRule>
  </conditionalFormatting>
  <conditionalFormatting sqref="G201:J201">
    <cfRule type="expression" dxfId="2" priority="5">
      <formula>$P201="error"</formula>
    </cfRule>
  </conditionalFormatting>
  <conditionalFormatting sqref="H204:I204">
    <cfRule type="expression" dxfId="1" priority="2">
      <formula>$P204="error"</formula>
    </cfRule>
  </conditionalFormatting>
  <conditionalFormatting sqref="H100">
    <cfRule type="expression" dxfId="0" priority="1">
      <formula>$N100="error"</formula>
    </cfRule>
  </conditionalFormatting>
  <dataValidations count="13">
    <dataValidation type="whole" allowBlank="1" showInputMessage="1" showErrorMessage="1" sqref="H13 J13" xr:uid="{D880738D-55CA-448B-A597-7592311C7EF2}">
      <formula1>1</formula1>
      <formula2>50</formula2>
    </dataValidation>
    <dataValidation type="list" allowBlank="1" showInputMessage="1" showErrorMessage="1" sqref="E13 E157 E49 E100 E43:E44" xr:uid="{391EFD5C-210D-450C-BD28-C677A7E20BB8}">
      <formula1>"令和,西暦"</formula1>
    </dataValidation>
    <dataValidation type="list" allowBlank="1" showInputMessage="1" showErrorMessage="1" sqref="F20:I20" xr:uid="{5DA3A440-4344-4A27-80DD-F19C1E1580A3}">
      <formula1>"父,母,祖父,祖母,その他"</formula1>
    </dataValidation>
    <dataValidation type="list" allowBlank="1" showInputMessage="1" showErrorMessage="1" sqref="E22" xr:uid="{21F2F6C1-B4A5-45D7-B1B1-E414C833F295}">
      <formula1>"明治,大正,昭和,平成,令和,西暦"</formula1>
    </dataValidation>
    <dataValidation type="whole" allowBlank="1" showInputMessage="1" showErrorMessage="1" sqref="F33:I33" xr:uid="{E51202CB-F73B-40FC-B80E-2D4CC8894D38}">
      <formula1>1</formula1>
      <formula2>9999999</formula2>
    </dataValidation>
    <dataValidation type="list" allowBlank="1" showInputMessage="1" showErrorMessage="1" sqref="E34" xr:uid="{086C91A7-D36B-4084-A741-55334AB8BFA3}">
      <formula1>"平成,令和,西暦"</formula1>
    </dataValidation>
    <dataValidation type="whole" allowBlank="1" showInputMessage="1" showErrorMessage="1" sqref="H34 H22 H157 H49 H100 H43:H44" xr:uid="{E0D60BC5-9B0B-4096-9553-A896B50A561B}">
      <formula1>1</formula1>
      <formula2>12</formula2>
    </dataValidation>
    <dataValidation type="whole" allowBlank="1" showInputMessage="1" showErrorMessage="1" sqref="J34 J22 G175 J175 G166 G58 J58 J166 J43:J44 G67 J67 G76 J76 G109 J109 G118 J118 G127 J127 G184 J184 G85 J85 G94 J94 G136 J136 G145 J145 G193 J193 G202 J202" xr:uid="{B9C28297-50AB-4677-98F3-6C54AABDDD33}">
      <formula1>1</formula1>
      <formula2>31</formula2>
    </dataValidation>
    <dataValidation type="whole" allowBlank="1" showInputMessage="1" showErrorMessage="1" sqref="F22 F13 F34 F157 F49 F100 F43:F44" xr:uid="{69F485BD-083B-4D80-B63E-808A958314EB}">
      <formula1>1</formula1>
      <formula2>2100</formula2>
    </dataValidation>
    <dataValidation type="list" allowBlank="1" showInputMessage="1" showErrorMessage="1" sqref="E40" xr:uid="{2BE3A870-1FF7-4F7B-885F-13DCF1C58059}">
      <formula1>"2,3"</formula1>
    </dataValidation>
    <dataValidation type="whole" operator="greaterThanOrEqual" allowBlank="1" showInputMessage="1" showErrorMessage="1" sqref="H177:I177 H60:I60 H168:I168 H69:I69 H78:I78 H111:I111 H120:I120 H129:I129 H186:I186 H87:I87 H96:I96 H138:I138 H147:I147 H195:I195 H204:I204" xr:uid="{0F0839C9-7CF2-4C5C-9C0F-94ECD94DB6CE}">
      <formula1>0</formula1>
    </dataValidation>
    <dataValidation type="list" allowBlank="1" showInputMessage="1" showErrorMessage="1" sqref="G57:J57 G174:J174 G66:J66 G75:J75 G108:J108 G117:J117 G126:J126 G165:J165 G183:J183 G84:J84 G93:J93 G135:J135 G144:J144 G192:J192 G201:J201" xr:uid="{0DC44626-84C0-4DF3-AAFC-5A50DAA66961}">
      <formula1>"認可外保育施設,一時預かり事業,病児保育事業,子育て援助活動支援事業"</formula1>
    </dataValidation>
    <dataValidation imeMode="fullKatakana" allowBlank="1" showInputMessage="1" showErrorMessage="1" sqref="F19:I19 F32:I32" xr:uid="{9FCE5EE3-D61F-46CD-85F1-F10929141F01}"/>
  </dataValidations>
  <pageMargins left="0.70866141732283472" right="0.70866141732283472" top="0.55118110236220474" bottom="0.55118110236220474" header="0.31496062992125984" footer="0.31496062992125984"/>
  <pageSetup paperSize="9" fitToHeight="0" orientation="portrait" verticalDpi="0" r:id="rId1"/>
  <rowBreaks count="2" manualBreakCount="2">
    <brk id="45" max="10" man="1"/>
    <brk id="99" max="1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420379-7420-49FC-A2FA-7A81A09BBB1C}">
          <x14:formula1>
            <xm:f>【触らない】リスト!$C$1:$C$11</xm:f>
          </x14:formula1>
          <xm:sqref>F24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CA3ED-147E-4FEC-8F82-B06A6E5D0077}">
  <sheetPr codeName="Sheet3">
    <tabColor rgb="FFFFC000"/>
  </sheetPr>
  <dimension ref="A1:AB591"/>
  <sheetViews>
    <sheetView view="pageBreakPreview" zoomScaleNormal="100" zoomScaleSheetLayoutView="100" workbookViewId="0">
      <selection activeCell="AG18" sqref="AG18"/>
    </sheetView>
  </sheetViews>
  <sheetFormatPr defaultRowHeight="12.75"/>
  <cols>
    <col min="1" max="43" width="3.125" style="1" customWidth="1"/>
    <col min="44" max="16384" width="9" style="1"/>
  </cols>
  <sheetData>
    <row r="1" spans="1:28" ht="15.95" customHeight="1">
      <c r="O1" s="3"/>
      <c r="P1" s="70" t="s">
        <v>2</v>
      </c>
      <c r="Q1" s="70"/>
      <c r="R1" s="70"/>
      <c r="S1" s="70" t="str">
        <f>IF(入力用!E13="西暦",IF(【触らない】リスト!E5=1,【触らない】リスト!E4&amp;" 元",【触らない】リスト!E4&amp;" "&amp;DBCS(【触らない】リスト!E5)),IF(入力用!F13=1,入力用!E13&amp;" 元",入力用!E13&amp;" "&amp;DBCS(入力用!F13)))</f>
        <v xml:space="preserve"> </v>
      </c>
      <c r="T1" s="70"/>
      <c r="U1" s="70"/>
      <c r="V1" s="47" t="s">
        <v>1</v>
      </c>
      <c r="W1" s="70" t="str">
        <f>DBCS(入力用!H13)</f>
        <v/>
      </c>
      <c r="X1" s="70"/>
      <c r="Y1" s="47" t="s">
        <v>15</v>
      </c>
      <c r="Z1" s="70" t="str">
        <f>DBCS(入力用!J13)</f>
        <v/>
      </c>
      <c r="AA1" s="70"/>
      <c r="AB1" s="47" t="s">
        <v>0</v>
      </c>
    </row>
    <row r="2" spans="1:28" ht="15.95" customHeight="1">
      <c r="B2" s="1" t="s">
        <v>3</v>
      </c>
    </row>
    <row r="3" spans="1:28" ht="15.95" customHeight="1"/>
    <row r="4" spans="1:28" ht="15.95" customHeight="1">
      <c r="A4" s="71" t="s">
        <v>27</v>
      </c>
      <c r="B4" s="71"/>
      <c r="C4" s="71"/>
      <c r="D4" s="71"/>
      <c r="E4" s="71"/>
      <c r="F4" s="71"/>
      <c r="G4" s="71"/>
      <c r="H4" s="71"/>
      <c r="I4" s="71"/>
      <c r="J4" s="71"/>
      <c r="K4" s="71"/>
      <c r="L4" s="71"/>
      <c r="M4" s="71"/>
      <c r="N4" s="71"/>
      <c r="O4" s="71"/>
      <c r="P4" s="71"/>
      <c r="Q4" s="71"/>
      <c r="R4" s="71"/>
      <c r="S4" s="71"/>
      <c r="T4" s="71"/>
      <c r="U4" s="71"/>
      <c r="V4" s="71"/>
      <c r="W4" s="71"/>
      <c r="X4" s="71"/>
      <c r="Y4" s="71"/>
      <c r="Z4" s="71"/>
      <c r="AA4" s="71"/>
      <c r="AB4" s="71"/>
    </row>
    <row r="5" spans="1:28" ht="15.95" customHeight="1">
      <c r="A5" s="73" t="s">
        <v>136</v>
      </c>
      <c r="B5" s="73"/>
      <c r="C5" s="73"/>
      <c r="D5" s="73"/>
      <c r="E5" s="73"/>
      <c r="F5" s="73"/>
      <c r="G5" s="73"/>
      <c r="H5" s="73"/>
      <c r="I5" s="73"/>
      <c r="J5" s="73"/>
      <c r="K5" s="73"/>
      <c r="L5" s="73"/>
      <c r="M5" s="73"/>
      <c r="N5" s="73"/>
      <c r="O5" s="73"/>
      <c r="P5" s="73"/>
      <c r="Q5" s="73"/>
      <c r="R5" s="73"/>
      <c r="S5" s="73"/>
      <c r="T5" s="73"/>
      <c r="U5" s="73"/>
      <c r="V5" s="73"/>
      <c r="W5" s="73"/>
      <c r="X5" s="73"/>
      <c r="Y5" s="73"/>
      <c r="Z5" s="73"/>
      <c r="AA5" s="73"/>
      <c r="AB5" s="73"/>
    </row>
    <row r="6" spans="1:28" ht="15.95" customHeight="1"/>
    <row r="7" spans="1:28" ht="15.95" customHeight="1">
      <c r="A7" s="79" t="s">
        <v>36</v>
      </c>
      <c r="B7" s="79"/>
      <c r="C7" s="79"/>
      <c r="D7" s="79"/>
      <c r="E7" s="79"/>
      <c r="F7" s="79"/>
      <c r="G7" s="79"/>
      <c r="H7" s="79"/>
      <c r="I7" s="79"/>
      <c r="J7" s="79"/>
      <c r="K7" s="79"/>
      <c r="L7" s="79"/>
      <c r="M7" s="79"/>
      <c r="N7" s="79"/>
      <c r="O7" s="79"/>
      <c r="P7" s="79"/>
      <c r="Q7" s="79"/>
      <c r="R7" s="79"/>
      <c r="S7" s="79"/>
      <c r="T7" s="79"/>
      <c r="U7" s="79"/>
      <c r="V7" s="79"/>
      <c r="W7" s="79"/>
      <c r="X7" s="79"/>
      <c r="Y7" s="79"/>
      <c r="Z7" s="79"/>
      <c r="AA7" s="79"/>
      <c r="AB7" s="79"/>
    </row>
    <row r="8" spans="1:28" ht="15.95" customHeight="1">
      <c r="A8" s="79"/>
      <c r="B8" s="79"/>
      <c r="C8" s="79"/>
      <c r="D8" s="79"/>
      <c r="E8" s="79"/>
      <c r="F8" s="79"/>
      <c r="G8" s="79"/>
      <c r="H8" s="79"/>
      <c r="I8" s="79"/>
      <c r="J8" s="79"/>
      <c r="K8" s="79"/>
      <c r="L8" s="79"/>
      <c r="M8" s="79"/>
      <c r="N8" s="79"/>
      <c r="O8" s="79"/>
      <c r="P8" s="79"/>
      <c r="Q8" s="79"/>
      <c r="R8" s="79"/>
      <c r="S8" s="79"/>
      <c r="T8" s="79"/>
      <c r="U8" s="79"/>
      <c r="V8" s="79"/>
      <c r="W8" s="79"/>
      <c r="X8" s="79"/>
      <c r="Y8" s="79"/>
      <c r="Z8" s="79"/>
      <c r="AA8" s="79"/>
      <c r="AB8" s="79"/>
    </row>
    <row r="9" spans="1:28" ht="15.95" customHeight="1">
      <c r="A9" s="72" t="s">
        <v>38</v>
      </c>
      <c r="B9" s="72"/>
      <c r="C9" s="72"/>
      <c r="D9" s="72"/>
      <c r="E9" s="72"/>
      <c r="F9" s="72"/>
      <c r="G9" s="72"/>
      <c r="H9" s="72"/>
      <c r="I9" s="72"/>
      <c r="J9" s="72"/>
      <c r="K9" s="72"/>
      <c r="L9" s="72"/>
      <c r="M9" s="72"/>
      <c r="N9" s="72"/>
      <c r="O9" s="72"/>
      <c r="P9" s="72"/>
      <c r="Q9" s="72"/>
      <c r="R9" s="72"/>
      <c r="S9" s="72"/>
      <c r="T9" s="72"/>
      <c r="U9" s="72"/>
      <c r="V9" s="72"/>
      <c r="W9" s="72"/>
      <c r="X9" s="72"/>
      <c r="Y9" s="72"/>
      <c r="Z9" s="72"/>
      <c r="AA9" s="72"/>
      <c r="AB9" s="72"/>
    </row>
    <row r="10" spans="1:28" ht="15.95" customHeight="1">
      <c r="A10" s="1" t="s">
        <v>4</v>
      </c>
    </row>
    <row r="11" spans="1:28" ht="15.95" customHeight="1">
      <c r="A11" s="72" t="s">
        <v>33</v>
      </c>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row>
    <row r="12" spans="1:28" ht="15.95" customHeight="1">
      <c r="A12" s="72" t="s">
        <v>26</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row>
    <row r="13" spans="1:28" ht="15.95" customHeight="1">
      <c r="A13" s="72" t="s">
        <v>135</v>
      </c>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row>
    <row r="14" spans="1:28" ht="15.95" customHeight="1">
      <c r="N14" s="1" t="s">
        <v>37</v>
      </c>
    </row>
    <row r="15" spans="1:28" ht="15.95" customHeight="1">
      <c r="A15" s="1" t="s">
        <v>5</v>
      </c>
    </row>
    <row r="16" spans="1:28" ht="15.95" customHeight="1">
      <c r="A16" s="11" t="s">
        <v>31</v>
      </c>
    </row>
    <row r="17" spans="1:28" s="48" customFormat="1" ht="15.95" customHeight="1">
      <c r="A17" s="74" t="s">
        <v>6</v>
      </c>
      <c r="B17" s="74"/>
      <c r="C17" s="80"/>
      <c r="D17" s="75" t="str">
        <f>IF(OR(入力用!F19="",入力用!M9="error"),"",入力用!F19)</f>
        <v/>
      </c>
      <c r="E17" s="75"/>
      <c r="F17" s="75"/>
      <c r="G17" s="75"/>
      <c r="H17" s="75"/>
      <c r="I17" s="75"/>
      <c r="J17" s="75"/>
      <c r="K17" s="75"/>
      <c r="L17" s="94" t="s">
        <v>32</v>
      </c>
      <c r="M17" s="95"/>
      <c r="N17" s="96" t="str">
        <f>IF(OR(入力用!F20="",入力用!M9="error"),"",IF(入力用!F20="その他",入力用!F21,入力用!F20))</f>
        <v/>
      </c>
      <c r="O17" s="96"/>
      <c r="P17" s="84" t="s">
        <v>7</v>
      </c>
      <c r="Q17" s="68"/>
      <c r="R17" s="69"/>
      <c r="S17" s="68" t="str">
        <f>IF(入力用!E22="西暦",IF(【触らない】リスト!E11=1,【触らない】リスト!E10&amp;" 元",【触らない】リスト!E10&amp;" "&amp;DBCS(【触らない】リスト!E11)),IF(入力用!F22=1,入力用!E22&amp;" 元",入力用!E22&amp;" "&amp;DBCS(入力用!F22)))</f>
        <v xml:space="preserve"> </v>
      </c>
      <c r="T17" s="68"/>
      <c r="U17" s="68"/>
      <c r="V17" s="49" t="s">
        <v>1</v>
      </c>
      <c r="W17" s="68" t="str">
        <f>DBCS(入力用!H22)</f>
        <v/>
      </c>
      <c r="X17" s="68"/>
      <c r="Y17" s="49" t="s">
        <v>9</v>
      </c>
      <c r="Z17" s="68" t="str">
        <f>DBCS(入力用!J22)</f>
        <v/>
      </c>
      <c r="AA17" s="68"/>
      <c r="AB17" s="50" t="s">
        <v>0</v>
      </c>
    </row>
    <row r="18" spans="1:28" s="48" customFormat="1" ht="15.95" customHeight="1">
      <c r="A18" s="81" t="s">
        <v>11</v>
      </c>
      <c r="B18" s="81"/>
      <c r="C18" s="82"/>
      <c r="D18" s="85" t="str">
        <f>IF(OR(入力用!F18="",入力用!M9="error"),"",入力用!F18)</f>
        <v/>
      </c>
      <c r="E18" s="86"/>
      <c r="F18" s="86"/>
      <c r="G18" s="86"/>
      <c r="H18" s="86"/>
      <c r="I18" s="86"/>
      <c r="J18" s="86"/>
      <c r="K18" s="91" t="s">
        <v>18</v>
      </c>
      <c r="L18" s="94"/>
      <c r="M18" s="95"/>
      <c r="N18" s="96"/>
      <c r="O18" s="96"/>
      <c r="P18" s="97" t="s">
        <v>8</v>
      </c>
      <c r="Q18" s="99" t="str">
        <f>"京都市"&amp;入力用!F24&amp;入力用!D26</f>
        <v>京都市</v>
      </c>
      <c r="R18" s="100"/>
      <c r="S18" s="100"/>
      <c r="T18" s="100"/>
      <c r="U18" s="100"/>
      <c r="V18" s="100"/>
      <c r="W18" s="100"/>
      <c r="X18" s="100"/>
      <c r="Y18" s="100"/>
      <c r="Z18" s="100"/>
      <c r="AA18" s="100"/>
      <c r="AB18" s="101"/>
    </row>
    <row r="19" spans="1:28" s="48" customFormat="1" ht="15.95" customHeight="1">
      <c r="A19" s="83"/>
      <c r="B19" s="83"/>
      <c r="C19" s="84"/>
      <c r="D19" s="87"/>
      <c r="E19" s="88"/>
      <c r="F19" s="88"/>
      <c r="G19" s="88"/>
      <c r="H19" s="88"/>
      <c r="I19" s="88"/>
      <c r="J19" s="88"/>
      <c r="K19" s="92"/>
      <c r="L19" s="94"/>
      <c r="M19" s="95"/>
      <c r="N19" s="96"/>
      <c r="O19" s="96"/>
      <c r="P19" s="97"/>
      <c r="Q19" s="99"/>
      <c r="R19" s="100"/>
      <c r="S19" s="100"/>
      <c r="T19" s="100"/>
      <c r="U19" s="100"/>
      <c r="V19" s="100"/>
      <c r="W19" s="100"/>
      <c r="X19" s="100"/>
      <c r="Y19" s="100"/>
      <c r="Z19" s="100"/>
      <c r="AA19" s="100"/>
      <c r="AB19" s="101"/>
    </row>
    <row r="20" spans="1:28" s="48" customFormat="1" ht="15.95" customHeight="1">
      <c r="A20" s="83"/>
      <c r="B20" s="83"/>
      <c r="C20" s="84"/>
      <c r="D20" s="89"/>
      <c r="E20" s="90"/>
      <c r="F20" s="90"/>
      <c r="G20" s="90"/>
      <c r="H20" s="90"/>
      <c r="I20" s="90"/>
      <c r="J20" s="90"/>
      <c r="K20" s="93"/>
      <c r="L20" s="94"/>
      <c r="M20" s="95"/>
      <c r="N20" s="96"/>
      <c r="O20" s="96"/>
      <c r="P20" s="98"/>
      <c r="Q20" s="102" t="s">
        <v>10</v>
      </c>
      <c r="R20" s="103"/>
      <c r="S20" s="104" t="str">
        <f>IF(入力用!E28="","",DBCS(入力用!E28))</f>
        <v/>
      </c>
      <c r="T20" s="104"/>
      <c r="U20" s="104"/>
      <c r="V20" s="104"/>
      <c r="W20" s="104"/>
      <c r="X20" s="104"/>
      <c r="Y20" s="104"/>
      <c r="Z20" s="104"/>
      <c r="AA20" s="104"/>
      <c r="AB20" s="105"/>
    </row>
    <row r="21" spans="1:28" ht="9.9499999999999993" customHeight="1"/>
    <row r="22" spans="1:28" ht="15.95" customHeight="1">
      <c r="A22" s="1" t="s">
        <v>12</v>
      </c>
    </row>
    <row r="23" spans="1:28" ht="15.95" customHeight="1">
      <c r="A23" s="74" t="s">
        <v>6</v>
      </c>
      <c r="B23" s="74"/>
      <c r="C23" s="74"/>
      <c r="D23" s="75" t="str">
        <f>IF(OR(入力用!F32="",入力用!M9="error"),"",入力用!F32)</f>
        <v/>
      </c>
      <c r="E23" s="75"/>
      <c r="F23" s="75"/>
      <c r="G23" s="75"/>
      <c r="H23" s="75"/>
      <c r="I23" s="75"/>
      <c r="J23" s="75"/>
      <c r="K23" s="75"/>
      <c r="L23" s="68" t="s">
        <v>13</v>
      </c>
      <c r="M23" s="68"/>
      <c r="N23" s="69"/>
      <c r="O23" s="76" t="str">
        <f>DBCS(入力用!F33)</f>
        <v/>
      </c>
      <c r="P23" s="77"/>
      <c r="Q23" s="77"/>
      <c r="R23" s="77"/>
      <c r="S23" s="77"/>
      <c r="T23" s="77"/>
      <c r="U23" s="77"/>
      <c r="V23" s="77"/>
      <c r="W23" s="77"/>
      <c r="X23" s="78"/>
      <c r="Y23" s="2"/>
      <c r="Z23" s="3"/>
      <c r="AA23" s="3"/>
      <c r="AB23" s="2"/>
    </row>
    <row r="24" spans="1:28" ht="15.95" customHeight="1">
      <c r="A24" s="81" t="s">
        <v>11</v>
      </c>
      <c r="B24" s="81"/>
      <c r="C24" s="81"/>
      <c r="D24" s="85" t="str">
        <f>IF(OR(入力用!F31="",入力用!M9="error"),"",入力用!F31)</f>
        <v/>
      </c>
      <c r="E24" s="86"/>
      <c r="F24" s="86"/>
      <c r="G24" s="86"/>
      <c r="H24" s="86"/>
      <c r="I24" s="86"/>
      <c r="J24" s="86"/>
      <c r="K24" s="120"/>
      <c r="L24" s="68" t="s">
        <v>7</v>
      </c>
      <c r="M24" s="68"/>
      <c r="N24" s="69"/>
      <c r="O24" s="68" t="str">
        <f>IF(入力用!E34="西暦",IF(【触らない】リスト!E17=1,【触らない】リスト!E16&amp;" 元",【触らない】リスト!E16&amp;" "&amp;DBCS(【触らない】リスト!E17)),IF(入力用!F34=1,入力用!E34&amp;" 元",入力用!E34&amp;" "&amp;DBCS(入力用!F34)))</f>
        <v xml:space="preserve"> </v>
      </c>
      <c r="P24" s="68"/>
      <c r="Q24" s="68"/>
      <c r="R24" s="49" t="s">
        <v>1</v>
      </c>
      <c r="S24" s="68" t="str">
        <f>DBCS(入力用!H34)</f>
        <v/>
      </c>
      <c r="T24" s="68"/>
      <c r="U24" s="49" t="s">
        <v>9</v>
      </c>
      <c r="V24" s="68" t="str">
        <f>DBCS(入力用!J34)</f>
        <v/>
      </c>
      <c r="W24" s="68"/>
      <c r="X24" s="50" t="s">
        <v>0</v>
      </c>
      <c r="Y24" s="5"/>
      <c r="Z24" s="5"/>
      <c r="AA24" s="5"/>
      <c r="AB24" s="5"/>
    </row>
    <row r="25" spans="1:28" ht="15.95" customHeight="1">
      <c r="A25" s="83"/>
      <c r="B25" s="83"/>
      <c r="C25" s="83"/>
      <c r="D25" s="89"/>
      <c r="E25" s="90"/>
      <c r="F25" s="90"/>
      <c r="G25" s="90"/>
      <c r="H25" s="90"/>
      <c r="I25" s="90"/>
      <c r="J25" s="90"/>
      <c r="K25" s="121"/>
      <c r="L25" s="6"/>
      <c r="M25" s="6"/>
      <c r="N25" s="7"/>
      <c r="O25" s="7"/>
      <c r="P25" s="4"/>
      <c r="Q25" s="3"/>
      <c r="R25" s="3"/>
      <c r="S25" s="7"/>
      <c r="T25" s="7"/>
      <c r="U25" s="7"/>
      <c r="V25" s="7"/>
      <c r="W25" s="7"/>
      <c r="X25" s="7"/>
      <c r="Y25" s="7"/>
      <c r="Z25" s="7"/>
      <c r="AA25" s="7"/>
      <c r="AB25" s="7"/>
    </row>
    <row r="26" spans="1:28" ht="9.9499999999999993" customHeight="1"/>
    <row r="27" spans="1:28" ht="15.95" customHeight="1">
      <c r="A27" s="1" t="s">
        <v>134</v>
      </c>
    </row>
    <row r="28" spans="1:28" ht="20.100000000000001" customHeight="1">
      <c r="A28" s="106" t="s">
        <v>17</v>
      </c>
      <c r="B28" s="107"/>
      <c r="C28" s="107"/>
      <c r="D28" s="84" t="str">
        <f>IF(OR(入力用!$E$40="",入力用!$E$40=1,入力用!E49=""),"",IF(入力用!E49="西暦",IF(【触らない】リスト!E23=1,【触らない】リスト!E22&amp;" 元",【触らない】リスト!E22&amp;" "&amp;DBCS(【触らない】リスト!E23)),IF(入力用!F49=1,入力用!E49&amp;" 元",入力用!E49&amp;" "&amp;DBCS(入力用!F49))))</f>
        <v/>
      </c>
      <c r="E28" s="68"/>
      <c r="F28" s="68"/>
      <c r="G28" s="49" t="s">
        <v>1</v>
      </c>
      <c r="H28" s="68" t="str">
        <f>IF(OR(入力用!$E$40="",入力用!$E$40=1,入力用!E49=""),"",DBCS(入力用!H49))</f>
        <v/>
      </c>
      <c r="I28" s="68"/>
      <c r="J28" s="50" t="s">
        <v>15</v>
      </c>
      <c r="K28" s="2"/>
    </row>
    <row r="29" spans="1:28" ht="15.95" customHeight="1">
      <c r="A29" s="8"/>
      <c r="B29" s="84" t="s">
        <v>22</v>
      </c>
      <c r="C29" s="68"/>
      <c r="D29" s="68"/>
      <c r="E29" s="68"/>
      <c r="F29" s="68"/>
      <c r="G29" s="68"/>
      <c r="H29" s="69"/>
      <c r="I29" s="84" t="s">
        <v>23</v>
      </c>
      <c r="J29" s="68"/>
      <c r="K29" s="68"/>
      <c r="L29" s="68"/>
      <c r="M29" s="68"/>
      <c r="N29" s="68"/>
      <c r="O29" s="68"/>
      <c r="P29" s="68"/>
      <c r="Q29" s="68"/>
      <c r="R29" s="69"/>
      <c r="S29" s="83" t="s">
        <v>19</v>
      </c>
      <c r="T29" s="83"/>
      <c r="U29" s="83"/>
      <c r="V29" s="83"/>
      <c r="W29" s="83"/>
      <c r="X29" s="106" t="s">
        <v>21</v>
      </c>
      <c r="Y29" s="107"/>
      <c r="Z29" s="107"/>
      <c r="AA29" s="107"/>
      <c r="AB29" s="108"/>
    </row>
    <row r="30" spans="1:28" ht="24.95" customHeight="1">
      <c r="A30" s="46">
        <v>1</v>
      </c>
      <c r="B30" s="114" t="str">
        <f>IF(D28="","",IF(入力用!G54="","",入力用!G54))</f>
        <v/>
      </c>
      <c r="C30" s="115"/>
      <c r="D30" s="115"/>
      <c r="E30" s="115"/>
      <c r="F30" s="115"/>
      <c r="G30" s="115"/>
      <c r="H30" s="116"/>
      <c r="I30" s="117" t="str">
        <f>IF(D28="","",IF(入力用!D56="","",入力用!D56))</f>
        <v/>
      </c>
      <c r="J30" s="118"/>
      <c r="K30" s="118"/>
      <c r="L30" s="118"/>
      <c r="M30" s="118"/>
      <c r="N30" s="118"/>
      <c r="O30" s="118"/>
      <c r="P30" s="118"/>
      <c r="Q30" s="118"/>
      <c r="R30" s="119"/>
      <c r="S30" s="111" t="str">
        <f>IF(D28="","",IF(入力用!G57="","",入力用!G57))</f>
        <v/>
      </c>
      <c r="T30" s="112"/>
      <c r="U30" s="112"/>
      <c r="V30" s="112"/>
      <c r="W30" s="113"/>
      <c r="X30" s="109" t="str">
        <f>IF(D28="","",IF(入力用!H60="","",入力用!H60))</f>
        <v/>
      </c>
      <c r="Y30" s="110"/>
      <c r="Z30" s="110"/>
      <c r="AA30" s="110"/>
      <c r="AB30" s="51" t="s">
        <v>16</v>
      </c>
    </row>
    <row r="31" spans="1:28" ht="24.95" customHeight="1">
      <c r="A31" s="46">
        <v>2</v>
      </c>
      <c r="B31" s="114" t="str">
        <f>IF(D28="","",IF(入力用!G63="","",入力用!G63))</f>
        <v/>
      </c>
      <c r="C31" s="115"/>
      <c r="D31" s="115"/>
      <c r="E31" s="115"/>
      <c r="F31" s="115"/>
      <c r="G31" s="115"/>
      <c r="H31" s="116"/>
      <c r="I31" s="117" t="str">
        <f>IF(D28="","",IF(入力用!D65="","",入力用!D65))</f>
        <v/>
      </c>
      <c r="J31" s="118"/>
      <c r="K31" s="118"/>
      <c r="L31" s="118"/>
      <c r="M31" s="118"/>
      <c r="N31" s="118"/>
      <c r="O31" s="118"/>
      <c r="P31" s="118"/>
      <c r="Q31" s="118"/>
      <c r="R31" s="119"/>
      <c r="S31" s="111" t="str">
        <f>IF(D28="","",IF(入力用!G66="","",入力用!G66))</f>
        <v/>
      </c>
      <c r="T31" s="112"/>
      <c r="U31" s="112"/>
      <c r="V31" s="112"/>
      <c r="W31" s="113"/>
      <c r="X31" s="109" t="str">
        <f>IF(D28="","",IF(入力用!H69="","",入力用!H69))</f>
        <v/>
      </c>
      <c r="Y31" s="110"/>
      <c r="Z31" s="110"/>
      <c r="AA31" s="110"/>
      <c r="AB31" s="51" t="s">
        <v>16</v>
      </c>
    </row>
    <row r="32" spans="1:28" ht="24.95" customHeight="1">
      <c r="A32" s="46">
        <v>3</v>
      </c>
      <c r="B32" s="114" t="str">
        <f>IF($D$28="","",IF(入力用!G72="","",入力用!G72))</f>
        <v/>
      </c>
      <c r="C32" s="115"/>
      <c r="D32" s="115"/>
      <c r="E32" s="115"/>
      <c r="F32" s="115"/>
      <c r="G32" s="115"/>
      <c r="H32" s="116"/>
      <c r="I32" s="117" t="str">
        <f>IF($D$28="","",IF(入力用!D74="","",入力用!D74))</f>
        <v/>
      </c>
      <c r="J32" s="118"/>
      <c r="K32" s="118"/>
      <c r="L32" s="118"/>
      <c r="M32" s="118"/>
      <c r="N32" s="118"/>
      <c r="O32" s="118"/>
      <c r="P32" s="118"/>
      <c r="Q32" s="118"/>
      <c r="R32" s="119"/>
      <c r="S32" s="111" t="str">
        <f>IF($D$28="","",IF(入力用!G75="","",入力用!G75))</f>
        <v/>
      </c>
      <c r="T32" s="112"/>
      <c r="U32" s="112"/>
      <c r="V32" s="112"/>
      <c r="W32" s="113"/>
      <c r="X32" s="109" t="str">
        <f>IF($D$28="","",IF(入力用!H78="","",入力用!H78))</f>
        <v/>
      </c>
      <c r="Y32" s="110"/>
      <c r="Z32" s="110"/>
      <c r="AA32" s="110"/>
      <c r="AB32" s="51" t="s">
        <v>16</v>
      </c>
    </row>
    <row r="33" spans="1:28" ht="24.95" customHeight="1">
      <c r="A33" s="46">
        <v>4</v>
      </c>
      <c r="B33" s="114" t="str">
        <f>IF($D$28="","",IF(入力用!G81="","",入力用!G81))</f>
        <v/>
      </c>
      <c r="C33" s="115"/>
      <c r="D33" s="115"/>
      <c r="E33" s="115"/>
      <c r="F33" s="115"/>
      <c r="G33" s="115"/>
      <c r="H33" s="116"/>
      <c r="I33" s="117" t="str">
        <f>IF($D$28="","",IF(入力用!D83="","",入力用!D83))</f>
        <v/>
      </c>
      <c r="J33" s="118"/>
      <c r="K33" s="118"/>
      <c r="L33" s="118"/>
      <c r="M33" s="118"/>
      <c r="N33" s="118"/>
      <c r="O33" s="118"/>
      <c r="P33" s="118"/>
      <c r="Q33" s="118"/>
      <c r="R33" s="119"/>
      <c r="S33" s="111" t="str">
        <f>IF($D$28="","",IF(入力用!G84="","",入力用!G84))</f>
        <v/>
      </c>
      <c r="T33" s="112"/>
      <c r="U33" s="112"/>
      <c r="V33" s="112"/>
      <c r="W33" s="113"/>
      <c r="X33" s="109" t="str">
        <f>IF($D$28="","",IF(入力用!H87="","",入力用!H87))</f>
        <v/>
      </c>
      <c r="Y33" s="110"/>
      <c r="Z33" s="110"/>
      <c r="AA33" s="110"/>
      <c r="AB33" s="51" t="s">
        <v>16</v>
      </c>
    </row>
    <row r="34" spans="1:28" ht="24.95" customHeight="1">
      <c r="A34" s="46">
        <v>5</v>
      </c>
      <c r="B34" s="114" t="str">
        <f>IF($D$28="","",IF(入力用!G90="","",入力用!G90))</f>
        <v/>
      </c>
      <c r="C34" s="115"/>
      <c r="D34" s="115"/>
      <c r="E34" s="115"/>
      <c r="F34" s="115"/>
      <c r="G34" s="115"/>
      <c r="H34" s="116"/>
      <c r="I34" s="117" t="str">
        <f>IF($D$28="","",IF(入力用!D92="","",入力用!D92))</f>
        <v/>
      </c>
      <c r="J34" s="118"/>
      <c r="K34" s="118"/>
      <c r="L34" s="118"/>
      <c r="M34" s="118"/>
      <c r="N34" s="118"/>
      <c r="O34" s="118"/>
      <c r="P34" s="118"/>
      <c r="Q34" s="118"/>
      <c r="R34" s="119"/>
      <c r="S34" s="111" t="str">
        <f>IF($D$28="","",IF(入力用!G93="","",入力用!G93))</f>
        <v/>
      </c>
      <c r="T34" s="112"/>
      <c r="U34" s="112"/>
      <c r="V34" s="112"/>
      <c r="W34" s="113"/>
      <c r="X34" s="109" t="str">
        <f>IF($D$28="","",IF(入力用!H96="","",入力用!H96))</f>
        <v/>
      </c>
      <c r="Y34" s="110"/>
      <c r="Z34" s="110"/>
      <c r="AA34" s="110"/>
      <c r="AB34" s="51" t="s">
        <v>16</v>
      </c>
    </row>
    <row r="35" spans="1:28" ht="24.95" customHeight="1" thickBot="1">
      <c r="A35" s="129" t="s">
        <v>132</v>
      </c>
      <c r="B35" s="129"/>
      <c r="C35" s="129"/>
      <c r="D35" s="129"/>
      <c r="E35" s="129"/>
      <c r="F35" s="129"/>
      <c r="G35" s="129"/>
      <c r="H35" s="129"/>
      <c r="I35" s="129"/>
      <c r="J35" s="129"/>
      <c r="K35" s="129"/>
      <c r="L35" s="129"/>
      <c r="M35" s="129"/>
      <c r="N35" s="129"/>
      <c r="O35" s="129"/>
      <c r="P35" s="129"/>
      <c r="Q35" s="129"/>
      <c r="R35" s="129"/>
      <c r="S35" s="122" t="s">
        <v>20</v>
      </c>
      <c r="T35" s="122"/>
      <c r="U35" s="122"/>
      <c r="V35" s="122"/>
      <c r="W35" s="122"/>
      <c r="X35" s="123" t="str">
        <f>IF(SUM(X30:AA34)=0,"",SUM(X30:AA34))</f>
        <v/>
      </c>
      <c r="Y35" s="124"/>
      <c r="Z35" s="124"/>
      <c r="AA35" s="124"/>
      <c r="AB35" s="10" t="s">
        <v>16</v>
      </c>
    </row>
    <row r="36" spans="1:28" ht="24.95" customHeight="1" thickBot="1">
      <c r="A36" s="130"/>
      <c r="B36" s="130"/>
      <c r="C36" s="130"/>
      <c r="D36" s="130"/>
      <c r="E36" s="130"/>
      <c r="F36" s="130"/>
      <c r="G36" s="130"/>
      <c r="H36" s="130"/>
      <c r="I36" s="130"/>
      <c r="J36" s="130"/>
      <c r="K36" s="130"/>
      <c r="L36" s="130"/>
      <c r="M36" s="130"/>
      <c r="N36" s="130"/>
      <c r="O36" s="130"/>
      <c r="P36" s="130"/>
      <c r="Q36" s="130"/>
      <c r="R36" s="130"/>
      <c r="S36" s="125" t="s">
        <v>14</v>
      </c>
      <c r="T36" s="126"/>
      <c r="U36" s="126"/>
      <c r="V36" s="126"/>
      <c r="W36" s="127"/>
      <c r="X36" s="128" t="str">
        <f>IF(D28="","",IF(入力用!H98="","",入力用!H98))</f>
        <v/>
      </c>
      <c r="Y36" s="128"/>
      <c r="Z36" s="128"/>
      <c r="AA36" s="128"/>
      <c r="AB36" s="9" t="s">
        <v>16</v>
      </c>
    </row>
    <row r="37" spans="1:28" ht="15.95" customHeight="1"/>
    <row r="38" spans="1:28" ht="20.100000000000001" customHeight="1">
      <c r="A38" s="106" t="s">
        <v>17</v>
      </c>
      <c r="B38" s="107"/>
      <c r="C38" s="107"/>
      <c r="D38" s="84" t="str">
        <f>IF(OR(入力用!$E$40="",入力用!$E$40=1,入力用!E100=""),"",IF(入力用!E100="西暦",IF(【触らない】リスト!E29=1,【触らない】リスト!E28&amp;" 元",【触らない】リスト!E28&amp;" "&amp;DBCS(【触らない】リスト!E29)),IF(入力用!F100=1,入力用!E100&amp;" 元",入力用!E100&amp;" "&amp;DBCS(入力用!F100))))</f>
        <v/>
      </c>
      <c r="E38" s="68"/>
      <c r="F38" s="68"/>
      <c r="G38" s="49" t="s">
        <v>1</v>
      </c>
      <c r="H38" s="68" t="str">
        <f>IF(OR(入力用!$E$40="",入力用!$E$40=1,入力用!E100=""),"",DBCS(入力用!H100))</f>
        <v/>
      </c>
      <c r="I38" s="68"/>
      <c r="J38" s="50" t="s">
        <v>15</v>
      </c>
      <c r="K38" s="2"/>
    </row>
    <row r="39" spans="1:28" ht="15.95" customHeight="1">
      <c r="A39" s="8"/>
      <c r="B39" s="84" t="s">
        <v>22</v>
      </c>
      <c r="C39" s="68"/>
      <c r="D39" s="68"/>
      <c r="E39" s="68"/>
      <c r="F39" s="68"/>
      <c r="G39" s="68"/>
      <c r="H39" s="69"/>
      <c r="I39" s="84" t="s">
        <v>23</v>
      </c>
      <c r="J39" s="68"/>
      <c r="K39" s="68"/>
      <c r="L39" s="68"/>
      <c r="M39" s="68"/>
      <c r="N39" s="68"/>
      <c r="O39" s="68"/>
      <c r="P39" s="68"/>
      <c r="Q39" s="68"/>
      <c r="R39" s="69"/>
      <c r="S39" s="83" t="s">
        <v>19</v>
      </c>
      <c r="T39" s="83"/>
      <c r="U39" s="83"/>
      <c r="V39" s="83"/>
      <c r="W39" s="83"/>
      <c r="X39" s="106" t="s">
        <v>21</v>
      </c>
      <c r="Y39" s="107"/>
      <c r="Z39" s="107"/>
      <c r="AA39" s="107"/>
      <c r="AB39" s="108"/>
    </row>
    <row r="40" spans="1:28" ht="24.95" customHeight="1">
      <c r="A40" s="46">
        <v>1</v>
      </c>
      <c r="B40" s="114" t="str">
        <f>IF($D$38="","",IF(入力用!G105="","",入力用!G105))</f>
        <v/>
      </c>
      <c r="C40" s="115"/>
      <c r="D40" s="115"/>
      <c r="E40" s="115"/>
      <c r="F40" s="115"/>
      <c r="G40" s="115"/>
      <c r="H40" s="116"/>
      <c r="I40" s="117" t="str">
        <f>IF($D$38="","",IF(入力用!D107="","",入力用!D107))</f>
        <v/>
      </c>
      <c r="J40" s="118"/>
      <c r="K40" s="118"/>
      <c r="L40" s="118"/>
      <c r="M40" s="118"/>
      <c r="N40" s="118"/>
      <c r="O40" s="118"/>
      <c r="P40" s="118"/>
      <c r="Q40" s="118"/>
      <c r="R40" s="119"/>
      <c r="S40" s="111" t="str">
        <f>IF($D$38="","",IF(入力用!G108="","",入力用!G108))</f>
        <v/>
      </c>
      <c r="T40" s="112"/>
      <c r="U40" s="112"/>
      <c r="V40" s="112"/>
      <c r="W40" s="113"/>
      <c r="X40" s="109" t="str">
        <f>IF($D$38="","",IF(入力用!H111="","",入力用!H111))</f>
        <v/>
      </c>
      <c r="Y40" s="110"/>
      <c r="Z40" s="110"/>
      <c r="AA40" s="110"/>
      <c r="AB40" s="51" t="s">
        <v>16</v>
      </c>
    </row>
    <row r="41" spans="1:28" ht="24.95" customHeight="1">
      <c r="A41" s="46">
        <v>2</v>
      </c>
      <c r="B41" s="114" t="str">
        <f>IF($D$38="","",IF(入力用!G114="","",入力用!G114))</f>
        <v/>
      </c>
      <c r="C41" s="115"/>
      <c r="D41" s="115"/>
      <c r="E41" s="115"/>
      <c r="F41" s="115"/>
      <c r="G41" s="115"/>
      <c r="H41" s="116"/>
      <c r="I41" s="117" t="str">
        <f>IF($D$38="","",IF(入力用!D116="","",入力用!D116))</f>
        <v/>
      </c>
      <c r="J41" s="118"/>
      <c r="K41" s="118"/>
      <c r="L41" s="118"/>
      <c r="M41" s="118"/>
      <c r="N41" s="118"/>
      <c r="O41" s="118"/>
      <c r="P41" s="118"/>
      <c r="Q41" s="118"/>
      <c r="R41" s="119"/>
      <c r="S41" s="111" t="str">
        <f>IF($D$38="","",IF(入力用!G117="","",入力用!G117))</f>
        <v/>
      </c>
      <c r="T41" s="112"/>
      <c r="U41" s="112"/>
      <c r="V41" s="112"/>
      <c r="W41" s="113"/>
      <c r="X41" s="109" t="str">
        <f>IF($D$38="","",IF(入力用!H120="","",入力用!H120))</f>
        <v/>
      </c>
      <c r="Y41" s="110"/>
      <c r="Z41" s="110"/>
      <c r="AA41" s="110"/>
      <c r="AB41" s="51" t="s">
        <v>16</v>
      </c>
    </row>
    <row r="42" spans="1:28" ht="24.95" customHeight="1">
      <c r="A42" s="46">
        <v>3</v>
      </c>
      <c r="B42" s="114" t="str">
        <f>IF($D$38="","",IF(入力用!G123="","",入力用!G123))</f>
        <v/>
      </c>
      <c r="C42" s="115"/>
      <c r="D42" s="115"/>
      <c r="E42" s="115"/>
      <c r="F42" s="115"/>
      <c r="G42" s="115"/>
      <c r="H42" s="116"/>
      <c r="I42" s="117" t="str">
        <f>IF($D$38="","",IF(入力用!D125="","",入力用!D125))</f>
        <v/>
      </c>
      <c r="J42" s="118"/>
      <c r="K42" s="118"/>
      <c r="L42" s="118"/>
      <c r="M42" s="118"/>
      <c r="N42" s="118"/>
      <c r="O42" s="118"/>
      <c r="P42" s="118"/>
      <c r="Q42" s="118"/>
      <c r="R42" s="119"/>
      <c r="S42" s="111" t="str">
        <f>IF($D$38="","",IF(入力用!G126="","",入力用!G126))</f>
        <v/>
      </c>
      <c r="T42" s="112"/>
      <c r="U42" s="112"/>
      <c r="V42" s="112"/>
      <c r="W42" s="113"/>
      <c r="X42" s="109" t="str">
        <f>IF($D$38="","",IF(入力用!H129="","",入力用!H129))</f>
        <v/>
      </c>
      <c r="Y42" s="110"/>
      <c r="Z42" s="110"/>
      <c r="AA42" s="110"/>
      <c r="AB42" s="51" t="s">
        <v>16</v>
      </c>
    </row>
    <row r="43" spans="1:28" ht="24.95" customHeight="1">
      <c r="A43" s="46">
        <v>4</v>
      </c>
      <c r="B43" s="114" t="str">
        <f>IF($D$38="","",IF(入力用!G132="","",入力用!G132))</f>
        <v/>
      </c>
      <c r="C43" s="115"/>
      <c r="D43" s="115"/>
      <c r="E43" s="115"/>
      <c r="F43" s="115"/>
      <c r="G43" s="115"/>
      <c r="H43" s="116"/>
      <c r="I43" s="117" t="str">
        <f>IF($D$38="","",IF(入力用!D134="","",入力用!D134))</f>
        <v/>
      </c>
      <c r="J43" s="118"/>
      <c r="K43" s="118"/>
      <c r="L43" s="118"/>
      <c r="M43" s="118"/>
      <c r="N43" s="118"/>
      <c r="O43" s="118"/>
      <c r="P43" s="118"/>
      <c r="Q43" s="118"/>
      <c r="R43" s="119"/>
      <c r="S43" s="111" t="str">
        <f>IF($D$38="","",IF(入力用!G135="","",入力用!G135))</f>
        <v/>
      </c>
      <c r="T43" s="112"/>
      <c r="U43" s="112"/>
      <c r="V43" s="112"/>
      <c r="W43" s="113"/>
      <c r="X43" s="109" t="str">
        <f>IF($D$38="","",IF(入力用!H138="","",入力用!H138))</f>
        <v/>
      </c>
      <c r="Y43" s="110"/>
      <c r="Z43" s="110"/>
      <c r="AA43" s="110"/>
      <c r="AB43" s="51" t="s">
        <v>16</v>
      </c>
    </row>
    <row r="44" spans="1:28" ht="24.95" customHeight="1">
      <c r="A44" s="46">
        <v>5</v>
      </c>
      <c r="B44" s="114" t="str">
        <f>IF($D$38="","",IF(入力用!G141="","",入力用!G141))</f>
        <v/>
      </c>
      <c r="C44" s="115"/>
      <c r="D44" s="115"/>
      <c r="E44" s="115"/>
      <c r="F44" s="115"/>
      <c r="G44" s="115"/>
      <c r="H44" s="116"/>
      <c r="I44" s="117" t="str">
        <f>IF($D$38="","",IF(入力用!D143="","",入力用!D143))</f>
        <v/>
      </c>
      <c r="J44" s="118"/>
      <c r="K44" s="118"/>
      <c r="L44" s="118"/>
      <c r="M44" s="118"/>
      <c r="N44" s="118"/>
      <c r="O44" s="118"/>
      <c r="P44" s="118"/>
      <c r="Q44" s="118"/>
      <c r="R44" s="119"/>
      <c r="S44" s="111" t="str">
        <f>IF($D$38="","",IF(入力用!G144="","",入力用!G144))</f>
        <v/>
      </c>
      <c r="T44" s="112"/>
      <c r="U44" s="112"/>
      <c r="V44" s="112"/>
      <c r="W44" s="113"/>
      <c r="X44" s="109" t="str">
        <f>IF($D$38="","",IF(入力用!H147="","",入力用!H147))</f>
        <v/>
      </c>
      <c r="Y44" s="110"/>
      <c r="Z44" s="110"/>
      <c r="AA44" s="110"/>
      <c r="AB44" s="51" t="s">
        <v>16</v>
      </c>
    </row>
    <row r="45" spans="1:28" ht="24.95" customHeight="1" thickBot="1">
      <c r="A45" s="129" t="s">
        <v>132</v>
      </c>
      <c r="B45" s="129"/>
      <c r="C45" s="129"/>
      <c r="D45" s="129"/>
      <c r="E45" s="129"/>
      <c r="F45" s="129"/>
      <c r="G45" s="129"/>
      <c r="H45" s="129"/>
      <c r="I45" s="129"/>
      <c r="J45" s="129"/>
      <c r="K45" s="129"/>
      <c r="L45" s="129"/>
      <c r="M45" s="129"/>
      <c r="N45" s="129"/>
      <c r="O45" s="129"/>
      <c r="P45" s="129"/>
      <c r="Q45" s="129"/>
      <c r="R45" s="129"/>
      <c r="S45" s="122" t="s">
        <v>20</v>
      </c>
      <c r="T45" s="122"/>
      <c r="U45" s="122"/>
      <c r="V45" s="122"/>
      <c r="W45" s="122"/>
      <c r="X45" s="123" t="str">
        <f>IF(SUM(X40:AA44)=0,"",SUM(X40:AA44))</f>
        <v/>
      </c>
      <c r="Y45" s="124"/>
      <c r="Z45" s="124"/>
      <c r="AA45" s="124"/>
      <c r="AB45" s="10" t="s">
        <v>16</v>
      </c>
    </row>
    <row r="46" spans="1:28" ht="24.95" customHeight="1" thickBot="1">
      <c r="A46" s="130"/>
      <c r="B46" s="130"/>
      <c r="C46" s="130"/>
      <c r="D46" s="130"/>
      <c r="E46" s="130"/>
      <c r="F46" s="130"/>
      <c r="G46" s="130"/>
      <c r="H46" s="130"/>
      <c r="I46" s="130"/>
      <c r="J46" s="130"/>
      <c r="K46" s="130"/>
      <c r="L46" s="130"/>
      <c r="M46" s="130"/>
      <c r="N46" s="130"/>
      <c r="O46" s="130"/>
      <c r="P46" s="130"/>
      <c r="Q46" s="130"/>
      <c r="R46" s="130"/>
      <c r="S46" s="125" t="s">
        <v>14</v>
      </c>
      <c r="T46" s="126"/>
      <c r="U46" s="126"/>
      <c r="V46" s="126"/>
      <c r="W46" s="127"/>
      <c r="X46" s="128" t="str">
        <f>IF($D$38="","",IF(入力用!H149="","",入力用!H149))</f>
        <v/>
      </c>
      <c r="Y46" s="128"/>
      <c r="Z46" s="128"/>
      <c r="AA46" s="128"/>
      <c r="AB46" s="9" t="s">
        <v>16</v>
      </c>
    </row>
    <row r="47" spans="1:28" ht="15.95" customHeight="1"/>
    <row r="48" spans="1:28" ht="20.100000000000001" customHeight="1">
      <c r="A48" s="106" t="s">
        <v>17</v>
      </c>
      <c r="B48" s="107"/>
      <c r="C48" s="107"/>
      <c r="D48" s="84" t="str">
        <f>IF(OR(入力用!$E$40="",入力用!$E$40=1,入力用!E157=""),"",IF(入力用!E157="西暦",IF(【触らない】リスト!E35=1,【触らない】リスト!E34&amp;" 元",【触らない】リスト!E34&amp;" "&amp;DBCS(【触らない】リスト!E35)),IF(入力用!F157=1,入力用!E157&amp;" 元",入力用!E157&amp;" "&amp;DBCS(入力用!F157))))</f>
        <v/>
      </c>
      <c r="E48" s="68"/>
      <c r="F48" s="68"/>
      <c r="G48" s="49" t="s">
        <v>1</v>
      </c>
      <c r="H48" s="68" t="str">
        <f>IF(OR(入力用!$E$40="",入力用!$E$40=1,入力用!H157=""),"",DBCS(入力用!H157))</f>
        <v/>
      </c>
      <c r="I48" s="68"/>
      <c r="J48" s="50" t="s">
        <v>15</v>
      </c>
      <c r="K48" s="2"/>
    </row>
    <row r="49" spans="1:28" ht="15.95" customHeight="1">
      <c r="A49" s="8"/>
      <c r="B49" s="84" t="s">
        <v>22</v>
      </c>
      <c r="C49" s="68"/>
      <c r="D49" s="68"/>
      <c r="E49" s="68"/>
      <c r="F49" s="68"/>
      <c r="G49" s="68"/>
      <c r="H49" s="69"/>
      <c r="I49" s="84" t="s">
        <v>23</v>
      </c>
      <c r="J49" s="68"/>
      <c r="K49" s="68"/>
      <c r="L49" s="68"/>
      <c r="M49" s="68"/>
      <c r="N49" s="68"/>
      <c r="O49" s="68"/>
      <c r="P49" s="68"/>
      <c r="Q49" s="68"/>
      <c r="R49" s="69"/>
      <c r="S49" s="83" t="s">
        <v>19</v>
      </c>
      <c r="T49" s="83"/>
      <c r="U49" s="83"/>
      <c r="V49" s="83"/>
      <c r="W49" s="83"/>
      <c r="X49" s="106" t="s">
        <v>21</v>
      </c>
      <c r="Y49" s="107"/>
      <c r="Z49" s="107"/>
      <c r="AA49" s="107"/>
      <c r="AB49" s="108"/>
    </row>
    <row r="50" spans="1:28" ht="24.95" customHeight="1">
      <c r="A50" s="46">
        <v>1</v>
      </c>
      <c r="B50" s="114" t="str">
        <f>IF(OR($D$48="",入力用!G162=""),"",入力用!G162)</f>
        <v/>
      </c>
      <c r="C50" s="115"/>
      <c r="D50" s="115"/>
      <c r="E50" s="115"/>
      <c r="F50" s="115"/>
      <c r="G50" s="115"/>
      <c r="H50" s="116"/>
      <c r="I50" s="117" t="str">
        <f>IF(OR($D$48=0,入力用!D164=""),"",入力用!D164)</f>
        <v/>
      </c>
      <c r="J50" s="118"/>
      <c r="K50" s="118"/>
      <c r="L50" s="118"/>
      <c r="M50" s="118"/>
      <c r="N50" s="118"/>
      <c r="O50" s="118"/>
      <c r="P50" s="118"/>
      <c r="Q50" s="118"/>
      <c r="R50" s="119"/>
      <c r="S50" s="111" t="str">
        <f>IF(OR($D$48="",入力用!G165=""),"",入力用!G165)</f>
        <v/>
      </c>
      <c r="T50" s="112"/>
      <c r="U50" s="112"/>
      <c r="V50" s="112"/>
      <c r="W50" s="113"/>
      <c r="X50" s="109" t="str">
        <f>IF(OR($D$48="",入力用!H168=""),"",入力用!H168)</f>
        <v/>
      </c>
      <c r="Y50" s="110"/>
      <c r="Z50" s="110"/>
      <c r="AA50" s="110"/>
      <c r="AB50" s="51" t="s">
        <v>16</v>
      </c>
    </row>
    <row r="51" spans="1:28" ht="24.95" customHeight="1">
      <c r="A51" s="46">
        <v>2</v>
      </c>
      <c r="B51" s="114" t="str">
        <f>IF(OR($D$48="",入力用!G171=""),"",入力用!G171)</f>
        <v/>
      </c>
      <c r="C51" s="115"/>
      <c r="D51" s="115"/>
      <c r="E51" s="115"/>
      <c r="F51" s="115"/>
      <c r="G51" s="115"/>
      <c r="H51" s="116"/>
      <c r="I51" s="117" t="str">
        <f>IF(OR($D$48=0,入力用!D173=""),"",入力用!D173)</f>
        <v/>
      </c>
      <c r="J51" s="118"/>
      <c r="K51" s="118"/>
      <c r="L51" s="118"/>
      <c r="M51" s="118"/>
      <c r="N51" s="118"/>
      <c r="O51" s="118"/>
      <c r="P51" s="118"/>
      <c r="Q51" s="118"/>
      <c r="R51" s="119"/>
      <c r="S51" s="111" t="str">
        <f>IF(OR($D$48="",入力用!G174=""),"",入力用!G174)</f>
        <v/>
      </c>
      <c r="T51" s="112"/>
      <c r="U51" s="112"/>
      <c r="V51" s="112"/>
      <c r="W51" s="113"/>
      <c r="X51" s="109" t="str">
        <f>IF(OR($D$48="",入力用!H177=""),"",入力用!H177)</f>
        <v/>
      </c>
      <c r="Y51" s="110"/>
      <c r="Z51" s="110"/>
      <c r="AA51" s="110"/>
      <c r="AB51" s="51" t="s">
        <v>16</v>
      </c>
    </row>
    <row r="52" spans="1:28" ht="24.95" customHeight="1">
      <c r="A52" s="46">
        <v>3</v>
      </c>
      <c r="B52" s="114" t="str">
        <f>IF(OR($D$48="",入力用!G180=""),"",入力用!G180)</f>
        <v/>
      </c>
      <c r="C52" s="115"/>
      <c r="D52" s="115"/>
      <c r="E52" s="115"/>
      <c r="F52" s="115"/>
      <c r="G52" s="115"/>
      <c r="H52" s="116"/>
      <c r="I52" s="117" t="str">
        <f>IF(OR($D$48=0,入力用!D182=""),"",入力用!D182)</f>
        <v/>
      </c>
      <c r="J52" s="118"/>
      <c r="K52" s="118"/>
      <c r="L52" s="118"/>
      <c r="M52" s="118"/>
      <c r="N52" s="118"/>
      <c r="O52" s="118"/>
      <c r="P52" s="118"/>
      <c r="Q52" s="118"/>
      <c r="R52" s="119"/>
      <c r="S52" s="111" t="str">
        <f>IF(OR($D$48="",入力用!G183=""),"",入力用!G183)</f>
        <v/>
      </c>
      <c r="T52" s="112"/>
      <c r="U52" s="112"/>
      <c r="V52" s="112"/>
      <c r="W52" s="113"/>
      <c r="X52" s="109" t="str">
        <f>IF(OR($D$48="",入力用!H186=""),"",入力用!H186)</f>
        <v/>
      </c>
      <c r="Y52" s="110"/>
      <c r="Z52" s="110"/>
      <c r="AA52" s="110"/>
      <c r="AB52" s="51" t="s">
        <v>16</v>
      </c>
    </row>
    <row r="53" spans="1:28" ht="24.95" customHeight="1">
      <c r="A53" s="46">
        <v>4</v>
      </c>
      <c r="B53" s="114" t="str">
        <f>IF(OR($D$48="",入力用!G189=""),"",入力用!G189)</f>
        <v/>
      </c>
      <c r="C53" s="115"/>
      <c r="D53" s="115"/>
      <c r="E53" s="115"/>
      <c r="F53" s="115"/>
      <c r="G53" s="115"/>
      <c r="H53" s="116"/>
      <c r="I53" s="117" t="str">
        <f>IF(OR($D$48=0,入力用!D191=""),"",入力用!D191)</f>
        <v/>
      </c>
      <c r="J53" s="118"/>
      <c r="K53" s="118"/>
      <c r="L53" s="118"/>
      <c r="M53" s="118"/>
      <c r="N53" s="118"/>
      <c r="O53" s="118"/>
      <c r="P53" s="118"/>
      <c r="Q53" s="118"/>
      <c r="R53" s="119"/>
      <c r="S53" s="111" t="str">
        <f>IF(OR($D$48="",入力用!G192=""),"",入力用!G192)</f>
        <v/>
      </c>
      <c r="T53" s="112"/>
      <c r="U53" s="112"/>
      <c r="V53" s="112"/>
      <c r="W53" s="113"/>
      <c r="X53" s="109" t="str">
        <f>IF(OR($D$48="",入力用!H195=""),"",入力用!H195)</f>
        <v/>
      </c>
      <c r="Y53" s="110"/>
      <c r="Z53" s="110"/>
      <c r="AA53" s="110"/>
      <c r="AB53" s="51" t="s">
        <v>16</v>
      </c>
    </row>
    <row r="54" spans="1:28" ht="24.95" customHeight="1">
      <c r="A54" s="46">
        <v>5</v>
      </c>
      <c r="B54" s="114" t="str">
        <f>IF(OR($D$48="",入力用!G198=""),"",入力用!G198)</f>
        <v/>
      </c>
      <c r="C54" s="115"/>
      <c r="D54" s="115"/>
      <c r="E54" s="115"/>
      <c r="F54" s="115"/>
      <c r="G54" s="115"/>
      <c r="H54" s="116"/>
      <c r="I54" s="117" t="str">
        <f>IF(OR($D$48=0,入力用!D200=""),"",入力用!D200)</f>
        <v/>
      </c>
      <c r="J54" s="118"/>
      <c r="K54" s="118"/>
      <c r="L54" s="118"/>
      <c r="M54" s="118"/>
      <c r="N54" s="118"/>
      <c r="O54" s="118"/>
      <c r="P54" s="118"/>
      <c r="Q54" s="118"/>
      <c r="R54" s="119"/>
      <c r="S54" s="111" t="str">
        <f>IF(OR($D$48="",入力用!G201=""),"",入力用!G201)</f>
        <v/>
      </c>
      <c r="T54" s="112"/>
      <c r="U54" s="112"/>
      <c r="V54" s="112"/>
      <c r="W54" s="113"/>
      <c r="X54" s="109" t="str">
        <f>IF(OR($D$48="",入力用!H204=""),"",入力用!H204)</f>
        <v/>
      </c>
      <c r="Y54" s="110"/>
      <c r="Z54" s="110"/>
      <c r="AA54" s="110"/>
      <c r="AB54" s="51" t="s">
        <v>16</v>
      </c>
    </row>
    <row r="55" spans="1:28" ht="24.95" customHeight="1" thickBot="1">
      <c r="A55" s="129" t="s">
        <v>132</v>
      </c>
      <c r="B55" s="129"/>
      <c r="C55" s="129"/>
      <c r="D55" s="129"/>
      <c r="E55" s="129"/>
      <c r="F55" s="129"/>
      <c r="G55" s="129"/>
      <c r="H55" s="129"/>
      <c r="I55" s="129"/>
      <c r="J55" s="129"/>
      <c r="K55" s="129"/>
      <c r="L55" s="129"/>
      <c r="M55" s="129"/>
      <c r="N55" s="129"/>
      <c r="O55" s="129"/>
      <c r="P55" s="129"/>
      <c r="Q55" s="129"/>
      <c r="R55" s="129"/>
      <c r="S55" s="122" t="s">
        <v>20</v>
      </c>
      <c r="T55" s="122"/>
      <c r="U55" s="122"/>
      <c r="V55" s="122"/>
      <c r="W55" s="122"/>
      <c r="X55" s="123" t="str">
        <f>IF(SUM(X50:AA54)=0,"",SUM(X50:AA54))</f>
        <v/>
      </c>
      <c r="Y55" s="124"/>
      <c r="Z55" s="124"/>
      <c r="AA55" s="124"/>
      <c r="AB55" s="10" t="s">
        <v>16</v>
      </c>
    </row>
    <row r="56" spans="1:28" ht="24.95" customHeight="1" thickBot="1">
      <c r="A56" s="130"/>
      <c r="B56" s="130"/>
      <c r="C56" s="130"/>
      <c r="D56" s="130"/>
      <c r="E56" s="130"/>
      <c r="F56" s="130"/>
      <c r="G56" s="130"/>
      <c r="H56" s="130"/>
      <c r="I56" s="130"/>
      <c r="J56" s="130"/>
      <c r="K56" s="130"/>
      <c r="L56" s="130"/>
      <c r="M56" s="130"/>
      <c r="N56" s="130"/>
      <c r="O56" s="130"/>
      <c r="P56" s="130"/>
      <c r="Q56" s="130"/>
      <c r="R56" s="130"/>
      <c r="S56" s="125" t="s">
        <v>14</v>
      </c>
      <c r="T56" s="126"/>
      <c r="U56" s="126"/>
      <c r="V56" s="126"/>
      <c r="W56" s="127"/>
      <c r="X56" s="128" t="str">
        <f>IF(OR(D48="",入力用!H206=""),"",入力用!H206)</f>
        <v/>
      </c>
      <c r="Y56" s="128"/>
      <c r="Z56" s="128"/>
      <c r="AA56" s="128"/>
      <c r="AB56" s="9" t="s">
        <v>16</v>
      </c>
    </row>
    <row r="57" spans="1:28" ht="15.95" customHeight="1"/>
    <row r="58" spans="1:28" ht="15.95" customHeight="1"/>
    <row r="59" spans="1:28" ht="15.95" customHeight="1">
      <c r="A59" s="45" t="s">
        <v>39</v>
      </c>
    </row>
    <row r="60" spans="1:28" ht="15.95" customHeight="1">
      <c r="A60" s="45" t="s">
        <v>133</v>
      </c>
    </row>
    <row r="61" spans="1:28" ht="15.95" customHeight="1">
      <c r="A61" s="1" t="s">
        <v>24</v>
      </c>
    </row>
    <row r="62" spans="1:28" ht="15.95" customHeight="1">
      <c r="A62" s="1" t="s">
        <v>25</v>
      </c>
    </row>
    <row r="63" spans="1:28" ht="15.95" customHeight="1">
      <c r="A63" s="1" t="s">
        <v>35</v>
      </c>
    </row>
    <row r="64" spans="1:28" ht="15.95" customHeight="1">
      <c r="A64" s="1" t="s">
        <v>40</v>
      </c>
    </row>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row r="490" ht="15.95" customHeight="1"/>
    <row r="491" ht="15.95" customHeight="1"/>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row r="534" ht="15.95" customHeight="1"/>
    <row r="535" ht="15.95" customHeight="1"/>
    <row r="536" ht="15.95" customHeight="1"/>
    <row r="537" ht="15.95" customHeight="1"/>
    <row r="538" ht="15.95" customHeight="1"/>
    <row r="539" ht="15.95" customHeight="1"/>
    <row r="540" ht="15.95" customHeight="1"/>
    <row r="541" ht="15.95" customHeight="1"/>
    <row r="542" ht="15.95" customHeight="1"/>
    <row r="543" ht="15.95" customHeight="1"/>
    <row r="544" ht="15.95" customHeight="1"/>
    <row r="545" ht="15.95" customHeight="1"/>
    <row r="546" ht="15.95" customHeight="1"/>
    <row r="547" ht="15.95" customHeight="1"/>
    <row r="548" ht="15.95" customHeight="1"/>
    <row r="549" ht="15.95" customHeight="1"/>
    <row r="550" ht="15.95" customHeight="1"/>
    <row r="551" ht="15.95" customHeight="1"/>
    <row r="552" ht="15.95" customHeight="1"/>
    <row r="553" ht="15.95" customHeight="1"/>
    <row r="554" ht="15.95" customHeight="1"/>
    <row r="555" ht="15.95" customHeight="1"/>
    <row r="556" ht="15.95" customHeight="1"/>
    <row r="557" ht="15.95" customHeight="1"/>
    <row r="558" ht="15.95" customHeight="1"/>
    <row r="559" ht="15.95" customHeight="1"/>
    <row r="560" ht="15.95" customHeight="1"/>
    <row r="561" ht="15.95" customHeight="1"/>
    <row r="562" ht="15.95" customHeight="1"/>
    <row r="563" ht="15.95" customHeight="1"/>
    <row r="564" ht="15.95" customHeight="1"/>
    <row r="565" ht="15.95" customHeight="1"/>
    <row r="566" ht="15.95" customHeight="1"/>
    <row r="567" ht="15.95" customHeight="1"/>
    <row r="568" ht="15.95" customHeight="1"/>
    <row r="569" ht="15.95" customHeight="1"/>
    <row r="570" ht="15.95" customHeight="1"/>
    <row r="571" ht="15.95" customHeight="1"/>
    <row r="572" ht="15.95" customHeight="1"/>
    <row r="573" ht="15.95" customHeight="1"/>
    <row r="574" ht="15.95" customHeight="1"/>
    <row r="575" ht="15.95" customHeight="1"/>
    <row r="576" ht="15.95" customHeight="1"/>
    <row r="577" ht="15.95" customHeight="1"/>
    <row r="578" ht="15.95" customHeight="1"/>
    <row r="579" ht="15.95" customHeight="1"/>
    <row r="580" ht="15.95" customHeight="1"/>
    <row r="581" ht="15.95" customHeight="1"/>
    <row r="582" ht="15.95" customHeight="1"/>
    <row r="583" ht="15.95" customHeight="1"/>
    <row r="584" ht="15.95" customHeight="1"/>
    <row r="585" ht="15.95" customHeight="1"/>
    <row r="586" ht="15.95" customHeight="1"/>
    <row r="587" ht="15.95" customHeight="1"/>
    <row r="588" ht="15.95" customHeight="1"/>
    <row r="589" ht="15.95" customHeight="1"/>
    <row r="590" ht="15.95" customHeight="1"/>
    <row r="591" ht="15.95" customHeight="1"/>
  </sheetData>
  <sheetProtection algorithmName="SHA-512" hashValue="HElBZv8KwdVHBEh1Od0zUG7xX4BVO3KTv7RLWHAHx/sMGdGotA45Spjf2XsDWSFzmwUbATLqx2zJmPeRwGk+IQ==" saltValue="vt34uHGOXwzivumrhLLRag==" spinCount="100000" sheet="1" objects="1" scenarios="1"/>
  <mergeCells count="132">
    <mergeCell ref="S55:W55"/>
    <mergeCell ref="X55:AA55"/>
    <mergeCell ref="A55:R56"/>
    <mergeCell ref="B52:H52"/>
    <mergeCell ref="B50:H50"/>
    <mergeCell ref="B51:H51"/>
    <mergeCell ref="I50:R50"/>
    <mergeCell ref="S56:W56"/>
    <mergeCell ref="X56:AA56"/>
    <mergeCell ref="S53:W53"/>
    <mergeCell ref="X53:AA53"/>
    <mergeCell ref="B54:H54"/>
    <mergeCell ref="I54:R54"/>
    <mergeCell ref="S54:W54"/>
    <mergeCell ref="X54:AA54"/>
    <mergeCell ref="B53:H53"/>
    <mergeCell ref="I53:R53"/>
    <mergeCell ref="S50:W50"/>
    <mergeCell ref="I51:R51"/>
    <mergeCell ref="S51:W51"/>
    <mergeCell ref="I52:R52"/>
    <mergeCell ref="S52:W52"/>
    <mergeCell ref="X50:AA50"/>
    <mergeCell ref="X51:AA51"/>
    <mergeCell ref="B39:H39"/>
    <mergeCell ref="I41:R41"/>
    <mergeCell ref="B49:H49"/>
    <mergeCell ref="A48:C48"/>
    <mergeCell ref="D48:F48"/>
    <mergeCell ref="H48:I48"/>
    <mergeCell ref="I42:R42"/>
    <mergeCell ref="B42:H42"/>
    <mergeCell ref="B44:H44"/>
    <mergeCell ref="I44:R44"/>
    <mergeCell ref="A45:R46"/>
    <mergeCell ref="B43:H43"/>
    <mergeCell ref="I43:R43"/>
    <mergeCell ref="I49:R49"/>
    <mergeCell ref="I39:R39"/>
    <mergeCell ref="X46:AA46"/>
    <mergeCell ref="A38:C38"/>
    <mergeCell ref="D38:F38"/>
    <mergeCell ref="X52:AA52"/>
    <mergeCell ref="X49:AB49"/>
    <mergeCell ref="S40:W40"/>
    <mergeCell ref="X40:AA40"/>
    <mergeCell ref="S41:W41"/>
    <mergeCell ref="X41:AA41"/>
    <mergeCell ref="X39:AB39"/>
    <mergeCell ref="S43:W43"/>
    <mergeCell ref="S39:W39"/>
    <mergeCell ref="S42:W42"/>
    <mergeCell ref="S44:W44"/>
    <mergeCell ref="S46:W46"/>
    <mergeCell ref="S49:W49"/>
    <mergeCell ref="X42:AA42"/>
    <mergeCell ref="S45:W45"/>
    <mergeCell ref="X45:AA45"/>
    <mergeCell ref="X43:AA43"/>
    <mergeCell ref="X44:AA44"/>
    <mergeCell ref="B40:H40"/>
    <mergeCell ref="B41:H41"/>
    <mergeCell ref="I40:R40"/>
    <mergeCell ref="H38:I38"/>
    <mergeCell ref="B34:H34"/>
    <mergeCell ref="I34:R34"/>
    <mergeCell ref="X32:AA32"/>
    <mergeCell ref="X33:AA33"/>
    <mergeCell ref="S34:W34"/>
    <mergeCell ref="X34:AA34"/>
    <mergeCell ref="S35:W35"/>
    <mergeCell ref="X35:AA35"/>
    <mergeCell ref="S36:W36"/>
    <mergeCell ref="X36:AA36"/>
    <mergeCell ref="B33:H33"/>
    <mergeCell ref="I33:R33"/>
    <mergeCell ref="A35:R36"/>
    <mergeCell ref="S33:W33"/>
    <mergeCell ref="V24:W24"/>
    <mergeCell ref="X29:AB29"/>
    <mergeCell ref="X30:AA30"/>
    <mergeCell ref="S31:W31"/>
    <mergeCell ref="X31:AA31"/>
    <mergeCell ref="S30:W30"/>
    <mergeCell ref="B32:H32"/>
    <mergeCell ref="B30:H30"/>
    <mergeCell ref="I29:R29"/>
    <mergeCell ref="I30:R30"/>
    <mergeCell ref="I31:R31"/>
    <mergeCell ref="I32:R32"/>
    <mergeCell ref="S29:W29"/>
    <mergeCell ref="S32:W32"/>
    <mergeCell ref="D24:K25"/>
    <mergeCell ref="A28:C28"/>
    <mergeCell ref="D28:F28"/>
    <mergeCell ref="H28:I28"/>
    <mergeCell ref="B31:H31"/>
    <mergeCell ref="B29:H29"/>
    <mergeCell ref="A24:C25"/>
    <mergeCell ref="L17:M20"/>
    <mergeCell ref="N17:O20"/>
    <mergeCell ref="P18:P20"/>
    <mergeCell ref="P17:R17"/>
    <mergeCell ref="Q18:AB19"/>
    <mergeCell ref="Q20:R20"/>
    <mergeCell ref="S20:AB20"/>
    <mergeCell ref="S17:U17"/>
    <mergeCell ref="D17:K17"/>
    <mergeCell ref="L23:N23"/>
    <mergeCell ref="L24:N24"/>
    <mergeCell ref="O24:Q24"/>
    <mergeCell ref="S24:T24"/>
    <mergeCell ref="Z1:AA1"/>
    <mergeCell ref="W1:X1"/>
    <mergeCell ref="A4:AB4"/>
    <mergeCell ref="P1:R1"/>
    <mergeCell ref="S1:U1"/>
    <mergeCell ref="A13:AB13"/>
    <mergeCell ref="A5:AB5"/>
    <mergeCell ref="A23:C23"/>
    <mergeCell ref="D23:K23"/>
    <mergeCell ref="O23:X23"/>
    <mergeCell ref="A7:AB8"/>
    <mergeCell ref="A9:AB9"/>
    <mergeCell ref="A11:AB11"/>
    <mergeCell ref="A12:AB12"/>
    <mergeCell ref="A17:C17"/>
    <mergeCell ref="A18:C20"/>
    <mergeCell ref="W17:X17"/>
    <mergeCell ref="Z17:AA17"/>
    <mergeCell ref="D18:J20"/>
    <mergeCell ref="K18:K20"/>
  </mergeCells>
  <phoneticPr fontId="2"/>
  <pageMargins left="0.78740157480314965" right="0.70866141732283472" top="0.47244094488188981" bottom="0.39370078740157483" header="0.23622047244094491" footer="0.11811023622047245"/>
  <pageSetup paperSize="9" orientation="portrait" r:id="rId1"/>
  <headerFooter differentFirst="1">
    <firstHeader>&amp;L&amp;"ＭＳ 明朝,標準"&amp;9第３－２号様式（第５条関係）&amp;R&amp;"ＭＳ 明朝,標準"&amp;9【認可外保育施設等利用者用】</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C37DE-0068-41B1-80DF-E755AC20B602}">
  <sheetPr codeName="Sheet4"/>
  <dimension ref="A1:E35"/>
  <sheetViews>
    <sheetView workbookViewId="0"/>
  </sheetViews>
  <sheetFormatPr defaultRowHeight="13.5"/>
  <cols>
    <col min="1" max="1" width="23.25" bestFit="1" customWidth="1"/>
    <col min="2" max="2" width="7.125" bestFit="1" customWidth="1"/>
    <col min="3" max="3" width="24.375" bestFit="1" customWidth="1"/>
    <col min="5" max="5" width="17.625" bestFit="1" customWidth="1"/>
  </cols>
  <sheetData>
    <row r="1" spans="1:5">
      <c r="C1" t="s">
        <v>46</v>
      </c>
      <c r="E1" t="s">
        <v>57</v>
      </c>
    </row>
    <row r="2" spans="1:5">
      <c r="C2" t="s">
        <v>47</v>
      </c>
      <c r="E2" t="b">
        <f>IF(入力用!E13="西暦",入力用!F13&amp;"/"&amp;入力用!H13&amp;"/"&amp;入力用!J13)</f>
        <v>0</v>
      </c>
    </row>
    <row r="3" spans="1:5">
      <c r="A3" t="s">
        <v>28</v>
      </c>
      <c r="C3" t="s">
        <v>48</v>
      </c>
      <c r="E3" t="str">
        <f>DATESTRING(E2)</f>
        <v>明治33年01月00日</v>
      </c>
    </row>
    <row r="4" spans="1:5">
      <c r="A4" t="s">
        <v>29</v>
      </c>
      <c r="C4" t="s">
        <v>49</v>
      </c>
      <c r="E4" t="str">
        <f>LEFT(E3,2)</f>
        <v>明治</v>
      </c>
    </row>
    <row r="5" spans="1:5">
      <c r="A5" t="s">
        <v>30</v>
      </c>
      <c r="C5" t="s">
        <v>50</v>
      </c>
      <c r="E5" s="25">
        <f>_xlfn.NUMBERVALUE((MID(E3,3,2)))</f>
        <v>33</v>
      </c>
    </row>
    <row r="6" spans="1:5">
      <c r="A6" t="s">
        <v>34</v>
      </c>
      <c r="C6" t="s">
        <v>51</v>
      </c>
    </row>
    <row r="7" spans="1:5">
      <c r="C7" t="s">
        <v>52</v>
      </c>
      <c r="E7" t="s">
        <v>58</v>
      </c>
    </row>
    <row r="8" spans="1:5">
      <c r="C8" t="s">
        <v>53</v>
      </c>
      <c r="E8">
        <f>IF(入力用!E22="西暦",入力用!F22&amp;"/"&amp;入力用!H22&amp;"/"&amp;入力用!J22,)</f>
        <v>0</v>
      </c>
    </row>
    <row r="9" spans="1:5">
      <c r="C9" t="s">
        <v>54</v>
      </c>
      <c r="E9" t="str">
        <f>DATESTRING(E8)</f>
        <v>明治33年01月00日</v>
      </c>
    </row>
    <row r="10" spans="1:5">
      <c r="C10" t="s">
        <v>55</v>
      </c>
      <c r="E10" t="str">
        <f>LEFT(E9,2)</f>
        <v>明治</v>
      </c>
    </row>
    <row r="11" spans="1:5">
      <c r="C11" t="s">
        <v>56</v>
      </c>
      <c r="E11" s="25">
        <f>_xlfn.NUMBERVALUE((MID(E9,3,2)))</f>
        <v>33</v>
      </c>
    </row>
    <row r="13" spans="1:5">
      <c r="E13" t="s">
        <v>59</v>
      </c>
    </row>
    <row r="14" spans="1:5">
      <c r="E14" t="b">
        <f>IF(入力用!E34="西暦",入力用!F34&amp;"/"&amp;入力用!H34&amp;"/"&amp;入力用!J34)</f>
        <v>0</v>
      </c>
    </row>
    <row r="15" spans="1:5">
      <c r="E15" t="str">
        <f>DATESTRING(E14)</f>
        <v>明治33年01月00日</v>
      </c>
    </row>
    <row r="16" spans="1:5">
      <c r="E16" t="str">
        <f>LEFT(E15,2)</f>
        <v>明治</v>
      </c>
    </row>
    <row r="17" spans="5:5">
      <c r="E17" s="25">
        <f>_xlfn.NUMBERVALUE((MID(E15,3,2)))</f>
        <v>33</v>
      </c>
    </row>
    <row r="19" spans="5:5">
      <c r="E19" t="s">
        <v>95</v>
      </c>
    </row>
    <row r="20" spans="5:5">
      <c r="E20" t="b">
        <f>IF(入力用!E49="西暦",入力用!F49&amp;"/"&amp;入力用!H49&amp;"/"&amp;1)</f>
        <v>0</v>
      </c>
    </row>
    <row r="21" spans="5:5">
      <c r="E21" t="str">
        <f>DATESTRING(E20)</f>
        <v>明治33年01月00日</v>
      </c>
    </row>
    <row r="22" spans="5:5">
      <c r="E22" t="str">
        <f>LEFT(E21,2)</f>
        <v>明治</v>
      </c>
    </row>
    <row r="23" spans="5:5">
      <c r="E23" s="25">
        <f>_xlfn.NUMBERVALUE((MID(E21,3,2)))</f>
        <v>33</v>
      </c>
    </row>
    <row r="25" spans="5:5">
      <c r="E25" t="s">
        <v>107</v>
      </c>
    </row>
    <row r="26" spans="5:5">
      <c r="E26" t="b">
        <f>IF(入力用!E100="西暦",入力用!F100&amp;"/"&amp;入力用!H100&amp;"/"&amp;1)</f>
        <v>0</v>
      </c>
    </row>
    <row r="27" spans="5:5">
      <c r="E27" t="str">
        <f>DATESTRING(E26)</f>
        <v>明治33年01月00日</v>
      </c>
    </row>
    <row r="28" spans="5:5">
      <c r="E28" t="str">
        <f>LEFT(E27,2)</f>
        <v>明治</v>
      </c>
    </row>
    <row r="29" spans="5:5">
      <c r="E29" s="25">
        <f>_xlfn.NUMBERVALUE((MID(E27,3,2)))</f>
        <v>33</v>
      </c>
    </row>
    <row r="31" spans="5:5">
      <c r="E31" t="s">
        <v>110</v>
      </c>
    </row>
    <row r="32" spans="5:5">
      <c r="E32" t="b">
        <f>IF(入力用!E157="西暦",入力用!F157&amp;"/"&amp;入力用!H157&amp;"/"&amp;1)</f>
        <v>0</v>
      </c>
    </row>
    <row r="33" spans="5:5">
      <c r="E33" t="str">
        <f>DATESTRING(E32)</f>
        <v>明治33年01月00日</v>
      </c>
    </row>
    <row r="34" spans="5:5">
      <c r="E34" t="str">
        <f>LEFT(E33,2)</f>
        <v>明治</v>
      </c>
    </row>
    <row r="35" spans="5:5">
      <c r="E35" s="25">
        <f>_xlfn.NUMBERVALUE((MID(E33,3,2)))</f>
        <v>33</v>
      </c>
    </row>
  </sheetData>
  <sheetProtection algorithmName="SHA-512" hashValue="OB7CFLgfu7zbKKLdIEcuF3Y+HsOCqI+wpcHQPK6MBNIWoLyBWD23IATWlpUfTNba9STVWRPLtoLbVYcPfEYmgQ==" saltValue="IdsQrMhZ+pFoEQ5bMcxF9A==" spinCount="100000" sheet="1" objects="1" scenarios="1"/>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A9927-05D1-44BA-B36D-602A5A861E07}">
  <sheetPr codeName="Sheet5"/>
  <dimension ref="A1:U85"/>
  <sheetViews>
    <sheetView workbookViewId="0"/>
  </sheetViews>
  <sheetFormatPr defaultRowHeight="14.25"/>
  <cols>
    <col min="1" max="2" width="2.625" style="12" customWidth="1"/>
    <col min="3" max="3" width="22.75" style="12" bestFit="1" customWidth="1"/>
    <col min="4" max="9" width="9" style="12"/>
    <col min="10" max="10" width="10.5" style="12" bestFit="1" customWidth="1"/>
    <col min="11" max="13" width="9" style="12"/>
    <col min="14" max="14" width="9" style="12" customWidth="1"/>
    <col min="15" max="15" width="12.875" style="12" customWidth="1"/>
    <col min="16" max="16" width="10.5" style="12" bestFit="1" customWidth="1"/>
    <col min="17" max="17" width="16.125" style="12" bestFit="1" customWidth="1"/>
    <col min="18" max="20" width="13.875" style="12" bestFit="1" customWidth="1"/>
    <col min="21" max="21" width="11.625" style="12" bestFit="1" customWidth="1"/>
    <col min="22" max="16384" width="9" style="12"/>
  </cols>
  <sheetData>
    <row r="1" spans="1:21">
      <c r="A1" s="12" t="s">
        <v>108</v>
      </c>
    </row>
    <row r="3" spans="1:21">
      <c r="B3" s="16" t="s">
        <v>42</v>
      </c>
    </row>
    <row r="4" spans="1:21">
      <c r="B4" s="16"/>
      <c r="C4" s="12" t="s">
        <v>118</v>
      </c>
      <c r="D4" s="12">
        <f>IF(入力用!E13="西暦",入力用!F13,入力用!F13+2018)</f>
        <v>2018</v>
      </c>
      <c r="E4" s="12" t="s">
        <v>1</v>
      </c>
      <c r="F4" s="12">
        <f>入力用!H13</f>
        <v>0</v>
      </c>
      <c r="G4" s="12" t="s">
        <v>9</v>
      </c>
      <c r="H4" s="12">
        <f>入力用!J13</f>
        <v>0</v>
      </c>
      <c r="I4" s="12" t="s">
        <v>0</v>
      </c>
      <c r="J4" s="12" t="str">
        <f>D4&amp;"/"&amp;F4&amp;"/"&amp;H4</f>
        <v>2018/0/0</v>
      </c>
      <c r="L4" s="12" t="str">
        <f>IFERROR(DAY(EOMONTH(J4,0)),"error")</f>
        <v>error</v>
      </c>
    </row>
    <row r="5" spans="1:21">
      <c r="B5" s="16"/>
      <c r="C5" s="12" t="s">
        <v>119</v>
      </c>
      <c r="D5" s="12">
        <f>IF(入力用!E22="西暦",入力用!F22,IF(入力用!E22="明治",入力用!F22+1867,IF(入力用!E22="大正",入力用!F22+1911,IF(入力用!E22="昭和",入力用!F22+1925,IF(入力用!E22="平成",入力用!F22+1988,入力用!F22+2018)))))</f>
        <v>2018</v>
      </c>
      <c r="E5" s="12" t="s">
        <v>1</v>
      </c>
      <c r="F5" s="12">
        <f>入力用!H22</f>
        <v>0</v>
      </c>
      <c r="G5" s="12" t="s">
        <v>9</v>
      </c>
      <c r="H5" s="12">
        <f>入力用!J22</f>
        <v>0</v>
      </c>
      <c r="I5" s="12" t="s">
        <v>0</v>
      </c>
      <c r="J5" s="12" t="str">
        <f>D5&amp;"/"&amp;F5&amp;"/"&amp;H5</f>
        <v>2018/0/0</v>
      </c>
      <c r="L5" s="12" t="str">
        <f>IFERROR(DAY(EOMONTH(J5,0)),"error")</f>
        <v>error</v>
      </c>
    </row>
    <row r="6" spans="1:21">
      <c r="B6" s="16"/>
      <c r="C6" s="12" t="s">
        <v>120</v>
      </c>
      <c r="D6" s="12">
        <f>IF(入力用!E34="西暦",入力用!F34,IF(入力用!E34="平成",入力用!F34+1988,入力用!F34+2018))</f>
        <v>2018</v>
      </c>
      <c r="E6" s="12" t="s">
        <v>1</v>
      </c>
      <c r="F6" s="12">
        <f>入力用!H34</f>
        <v>0</v>
      </c>
      <c r="G6" s="12" t="s">
        <v>9</v>
      </c>
      <c r="H6" s="12">
        <f>入力用!J34</f>
        <v>0</v>
      </c>
      <c r="I6" s="12" t="s">
        <v>0</v>
      </c>
      <c r="J6" s="12" t="str">
        <f>D6&amp;"/"&amp;F6&amp;"/"&amp;H6</f>
        <v>2018/0/0</v>
      </c>
      <c r="L6" s="12" t="str">
        <f>IFERROR(DAY(EOMONTH(J6,0)),"error")</f>
        <v>error</v>
      </c>
    </row>
    <row r="7" spans="1:21">
      <c r="C7" s="12" t="s">
        <v>94</v>
      </c>
    </row>
    <row r="8" spans="1:21">
      <c r="C8" s="12" t="s">
        <v>77</v>
      </c>
      <c r="D8" s="14" t="s">
        <v>75</v>
      </c>
      <c r="E8" s="15">
        <f>入力用!E40</f>
        <v>0</v>
      </c>
      <c r="F8" s="12" t="s">
        <v>76</v>
      </c>
      <c r="N8" s="12" t="s">
        <v>127</v>
      </c>
    </row>
    <row r="9" spans="1:21">
      <c r="C9" s="12" t="s">
        <v>86</v>
      </c>
      <c r="D9" s="12">
        <f>IF(入力用!E43="西暦",入力用!F43,IF(入力用!F43="",2018,入力用!F43+2018))</f>
        <v>2018</v>
      </c>
      <c r="E9" s="12" t="s">
        <v>1</v>
      </c>
      <c r="F9" s="12">
        <f>IF(入力用!H43="",0,入力用!H43)</f>
        <v>0</v>
      </c>
      <c r="G9" s="12" t="s">
        <v>9</v>
      </c>
      <c r="H9" s="12">
        <f>IF(入力用!J43="",0,入力用!J43)</f>
        <v>0</v>
      </c>
      <c r="I9" s="12" t="s">
        <v>0</v>
      </c>
      <c r="J9" s="12" t="str">
        <f>D9&amp;"/"&amp;F9&amp;"/"&amp;H9</f>
        <v>2018/0/0</v>
      </c>
      <c r="L9" s="12" t="str">
        <f>IFERROR(DAY(EOMONTH(J9,0)),"error")</f>
        <v>error</v>
      </c>
      <c r="N9" s="12" t="str">
        <f>LEFT(J9,7)</f>
        <v>2018/0/</v>
      </c>
      <c r="O9" s="12" t="e">
        <f>L9-H9+1</f>
        <v>#VALUE!</v>
      </c>
    </row>
    <row r="10" spans="1:21">
      <c r="C10" s="14" t="s">
        <v>79</v>
      </c>
      <c r="D10" s="12">
        <f>IF(入力用!E44="西暦",入力用!F44,IF(入力用!F44="",2018,入力用!F44+2018))</f>
        <v>2018</v>
      </c>
      <c r="E10" s="12" t="s">
        <v>1</v>
      </c>
      <c r="F10" s="12">
        <f>IF(入力用!H44="",0,入力用!H44)</f>
        <v>0</v>
      </c>
      <c r="G10" s="12" t="s">
        <v>9</v>
      </c>
      <c r="H10" s="12">
        <f>IF(入力用!J44="",0,入力用!J44)</f>
        <v>0</v>
      </c>
      <c r="I10" s="12" t="s">
        <v>0</v>
      </c>
      <c r="J10" s="12" t="str">
        <f>D10&amp;"/"&amp;F10&amp;"/"&amp;H10</f>
        <v>2018/0/0</v>
      </c>
      <c r="L10" s="12" t="str">
        <f t="shared" ref="L10" si="0">IFERROR(DAY(EOMONTH(J10,0)),"error")</f>
        <v>error</v>
      </c>
      <c r="N10" s="12" t="str">
        <f>LEFT(J10,7)</f>
        <v>2018/0/</v>
      </c>
      <c r="O10" s="12">
        <f>H10</f>
        <v>0</v>
      </c>
    </row>
    <row r="13" spans="1:21">
      <c r="B13" s="16" t="s">
        <v>139</v>
      </c>
      <c r="O13" s="14"/>
    </row>
    <row r="14" spans="1:21">
      <c r="O14" s="14"/>
    </row>
    <row r="15" spans="1:21">
      <c r="C15" s="12" t="s">
        <v>81</v>
      </c>
      <c r="L15" s="12">
        <f>MAX(IFERROR(L16,0),IFERROR(L18,0),IFERROR(L22,0),IFERROR(L26,0))</f>
        <v>0</v>
      </c>
      <c r="O15" s="14"/>
      <c r="P15" s="41"/>
      <c r="R15" s="35"/>
      <c r="S15" s="35"/>
      <c r="T15" s="35"/>
      <c r="U15" s="35"/>
    </row>
    <row r="16" spans="1:21">
      <c r="C16" s="12" t="s">
        <v>82</v>
      </c>
      <c r="D16" s="12">
        <f>IF(入力用!$E$49="西暦",入力用!$F$49,入力用!$F$49+2018)</f>
        <v>2018</v>
      </c>
      <c r="E16" s="12" t="s">
        <v>1</v>
      </c>
      <c r="F16" s="12">
        <f>入力用!$H$49</f>
        <v>0</v>
      </c>
      <c r="G16" s="12" t="s">
        <v>9</v>
      </c>
      <c r="J16" s="12" t="str">
        <f>D16&amp;"/"&amp;F16&amp;"/"&amp;1</f>
        <v>2018/0/1</v>
      </c>
      <c r="L16" s="12" t="e">
        <f>DAY(EOMONTH(J16,0))</f>
        <v>#VALUE!</v>
      </c>
      <c r="N16" s="12" t="str">
        <f>LEFT(J16,7)</f>
        <v>2018/0/</v>
      </c>
      <c r="O16" s="14"/>
      <c r="R16" s="35"/>
      <c r="S16" s="35"/>
      <c r="T16" s="35"/>
      <c r="U16" s="35"/>
    </row>
    <row r="17" spans="3:15">
      <c r="C17" s="12" t="s">
        <v>101</v>
      </c>
    </row>
    <row r="18" spans="3:15">
      <c r="C18" s="12" t="s">
        <v>82</v>
      </c>
      <c r="D18" s="12">
        <f>D16</f>
        <v>2018</v>
      </c>
      <c r="E18" s="12" t="s">
        <v>1</v>
      </c>
      <c r="F18" s="12">
        <f>F16</f>
        <v>0</v>
      </c>
      <c r="G18" s="12" t="s">
        <v>9</v>
      </c>
      <c r="J18" s="12" t="str">
        <f>IF(D19=0,"100000",D18&amp;"/"&amp;F18&amp;"/"&amp;D19)</f>
        <v>100000</v>
      </c>
      <c r="L18" s="12">
        <f>IF(J18="100000",0,DAY(EOMONTH(J18,0)))</f>
        <v>0</v>
      </c>
      <c r="N18" s="12" t="str">
        <f>LEFT(J18,7)</f>
        <v>100000</v>
      </c>
      <c r="O18" s="12">
        <f>IF(N18=$N$9,$O$9/L18,IF(N18=$N$10,$O$10/L18,1))</f>
        <v>1</v>
      </c>
    </row>
    <row r="19" spans="3:15">
      <c r="C19" s="12" t="s">
        <v>83</v>
      </c>
      <c r="D19" s="12">
        <f>入力用!G58</f>
        <v>0</v>
      </c>
      <c r="E19" s="12" t="s">
        <v>84</v>
      </c>
      <c r="F19" s="12">
        <f>入力用!J58</f>
        <v>0</v>
      </c>
      <c r="G19" s="12" t="s">
        <v>0</v>
      </c>
      <c r="J19" s="12" t="str">
        <f>IF(F19=0,"0",D18&amp;"/"&amp;F18&amp;"/"&amp;F19)</f>
        <v>0</v>
      </c>
      <c r="L19" s="12">
        <f>F19-D19+1</f>
        <v>1</v>
      </c>
      <c r="M19" s="12">
        <f>IFERROR(DAY(EOMONTH(J19,0)),"error")</f>
        <v>31</v>
      </c>
    </row>
    <row r="20" spans="3:15">
      <c r="C20" s="12" t="s">
        <v>87</v>
      </c>
      <c r="D20" s="12" t="s">
        <v>88</v>
      </c>
      <c r="E20" s="12" t="str">
        <f>IFERROR(IF(J18-$J$9&gt;=0,"ok","error"),"none")</f>
        <v>none</v>
      </c>
      <c r="F20" s="12" t="s">
        <v>89</v>
      </c>
      <c r="G20" s="12" t="str">
        <f>IFERROR(IF($J$10-J19&gt;=0,"ok","error"),"none")</f>
        <v>none</v>
      </c>
    </row>
    <row r="21" spans="3:15">
      <c r="C21" s="12" t="s">
        <v>104</v>
      </c>
    </row>
    <row r="22" spans="3:15">
      <c r="C22" s="12" t="s">
        <v>82</v>
      </c>
      <c r="D22" s="12">
        <f>D18</f>
        <v>2018</v>
      </c>
      <c r="E22" s="12" t="s">
        <v>1</v>
      </c>
      <c r="F22" s="12">
        <f>F18</f>
        <v>0</v>
      </c>
      <c r="G22" s="12" t="s">
        <v>9</v>
      </c>
      <c r="J22" s="12" t="str">
        <f>IF(D23=0,"100000",D22&amp;"/"&amp;F22&amp;"/"&amp;D23)</f>
        <v>100000</v>
      </c>
      <c r="L22" s="12">
        <f>IF(J22="100000",0,DAY(EOMONTH(J22,0)))</f>
        <v>0</v>
      </c>
      <c r="N22" s="12" t="str">
        <f>LEFT(J22,7)</f>
        <v>100000</v>
      </c>
      <c r="O22" s="12">
        <f>IF(N22=$N$9,$O$9/L22,IF(N22=$N$10,$O$10/L22,1))</f>
        <v>1</v>
      </c>
    </row>
    <row r="23" spans="3:15">
      <c r="C23" s="12" t="s">
        <v>83</v>
      </c>
      <c r="D23" s="12">
        <f>入力用!G67</f>
        <v>0</v>
      </c>
      <c r="E23" s="12" t="s">
        <v>84</v>
      </c>
      <c r="F23" s="12">
        <f>入力用!J67</f>
        <v>0</v>
      </c>
      <c r="G23" s="12" t="s">
        <v>0</v>
      </c>
      <c r="J23" s="12" t="str">
        <f>IF(F23=0,"0",D22&amp;"/"&amp;F22&amp;"/"&amp;F23)</f>
        <v>0</v>
      </c>
      <c r="L23" s="12">
        <f>F23-D23+1</f>
        <v>1</v>
      </c>
      <c r="M23" s="12">
        <f>IFERROR(DAY(EOMONTH(J23,0)),"error")</f>
        <v>31</v>
      </c>
    </row>
    <row r="24" spans="3:15">
      <c r="C24" s="12" t="s">
        <v>87</v>
      </c>
      <c r="D24" s="12" t="s">
        <v>88</v>
      </c>
      <c r="E24" s="12" t="str">
        <f>IFERROR(IF(J22-$J$9&gt;=0,"ok","error"),"none")</f>
        <v>none</v>
      </c>
      <c r="F24" s="12" t="s">
        <v>89</v>
      </c>
      <c r="G24" s="12" t="str">
        <f>IFERROR(IF($J$10-J23&gt;=0,"ok","error"),"none")</f>
        <v>none</v>
      </c>
    </row>
    <row r="25" spans="3:15">
      <c r="C25" s="12" t="s">
        <v>106</v>
      </c>
    </row>
    <row r="26" spans="3:15">
      <c r="C26" s="12" t="s">
        <v>82</v>
      </c>
      <c r="D26" s="12">
        <f>D22</f>
        <v>2018</v>
      </c>
      <c r="E26" s="12" t="s">
        <v>1</v>
      </c>
      <c r="F26" s="12">
        <f>F22</f>
        <v>0</v>
      </c>
      <c r="G26" s="12" t="s">
        <v>9</v>
      </c>
      <c r="J26" s="12" t="str">
        <f>IF(D27=0,"100000",D26&amp;"/"&amp;F26&amp;"/"&amp;D27)</f>
        <v>100000</v>
      </c>
      <c r="L26" s="12">
        <f>IF(J26="100000",0,DAY(EOMONTH(J26,0)))</f>
        <v>0</v>
      </c>
      <c r="N26" s="12" t="str">
        <f>LEFT(J26,7)</f>
        <v>100000</v>
      </c>
      <c r="O26" s="12">
        <f>IF(N26=$N$9,$O$9/L26,IF(N26=$N$10,$O$10/L26,1))</f>
        <v>1</v>
      </c>
    </row>
    <row r="27" spans="3:15">
      <c r="C27" s="12" t="s">
        <v>83</v>
      </c>
      <c r="D27" s="12">
        <f>入力用!G76</f>
        <v>0</v>
      </c>
      <c r="E27" s="12" t="s">
        <v>84</v>
      </c>
      <c r="F27" s="12">
        <f>入力用!J76</f>
        <v>0</v>
      </c>
      <c r="G27" s="12" t="s">
        <v>0</v>
      </c>
      <c r="J27" s="12" t="str">
        <f>IF(F27=0,"0",D26&amp;"/"&amp;F26&amp;"/"&amp;F27)</f>
        <v>0</v>
      </c>
      <c r="L27" s="12">
        <f>F27-D27+1</f>
        <v>1</v>
      </c>
      <c r="M27" s="12">
        <f>IFERROR(DAY(EOMONTH(J27,0)),"error")</f>
        <v>31</v>
      </c>
    </row>
    <row r="28" spans="3:15">
      <c r="C28" s="12" t="s">
        <v>87</v>
      </c>
      <c r="D28" s="12" t="s">
        <v>88</v>
      </c>
      <c r="E28" s="12" t="str">
        <f>IFERROR(IF(J26-$J$9&gt;=0,"ok","error"),"none")</f>
        <v>none</v>
      </c>
      <c r="F28" s="12" t="s">
        <v>89</v>
      </c>
      <c r="G28" s="12" t="str">
        <f>IFERROR(IF($J$10-J27&gt;=0,"ok","error"),"none")</f>
        <v>none</v>
      </c>
    </row>
    <row r="29" spans="3:15">
      <c r="C29" s="12" t="s">
        <v>145</v>
      </c>
    </row>
    <row r="30" spans="3:15">
      <c r="C30" s="12" t="s">
        <v>82</v>
      </c>
      <c r="D30" s="12">
        <f>D26</f>
        <v>2018</v>
      </c>
      <c r="E30" s="12" t="s">
        <v>1</v>
      </c>
      <c r="F30" s="12">
        <f>F26</f>
        <v>0</v>
      </c>
      <c r="G30" s="12" t="s">
        <v>9</v>
      </c>
      <c r="J30" s="12" t="str">
        <f>IF(D31=0,"100000",D30&amp;"/"&amp;F30&amp;"/"&amp;D31)</f>
        <v>100000</v>
      </c>
      <c r="L30" s="12">
        <f>IF(J30="100000",0,DAY(EOMONTH(J30,0)))</f>
        <v>0</v>
      </c>
      <c r="N30" s="12" t="str">
        <f>LEFT(J30,7)</f>
        <v>100000</v>
      </c>
      <c r="O30" s="12">
        <f>IF(N30=$N$9,$O$9/L30,IF(N30=$N$10,$O$10/L30,1))</f>
        <v>1</v>
      </c>
    </row>
    <row r="31" spans="3:15">
      <c r="C31" s="12" t="s">
        <v>83</v>
      </c>
      <c r="D31" s="12">
        <f>入力用!G85</f>
        <v>0</v>
      </c>
      <c r="E31" s="12" t="s">
        <v>84</v>
      </c>
      <c r="F31" s="12">
        <f>入力用!J85</f>
        <v>0</v>
      </c>
      <c r="G31" s="12" t="s">
        <v>0</v>
      </c>
      <c r="J31" s="12" t="str">
        <f>IF(F31=0,"0",D30&amp;"/"&amp;F30&amp;"/"&amp;F31)</f>
        <v>0</v>
      </c>
      <c r="L31" s="12">
        <f>F31-D31+1</f>
        <v>1</v>
      </c>
      <c r="M31" s="12">
        <f>IFERROR(DAY(EOMONTH(J31,0)),"error")</f>
        <v>31</v>
      </c>
    </row>
    <row r="32" spans="3:15">
      <c r="C32" s="12" t="s">
        <v>87</v>
      </c>
      <c r="D32" s="12" t="s">
        <v>88</v>
      </c>
      <c r="E32" s="12" t="str">
        <f>IFERROR(IF(J30-$J$9&gt;=0,"ok","error"),"none")</f>
        <v>none</v>
      </c>
      <c r="F32" s="12" t="s">
        <v>89</v>
      </c>
      <c r="G32" s="12" t="str">
        <f>IFERROR(IF($J$10-J31&gt;=0,"ok","error"),"none")</f>
        <v>none</v>
      </c>
    </row>
    <row r="33" spans="3:19">
      <c r="C33" s="12" t="s">
        <v>146</v>
      </c>
    </row>
    <row r="34" spans="3:19">
      <c r="C34" s="12" t="s">
        <v>82</v>
      </c>
      <c r="D34" s="12">
        <f>D30</f>
        <v>2018</v>
      </c>
      <c r="E34" s="12" t="s">
        <v>1</v>
      </c>
      <c r="F34" s="12">
        <f>F30</f>
        <v>0</v>
      </c>
      <c r="G34" s="12" t="s">
        <v>9</v>
      </c>
      <c r="J34" s="12" t="str">
        <f>IF(D35=0,"100000",D34&amp;"/"&amp;F34&amp;"/"&amp;D35)</f>
        <v>100000</v>
      </c>
      <c r="L34" s="12">
        <f>IF(J34="100000",0,DAY(EOMONTH(J34,0)))</f>
        <v>0</v>
      </c>
      <c r="N34" s="12" t="str">
        <f>LEFT(J34,7)</f>
        <v>100000</v>
      </c>
      <c r="O34" s="12">
        <f>IF(N34=$N$9,$O$9/L34,IF(N34=$N$10,$O$10/L34,1))</f>
        <v>1</v>
      </c>
    </row>
    <row r="35" spans="3:19">
      <c r="C35" s="12" t="s">
        <v>83</v>
      </c>
      <c r="D35" s="12">
        <f>入力用!G94</f>
        <v>0</v>
      </c>
      <c r="E35" s="12" t="s">
        <v>84</v>
      </c>
      <c r="F35" s="12">
        <f>入力用!J94</f>
        <v>0</v>
      </c>
      <c r="G35" s="12" t="s">
        <v>0</v>
      </c>
      <c r="J35" s="12" t="str">
        <f>IF(F35=0,"0",D34&amp;"/"&amp;F34&amp;"/"&amp;F35)</f>
        <v>0</v>
      </c>
      <c r="L35" s="12">
        <f>F35-D35+1</f>
        <v>1</v>
      </c>
      <c r="M35" s="12">
        <f>IFERROR(DAY(EOMONTH(J35,0)),"error")</f>
        <v>31</v>
      </c>
    </row>
    <row r="36" spans="3:19">
      <c r="C36" s="12" t="s">
        <v>87</v>
      </c>
      <c r="D36" s="12" t="s">
        <v>88</v>
      </c>
      <c r="E36" s="12" t="str">
        <f>IFERROR(IF(J34-$J$9&gt;=0,"ok","error"),"none")</f>
        <v>none</v>
      </c>
      <c r="F36" s="12" t="s">
        <v>89</v>
      </c>
      <c r="G36" s="12" t="str">
        <f>IFERROR(IF($J$10-J35&gt;=0,"ok","error"),"none")</f>
        <v>none</v>
      </c>
    </row>
    <row r="37" spans="3:19">
      <c r="O37" s="12">
        <f>MIN(IFERROR(O18,1),IFERROR(O22,1),IFERROR(O26,1),IFERROR(O30,1),IFERROR(O34,1))</f>
        <v>1</v>
      </c>
    </row>
    <row r="39" spans="3:19">
      <c r="C39" s="12" t="s">
        <v>91</v>
      </c>
      <c r="L39" s="12">
        <f>MAX(IFERROR(L40,0),IFERROR(L42,0),IFERROR(L46,0),IFERROR(L50,0))</f>
        <v>0</v>
      </c>
      <c r="O39" s="14"/>
      <c r="P39" s="41"/>
      <c r="R39" s="35"/>
      <c r="S39" s="35"/>
    </row>
    <row r="40" spans="3:19">
      <c r="C40" s="12" t="s">
        <v>82</v>
      </c>
      <c r="D40" s="12">
        <f>IF(入力用!$E$100="西暦",入力用!$F$100,入力用!$F$100+2018)</f>
        <v>2018</v>
      </c>
      <c r="E40" s="12" t="s">
        <v>1</v>
      </c>
      <c r="F40" s="12">
        <f>入力用!$H$100</f>
        <v>0</v>
      </c>
      <c r="G40" s="12" t="s">
        <v>9</v>
      </c>
      <c r="J40" s="12" t="str">
        <f>D40&amp;"/"&amp;F40&amp;"/"&amp;1</f>
        <v>2018/0/1</v>
      </c>
      <c r="L40" s="12" t="e">
        <f>DAY(EOMONTH(J40,0))</f>
        <v>#VALUE!</v>
      </c>
      <c r="N40" s="12" t="str">
        <f>LEFT(J40,7)</f>
        <v>2018/0/</v>
      </c>
      <c r="O40" s="14"/>
      <c r="R40" s="35"/>
      <c r="S40" s="35"/>
    </row>
    <row r="41" spans="3:19">
      <c r="C41" s="12" t="s">
        <v>101</v>
      </c>
    </row>
    <row r="42" spans="3:19">
      <c r="C42" s="12" t="s">
        <v>82</v>
      </c>
      <c r="D42" s="12">
        <f>D40</f>
        <v>2018</v>
      </c>
      <c r="E42" s="12" t="s">
        <v>1</v>
      </c>
      <c r="F42" s="12">
        <f>F40</f>
        <v>0</v>
      </c>
      <c r="G42" s="12" t="s">
        <v>9</v>
      </c>
      <c r="J42" s="12" t="str">
        <f>IF(D43=0,"100000",D42&amp;"/"&amp;F42&amp;"/"&amp;D43)</f>
        <v>100000</v>
      </c>
      <c r="L42" s="12">
        <f>IF(J42="100000",0,DAY(EOMONTH(J42,0)))</f>
        <v>0</v>
      </c>
      <c r="N42" s="12" t="str">
        <f>LEFT(J42,7)</f>
        <v>100000</v>
      </c>
      <c r="O42" s="12">
        <f>IF(N42=$N$9,$O$9/L42,IF(N42=$N$10,$O$10/L42,1))</f>
        <v>1</v>
      </c>
    </row>
    <row r="43" spans="3:19">
      <c r="C43" s="12" t="s">
        <v>83</v>
      </c>
      <c r="D43" s="12">
        <f>入力用!G109</f>
        <v>0</v>
      </c>
      <c r="E43" s="12" t="s">
        <v>84</v>
      </c>
      <c r="F43" s="12">
        <f>入力用!J109</f>
        <v>0</v>
      </c>
      <c r="G43" s="12" t="s">
        <v>0</v>
      </c>
      <c r="J43" s="12" t="str">
        <f>IF(F43=0,"0",D42&amp;"/"&amp;F42&amp;"/"&amp;F43)</f>
        <v>0</v>
      </c>
      <c r="L43" s="12">
        <f>F43-D43+1</f>
        <v>1</v>
      </c>
      <c r="M43" s="12">
        <f>IFERROR(DAY(EOMONTH(J43,0)),"error")</f>
        <v>31</v>
      </c>
    </row>
    <row r="44" spans="3:19">
      <c r="C44" s="12" t="s">
        <v>87</v>
      </c>
      <c r="D44" s="12" t="s">
        <v>88</v>
      </c>
      <c r="E44" s="12" t="str">
        <f>IFERROR(IF(J42-$J$9&gt;=0,"ok","error"),"none")</f>
        <v>none</v>
      </c>
      <c r="F44" s="12" t="s">
        <v>89</v>
      </c>
      <c r="G44" s="12" t="str">
        <f>IFERROR(IF($J$10-J43&gt;=0,"ok","error"),"none")</f>
        <v>none</v>
      </c>
    </row>
    <row r="45" spans="3:19">
      <c r="C45" s="12" t="s">
        <v>104</v>
      </c>
    </row>
    <row r="46" spans="3:19">
      <c r="C46" s="12" t="s">
        <v>82</v>
      </c>
      <c r="D46" s="12">
        <f>D42</f>
        <v>2018</v>
      </c>
      <c r="E46" s="12" t="s">
        <v>1</v>
      </c>
      <c r="F46" s="12">
        <f>F42</f>
        <v>0</v>
      </c>
      <c r="G46" s="12" t="s">
        <v>9</v>
      </c>
      <c r="J46" s="12" t="str">
        <f>IF(D47=0,"100000",D46&amp;"/"&amp;F46&amp;"/"&amp;D47)</f>
        <v>100000</v>
      </c>
      <c r="L46" s="12">
        <f>IF(J46="100000",0,DAY(EOMONTH(J46,0)))</f>
        <v>0</v>
      </c>
      <c r="N46" s="12" t="str">
        <f>LEFT(J46,7)</f>
        <v>100000</v>
      </c>
      <c r="O46" s="12">
        <f>IF(N46=$N$9,$O$9/L46,IF(N46=$N$10,$O$10/L46,1))</f>
        <v>1</v>
      </c>
    </row>
    <row r="47" spans="3:19">
      <c r="C47" s="12" t="s">
        <v>83</v>
      </c>
      <c r="D47" s="12">
        <f>入力用!G118</f>
        <v>0</v>
      </c>
      <c r="E47" s="12" t="s">
        <v>84</v>
      </c>
      <c r="F47" s="12">
        <f>入力用!J118</f>
        <v>0</v>
      </c>
      <c r="G47" s="12" t="s">
        <v>0</v>
      </c>
      <c r="J47" s="12" t="str">
        <f>IF(F47=0,"0",D46&amp;"/"&amp;F46&amp;"/"&amp;F47)</f>
        <v>0</v>
      </c>
      <c r="L47" s="12">
        <f>F47-D47+1</f>
        <v>1</v>
      </c>
      <c r="M47" s="12">
        <f>IFERROR(DAY(EOMONTH(J47,0)),"error")</f>
        <v>31</v>
      </c>
    </row>
    <row r="48" spans="3:19">
      <c r="C48" s="12" t="s">
        <v>87</v>
      </c>
      <c r="D48" s="12" t="s">
        <v>88</v>
      </c>
      <c r="E48" s="12" t="str">
        <f>IFERROR(IF(J46-$J$9&gt;=0,"ok","error"),"none")</f>
        <v>none</v>
      </c>
      <c r="F48" s="12" t="s">
        <v>89</v>
      </c>
      <c r="G48" s="12" t="str">
        <f>IFERROR(IF($J$10-J47&gt;=0,"ok","error"),"none")</f>
        <v>none</v>
      </c>
    </row>
    <row r="49" spans="3:19">
      <c r="C49" s="12" t="s">
        <v>106</v>
      </c>
    </row>
    <row r="50" spans="3:19">
      <c r="C50" s="12" t="s">
        <v>82</v>
      </c>
      <c r="D50" s="12">
        <f>D46</f>
        <v>2018</v>
      </c>
      <c r="E50" s="12" t="s">
        <v>1</v>
      </c>
      <c r="F50" s="12">
        <f>F46</f>
        <v>0</v>
      </c>
      <c r="G50" s="12" t="s">
        <v>9</v>
      </c>
      <c r="J50" s="12" t="str">
        <f>IF(D51=0,"100000",D50&amp;"/"&amp;F50&amp;"/"&amp;D51)</f>
        <v>100000</v>
      </c>
      <c r="L50" s="12">
        <f>IF(J50="100000",0,DAY(EOMONTH(J50,0)))</f>
        <v>0</v>
      </c>
      <c r="N50" s="12" t="str">
        <f>LEFT(J50,7)</f>
        <v>100000</v>
      </c>
      <c r="O50" s="12">
        <f>IF(N50=$N$9,$O$9/L50,IF(N50=$N$10,$O$10/L50,1))</f>
        <v>1</v>
      </c>
    </row>
    <row r="51" spans="3:19">
      <c r="C51" s="12" t="s">
        <v>83</v>
      </c>
      <c r="D51" s="12">
        <f>入力用!G127</f>
        <v>0</v>
      </c>
      <c r="E51" s="12" t="s">
        <v>84</v>
      </c>
      <c r="F51" s="12">
        <f>入力用!J127</f>
        <v>0</v>
      </c>
      <c r="G51" s="12" t="s">
        <v>0</v>
      </c>
      <c r="J51" s="12" t="str">
        <f>IF(F51=0,"0",D50&amp;"/"&amp;F50&amp;"/"&amp;F51)</f>
        <v>0</v>
      </c>
      <c r="L51" s="12">
        <f>F51-D51+1</f>
        <v>1</v>
      </c>
      <c r="M51" s="12">
        <f>IFERROR(DAY(EOMONTH(J51,0)),"error")</f>
        <v>31</v>
      </c>
    </row>
    <row r="52" spans="3:19">
      <c r="C52" s="12" t="s">
        <v>87</v>
      </c>
      <c r="D52" s="12" t="s">
        <v>88</v>
      </c>
      <c r="E52" s="12" t="str">
        <f>IFERROR(IF(J50-$J$9&gt;=0,"ok","error"),"none")</f>
        <v>none</v>
      </c>
      <c r="F52" s="12" t="s">
        <v>89</v>
      </c>
      <c r="G52" s="12" t="str">
        <f>IFERROR(IF($J$10-J51&gt;=0,"ok","error"),"none")</f>
        <v>none</v>
      </c>
    </row>
    <row r="53" spans="3:19">
      <c r="C53" s="12" t="s">
        <v>145</v>
      </c>
    </row>
    <row r="54" spans="3:19">
      <c r="C54" s="12" t="s">
        <v>82</v>
      </c>
      <c r="D54" s="12">
        <f>D50</f>
        <v>2018</v>
      </c>
      <c r="E54" s="12" t="s">
        <v>1</v>
      </c>
      <c r="F54" s="12">
        <f>F50</f>
        <v>0</v>
      </c>
      <c r="G54" s="12" t="s">
        <v>9</v>
      </c>
      <c r="J54" s="12" t="str">
        <f>IF(D55=0,"100000",D54&amp;"/"&amp;F54&amp;"/"&amp;D55)</f>
        <v>100000</v>
      </c>
      <c r="L54" s="12">
        <f>IF(J54="100000",0,DAY(EOMONTH(J54,0)))</f>
        <v>0</v>
      </c>
      <c r="N54" s="12" t="str">
        <f>LEFT(J54,7)</f>
        <v>100000</v>
      </c>
      <c r="O54" s="12">
        <f>IF(N54=$N$9,$O$9/L54,IF(N54=$N$10,$O$10/L54,1))</f>
        <v>1</v>
      </c>
    </row>
    <row r="55" spans="3:19">
      <c r="C55" s="12" t="s">
        <v>83</v>
      </c>
      <c r="D55" s="12">
        <f>入力用!G136</f>
        <v>0</v>
      </c>
      <c r="E55" s="12" t="s">
        <v>84</v>
      </c>
      <c r="F55" s="12">
        <f>入力用!J136</f>
        <v>0</v>
      </c>
      <c r="G55" s="12" t="s">
        <v>0</v>
      </c>
      <c r="J55" s="12" t="str">
        <f>IF(F55=0,"0",D54&amp;"/"&amp;F54&amp;"/"&amp;F55)</f>
        <v>0</v>
      </c>
      <c r="L55" s="12">
        <f>F55-D55+1</f>
        <v>1</v>
      </c>
      <c r="M55" s="12">
        <f>IFERROR(DAY(EOMONTH(J55,0)),"error")</f>
        <v>31</v>
      </c>
    </row>
    <row r="56" spans="3:19">
      <c r="C56" s="12" t="s">
        <v>87</v>
      </c>
      <c r="D56" s="12" t="s">
        <v>88</v>
      </c>
      <c r="E56" s="12" t="str">
        <f>IFERROR(IF(J54-$J$9&gt;=0,"ok","error"),"none")</f>
        <v>none</v>
      </c>
      <c r="F56" s="12" t="s">
        <v>89</v>
      </c>
      <c r="G56" s="12" t="str">
        <f>IFERROR(IF($J$10-J55&gt;=0,"ok","error"),"none")</f>
        <v>none</v>
      </c>
    </row>
    <row r="57" spans="3:19">
      <c r="C57" s="12" t="s">
        <v>146</v>
      </c>
    </row>
    <row r="58" spans="3:19">
      <c r="C58" s="12" t="s">
        <v>82</v>
      </c>
      <c r="D58" s="12">
        <f>D54</f>
        <v>2018</v>
      </c>
      <c r="E58" s="12" t="s">
        <v>1</v>
      </c>
      <c r="F58" s="12">
        <f>F54</f>
        <v>0</v>
      </c>
      <c r="G58" s="12" t="s">
        <v>9</v>
      </c>
      <c r="J58" s="12" t="str">
        <f>IF(D59=0,"100000",D58&amp;"/"&amp;F58&amp;"/"&amp;D59)</f>
        <v>100000</v>
      </c>
      <c r="L58" s="12">
        <f>IF(J58="100000",0,DAY(EOMONTH(J58,0)))</f>
        <v>0</v>
      </c>
      <c r="N58" s="12" t="str">
        <f>LEFT(J58,7)</f>
        <v>100000</v>
      </c>
      <c r="O58" s="12">
        <f>IF(N58=$N$9,$O$9/L58,IF(N58=$N$10,$O$10/L58,1))</f>
        <v>1</v>
      </c>
    </row>
    <row r="59" spans="3:19">
      <c r="C59" s="12" t="s">
        <v>83</v>
      </c>
      <c r="D59" s="12">
        <f>入力用!G145</f>
        <v>0</v>
      </c>
      <c r="E59" s="12" t="s">
        <v>84</v>
      </c>
      <c r="F59" s="12">
        <f>入力用!J145</f>
        <v>0</v>
      </c>
      <c r="G59" s="12" t="s">
        <v>0</v>
      </c>
      <c r="J59" s="12" t="str">
        <f>IF(F59=0,"0",D58&amp;"/"&amp;F58&amp;"/"&amp;F59)</f>
        <v>0</v>
      </c>
      <c r="L59" s="12">
        <f>F59-D59+1</f>
        <v>1</v>
      </c>
      <c r="M59" s="12">
        <f>IFERROR(DAY(EOMONTH(J59,0)),"error")</f>
        <v>31</v>
      </c>
    </row>
    <row r="60" spans="3:19">
      <c r="C60" s="12" t="s">
        <v>87</v>
      </c>
      <c r="D60" s="12" t="s">
        <v>88</v>
      </c>
      <c r="E60" s="12" t="str">
        <f>IFERROR(IF(J58-$J$9&gt;=0,"ok","error"),"none")</f>
        <v>none</v>
      </c>
      <c r="F60" s="12" t="s">
        <v>89</v>
      </c>
      <c r="G60" s="12" t="str">
        <f>IFERROR(IF($J$10-J59&gt;=0,"ok","error"),"none")</f>
        <v>none</v>
      </c>
    </row>
    <row r="61" spans="3:19">
      <c r="O61" s="12">
        <f>MIN(IFERROR(O42,1),IFERROR(O46,1),IFERROR(O50,1),IFERROR(O54,1),IFERROR(O58,1))</f>
        <v>1</v>
      </c>
    </row>
    <row r="62" spans="3:19">
      <c r="O62" s="14"/>
    </row>
    <row r="63" spans="3:19">
      <c r="C63" s="12" t="s">
        <v>92</v>
      </c>
      <c r="L63" s="12">
        <f>MAX(IFERROR(L64,0),IFERROR(L66,0),IFERROR(L70,0),IFERROR(L74,0))</f>
        <v>0</v>
      </c>
      <c r="O63" s="14"/>
      <c r="P63" s="41"/>
      <c r="R63" s="35"/>
      <c r="S63" s="35"/>
    </row>
    <row r="64" spans="3:19">
      <c r="C64" s="12" t="s">
        <v>82</v>
      </c>
      <c r="D64" s="12">
        <f>IF(入力用!$E$157="西暦",入力用!$F$157,入力用!$F$157+2018)</f>
        <v>2018</v>
      </c>
      <c r="E64" s="12" t="s">
        <v>1</v>
      </c>
      <c r="F64" s="12">
        <f>入力用!$H$157</f>
        <v>0</v>
      </c>
      <c r="G64" s="12" t="s">
        <v>9</v>
      </c>
      <c r="J64" s="12" t="str">
        <f>D64&amp;"/"&amp;F64&amp;"/"&amp;1</f>
        <v>2018/0/1</v>
      </c>
      <c r="L64" s="12" t="e">
        <f>DAY(EOMONTH(J64,0))</f>
        <v>#VALUE!</v>
      </c>
      <c r="N64" s="12" t="str">
        <f>LEFT(J64,7)</f>
        <v>2018/0/</v>
      </c>
      <c r="O64" s="14"/>
      <c r="R64" s="35"/>
      <c r="S64" s="35"/>
    </row>
    <row r="65" spans="3:15">
      <c r="C65" s="12" t="s">
        <v>101</v>
      </c>
    </row>
    <row r="66" spans="3:15">
      <c r="C66" s="12" t="s">
        <v>82</v>
      </c>
      <c r="D66" s="12">
        <f>D64</f>
        <v>2018</v>
      </c>
      <c r="E66" s="12" t="s">
        <v>1</v>
      </c>
      <c r="F66" s="12">
        <f>F64</f>
        <v>0</v>
      </c>
      <c r="G66" s="12" t="s">
        <v>9</v>
      </c>
      <c r="J66" s="12" t="str">
        <f>IF(D67=0,"100000",D66&amp;"/"&amp;F66&amp;"/"&amp;D67)</f>
        <v>100000</v>
      </c>
      <c r="L66" s="12">
        <f>IF(J66="100000",0,DAY(EOMONTH(J66,0)))</f>
        <v>0</v>
      </c>
      <c r="N66" s="12" t="str">
        <f>LEFT(J66,7)</f>
        <v>100000</v>
      </c>
      <c r="O66" s="12">
        <f>IF(N66=$N$9,$O$9/L66,IF(N66=$N$10,$O$10/L66,1))</f>
        <v>1</v>
      </c>
    </row>
    <row r="67" spans="3:15">
      <c r="C67" s="12" t="s">
        <v>83</v>
      </c>
      <c r="D67" s="12">
        <f>入力用!G166</f>
        <v>0</v>
      </c>
      <c r="E67" s="12" t="s">
        <v>84</v>
      </c>
      <c r="F67" s="12">
        <f>入力用!J166</f>
        <v>0</v>
      </c>
      <c r="G67" s="12" t="s">
        <v>0</v>
      </c>
      <c r="J67" s="12" t="str">
        <f>IF(F67=0,"0",D66&amp;"/"&amp;F66&amp;"/"&amp;F67)</f>
        <v>0</v>
      </c>
      <c r="L67" s="12">
        <f>F67-D67+1</f>
        <v>1</v>
      </c>
      <c r="M67" s="12">
        <f>IFERROR(DAY(EOMONTH(J67,0)),"error")</f>
        <v>31</v>
      </c>
    </row>
    <row r="68" spans="3:15">
      <c r="C68" s="12" t="s">
        <v>87</v>
      </c>
      <c r="D68" s="12" t="s">
        <v>88</v>
      </c>
      <c r="E68" s="12" t="str">
        <f>IFERROR(IF(J66-$J$9&gt;=0,"ok","error"),"none")</f>
        <v>none</v>
      </c>
      <c r="F68" s="12" t="s">
        <v>89</v>
      </c>
      <c r="G68" s="12" t="str">
        <f>IFERROR(IF($J$10-J67&gt;=0,"ok","error"),"none")</f>
        <v>none</v>
      </c>
    </row>
    <row r="69" spans="3:15">
      <c r="C69" s="12" t="s">
        <v>104</v>
      </c>
    </row>
    <row r="70" spans="3:15">
      <c r="C70" s="12" t="s">
        <v>82</v>
      </c>
      <c r="D70" s="12">
        <f>D66</f>
        <v>2018</v>
      </c>
      <c r="E70" s="12" t="s">
        <v>1</v>
      </c>
      <c r="F70" s="12">
        <f>F66</f>
        <v>0</v>
      </c>
      <c r="G70" s="12" t="s">
        <v>9</v>
      </c>
      <c r="J70" s="12" t="str">
        <f>IF(D71=0,"100000",D70&amp;"/"&amp;F70&amp;"/"&amp;D71)</f>
        <v>100000</v>
      </c>
      <c r="L70" s="12">
        <f>IF(J70="100000",0,DAY(EOMONTH(J70,0)))</f>
        <v>0</v>
      </c>
      <c r="N70" s="12" t="str">
        <f>LEFT(J70,7)</f>
        <v>100000</v>
      </c>
      <c r="O70" s="12">
        <f>IF(N70=$N$9,$O$9/L70,IF(N70=$N$10,$O$10/L70,1))</f>
        <v>1</v>
      </c>
    </row>
    <row r="71" spans="3:15">
      <c r="C71" s="12" t="s">
        <v>83</v>
      </c>
      <c r="D71" s="12">
        <f>入力用!G175</f>
        <v>0</v>
      </c>
      <c r="E71" s="12" t="s">
        <v>84</v>
      </c>
      <c r="F71" s="12">
        <f>入力用!J175</f>
        <v>0</v>
      </c>
      <c r="G71" s="12" t="s">
        <v>0</v>
      </c>
      <c r="J71" s="12" t="str">
        <f>IF(F71=0,"0",D70&amp;"/"&amp;F70&amp;"/"&amp;F71)</f>
        <v>0</v>
      </c>
      <c r="L71" s="12">
        <f>F71-D71+1</f>
        <v>1</v>
      </c>
      <c r="M71" s="12">
        <f>IFERROR(DAY(EOMONTH(J71,0)),"error")</f>
        <v>31</v>
      </c>
    </row>
    <row r="72" spans="3:15">
      <c r="C72" s="12" t="s">
        <v>87</v>
      </c>
      <c r="D72" s="12" t="s">
        <v>88</v>
      </c>
      <c r="E72" s="12" t="str">
        <f>IFERROR(IF(J70-$J$9&gt;=0,"ok","error"),"none")</f>
        <v>none</v>
      </c>
      <c r="F72" s="12" t="s">
        <v>89</v>
      </c>
      <c r="G72" s="12" t="str">
        <f>IFERROR(IF($J$10-J71&gt;=0,"ok","error"),"none")</f>
        <v>none</v>
      </c>
    </row>
    <row r="73" spans="3:15">
      <c r="C73" s="12" t="s">
        <v>106</v>
      </c>
    </row>
    <row r="74" spans="3:15">
      <c r="C74" s="12" t="s">
        <v>82</v>
      </c>
      <c r="D74" s="12">
        <f>D70</f>
        <v>2018</v>
      </c>
      <c r="E74" s="12" t="s">
        <v>1</v>
      </c>
      <c r="F74" s="12">
        <f>F70</f>
        <v>0</v>
      </c>
      <c r="G74" s="12" t="s">
        <v>9</v>
      </c>
      <c r="J74" s="12" t="str">
        <f>IF(D75=0,"100000",D74&amp;"/"&amp;F74&amp;"/"&amp;D75)</f>
        <v>100000</v>
      </c>
      <c r="L74" s="12">
        <f>IF(J74="100000",0,DAY(EOMONTH(J74,0)))</f>
        <v>0</v>
      </c>
      <c r="N74" s="12" t="str">
        <f>LEFT(J74,7)</f>
        <v>100000</v>
      </c>
      <c r="O74" s="12">
        <f>IF(N74=$N$9,$O$9/L74,IF(N74=$N$10,$O$10/L74,1))</f>
        <v>1</v>
      </c>
    </row>
    <row r="75" spans="3:15">
      <c r="C75" s="12" t="s">
        <v>83</v>
      </c>
      <c r="D75" s="12">
        <f>入力用!G184</f>
        <v>0</v>
      </c>
      <c r="E75" s="12" t="s">
        <v>84</v>
      </c>
      <c r="F75" s="12">
        <f>入力用!J184</f>
        <v>0</v>
      </c>
      <c r="G75" s="12" t="s">
        <v>0</v>
      </c>
      <c r="J75" s="12" t="str">
        <f>IF(F75=0,"0",D74&amp;"/"&amp;F74&amp;"/"&amp;F75)</f>
        <v>0</v>
      </c>
      <c r="L75" s="12">
        <f>F75-D75+1</f>
        <v>1</v>
      </c>
      <c r="M75" s="12">
        <f>IFERROR(DAY(EOMONTH(J75,0)),"error")</f>
        <v>31</v>
      </c>
    </row>
    <row r="76" spans="3:15">
      <c r="C76" s="12" t="s">
        <v>87</v>
      </c>
      <c r="D76" s="12" t="s">
        <v>88</v>
      </c>
      <c r="E76" s="12" t="str">
        <f>IFERROR(IF(J74-$J$9&gt;=0,"ok","error"),"none")</f>
        <v>none</v>
      </c>
      <c r="F76" s="12" t="s">
        <v>89</v>
      </c>
      <c r="G76" s="12" t="str">
        <f>IFERROR(IF($J$10-J75&gt;=0,"ok","error"),"none")</f>
        <v>none</v>
      </c>
    </row>
    <row r="77" spans="3:15">
      <c r="C77" s="12" t="s">
        <v>145</v>
      </c>
    </row>
    <row r="78" spans="3:15">
      <c r="C78" s="12" t="s">
        <v>82</v>
      </c>
      <c r="D78" s="12">
        <f>D74</f>
        <v>2018</v>
      </c>
      <c r="E78" s="12" t="s">
        <v>1</v>
      </c>
      <c r="F78" s="12">
        <f>F74</f>
        <v>0</v>
      </c>
      <c r="G78" s="12" t="s">
        <v>9</v>
      </c>
      <c r="J78" s="12" t="str">
        <f>IF(D79=0,"100000",D78&amp;"/"&amp;F78&amp;"/"&amp;D79)</f>
        <v>100000</v>
      </c>
      <c r="L78" s="12">
        <f>IF(J78="100000",0,DAY(EOMONTH(J78,0)))</f>
        <v>0</v>
      </c>
      <c r="N78" s="12" t="str">
        <f>LEFT(J78,7)</f>
        <v>100000</v>
      </c>
      <c r="O78" s="12">
        <f>IF(N78=$N$9,$O$9/L78,IF(N78=$N$10,$O$10/L78,1))</f>
        <v>1</v>
      </c>
    </row>
    <row r="79" spans="3:15">
      <c r="C79" s="12" t="s">
        <v>83</v>
      </c>
      <c r="D79" s="12">
        <f>入力用!G193</f>
        <v>0</v>
      </c>
      <c r="E79" s="12" t="s">
        <v>84</v>
      </c>
      <c r="F79" s="12">
        <f>入力用!J193</f>
        <v>0</v>
      </c>
      <c r="G79" s="12" t="s">
        <v>0</v>
      </c>
      <c r="J79" s="12" t="str">
        <f>IF(F79=0,"0",D78&amp;"/"&amp;F78&amp;"/"&amp;F79)</f>
        <v>0</v>
      </c>
      <c r="L79" s="12">
        <f>F79-D79+1</f>
        <v>1</v>
      </c>
      <c r="M79" s="12">
        <f>IFERROR(DAY(EOMONTH(J79,0)),"error")</f>
        <v>31</v>
      </c>
    </row>
    <row r="80" spans="3:15">
      <c r="C80" s="12" t="s">
        <v>87</v>
      </c>
      <c r="D80" s="12" t="s">
        <v>88</v>
      </c>
      <c r="E80" s="12" t="str">
        <f>IFERROR(IF(J78-$J$9&gt;=0,"ok","error"),"none")</f>
        <v>none</v>
      </c>
      <c r="F80" s="12" t="s">
        <v>89</v>
      </c>
      <c r="G80" s="12" t="str">
        <f>IFERROR(IF($J$10-J79&gt;=0,"ok","error"),"none")</f>
        <v>none</v>
      </c>
    </row>
    <row r="81" spans="3:15">
      <c r="C81" s="12" t="s">
        <v>146</v>
      </c>
    </row>
    <row r="82" spans="3:15">
      <c r="C82" s="12" t="s">
        <v>82</v>
      </c>
      <c r="D82" s="12">
        <f>D78</f>
        <v>2018</v>
      </c>
      <c r="E82" s="12" t="s">
        <v>1</v>
      </c>
      <c r="F82" s="12">
        <f>F78</f>
        <v>0</v>
      </c>
      <c r="G82" s="12" t="s">
        <v>9</v>
      </c>
      <c r="J82" s="12" t="str">
        <f>IF(D83=0,"100000",D82&amp;"/"&amp;F82&amp;"/"&amp;D83)</f>
        <v>100000</v>
      </c>
      <c r="L82" s="12">
        <f>IF(J82="100000",0,DAY(EOMONTH(J82,0)))</f>
        <v>0</v>
      </c>
      <c r="N82" s="12" t="str">
        <f>LEFT(J82,7)</f>
        <v>100000</v>
      </c>
      <c r="O82" s="12">
        <f>IF(N82=$N$9,$O$9/L82,IF(N82=$N$10,$O$10/L82,1))</f>
        <v>1</v>
      </c>
    </row>
    <row r="83" spans="3:15">
      <c r="C83" s="12" t="s">
        <v>83</v>
      </c>
      <c r="D83" s="12">
        <f>入力用!G202</f>
        <v>0</v>
      </c>
      <c r="E83" s="12" t="s">
        <v>84</v>
      </c>
      <c r="F83" s="12">
        <f>入力用!J202</f>
        <v>0</v>
      </c>
      <c r="G83" s="12" t="s">
        <v>0</v>
      </c>
      <c r="J83" s="12" t="str">
        <f>IF(F83=0,"0",D82&amp;"/"&amp;F82&amp;"/"&amp;F83)</f>
        <v>0</v>
      </c>
      <c r="L83" s="12">
        <f>F83-D83+1</f>
        <v>1</v>
      </c>
      <c r="M83" s="12">
        <f>IFERROR(DAY(EOMONTH(J83,0)),"error")</f>
        <v>31</v>
      </c>
    </row>
    <row r="84" spans="3:15">
      <c r="C84" s="12" t="s">
        <v>87</v>
      </c>
      <c r="D84" s="12" t="s">
        <v>88</v>
      </c>
      <c r="E84" s="12" t="str">
        <f>IFERROR(IF(J82-$J$9&gt;=0,"ok","error"),"none")</f>
        <v>none</v>
      </c>
      <c r="F84" s="12" t="s">
        <v>89</v>
      </c>
      <c r="G84" s="12" t="str">
        <f>IFERROR(IF($J$10-J83&gt;=0,"ok","error"),"none")</f>
        <v>none</v>
      </c>
    </row>
    <row r="85" spans="3:15">
      <c r="O85" s="12">
        <f>MIN(IFERROR(O66,1),IFERROR(O70,1),IFERROR(O74,1))</f>
        <v>1</v>
      </c>
    </row>
  </sheetData>
  <sheetProtection algorithmName="SHA-512" hashValue="SY+l/saPsKi2Z9EmlG9oeGGPZk5MNqRJ4VEyYqVbHKOLYfgyRQs3EJTfV+xmKKcwNplMEimkJJeuZcc+npmlgQ==" saltValue="mmLse8mp7yYAZRvzB4puwQ==" spinCount="100000" sheet="1" objects="1" scenarios="1"/>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入力例</vt:lpstr>
      <vt:lpstr>入力用</vt:lpstr>
      <vt:lpstr>【触らない】【印刷用】提出シート</vt:lpstr>
      <vt:lpstr>【触らない】リスト</vt:lpstr>
      <vt:lpstr>【触らない】申請日付チェック</vt:lpstr>
      <vt:lpstr>【触らない】【印刷用】提出シート!Print_Area</vt:lpstr>
      <vt:lpstr>入力用!Print_Area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nakai</dc:creator>
  <cp:lastModifiedBy>いのうえ</cp:lastModifiedBy>
  <cp:lastPrinted>2019-10-04T05:20:35Z</cp:lastPrinted>
  <dcterms:created xsi:type="dcterms:W3CDTF">2019-07-30T23:50:41Z</dcterms:created>
  <dcterms:modified xsi:type="dcterms:W3CDTF">2019-10-16T02:13:16Z</dcterms:modified>
</cp:coreProperties>
</file>