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7A33D3A2-6A0B-4D47-A389-E6BA7827B9D4}" xr6:coauthVersionLast="47" xr6:coauthVersionMax="47" xr10:uidLastSave="{00000000-0000-0000-0000-000000000000}"/>
  <bookViews>
    <workbookView xWindow="-120" yWindow="-120" windowWidth="20730" windowHeight="11040" firstSheet="3" activeTab="9" xr2:uid="{6A5CD568-D842-425B-9861-997982E8BD12}"/>
  </bookViews>
  <sheets>
    <sheet name="0_基本情報" sheetId="11" r:id="rId1"/>
    <sheet name="1_児童数計算表" sheetId="8" r:id="rId2"/>
    <sheet name="2_区分12加算額計算表" sheetId="2" r:id="rId3"/>
    <sheet name="3_区分3計算表" sheetId="9" r:id="rId4"/>
    <sheet name="【参考】計算結果" sheetId="10" r:id="rId5"/>
    <sheet name="様式1" sheetId="13" r:id="rId6"/>
    <sheet name="様式2" sheetId="14" r:id="rId7"/>
    <sheet name="様式3" sheetId="15" r:id="rId8"/>
    <sheet name="様式4" sheetId="16" r:id="rId9"/>
    <sheet name="様式4別添1" sheetId="17" r:id="rId10"/>
    <sheet name="様式4別添2" sheetId="18" r:id="rId11"/>
    <sheet name="様式5" sheetId="19" r:id="rId12"/>
    <sheet name="様式7" sheetId="20" r:id="rId13"/>
    <sheet name="区分12計算" sheetId="5" r:id="rId14"/>
    <sheet name="A単価" sheetId="7" r:id="rId15"/>
    <sheet name="【リスト】" sheetId="3" r:id="rId16"/>
    <sheet name="【リスト】 (2)" sheetId="12" r:id="rId17"/>
    <sheet name="京都市集計用_共通" sheetId="21" r:id="rId18"/>
    <sheet name="京都市集計用_小規模A" sheetId="22" r:id="rId19"/>
  </sheet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RILL" hidden="1">#REF!</definedName>
    <definedName name="_Sort" localSheetId="1" hidden="1">#REF!</definedName>
    <definedName name="_Sort" hidden="1">#REF!</definedName>
    <definedName name="_SSORT" hidden="1">#REF!</definedName>
    <definedName name="FAS" localSheetId="1" hidden="1">#REF!</definedName>
    <definedName name="FAS" hidden="1">#REF!</definedName>
    <definedName name="_xlnm.Print_Area" localSheetId="0">'0_基本情報'!$A$1:$I$45</definedName>
    <definedName name="_xlnm.Print_Area" localSheetId="1">'1_児童数計算表'!$A$1:$Q$55</definedName>
    <definedName name="_xlnm.Print_Area" localSheetId="2">'2_区分12加算額計算表'!$A$1:$J$34</definedName>
    <definedName name="_xlnm.Print_Area" localSheetId="3">'3_区分3計算表'!$A$1:$I$33</definedName>
    <definedName name="_xlnm.Print_Area" localSheetId="5">様式1!$A$1:$AL$54</definedName>
    <definedName name="_xlnm.Print_Area" localSheetId="6">様式2!$A$1:$AI$29</definedName>
    <definedName name="_xlnm.Print_Area" localSheetId="7">様式3!$A$1:$AJ$103</definedName>
    <definedName name="_xlnm.Print_Area" localSheetId="8">様式4!$A$1:$AO$45</definedName>
    <definedName name="_xlnm.Print_Area" localSheetId="9">様式4別添1!$A$1:$AG$75</definedName>
    <definedName name="_xlnm.Print_Area" localSheetId="10">様式4別添2!$A$1:$F$20</definedName>
    <definedName name="_xlnm.Print_Area" localSheetId="11">様式5!$A$1:$AB$24</definedName>
    <definedName name="_xlnm.Print_Area" localSheetId="12">様式7!$A$1:$AL$30</definedName>
    <definedName name="_xlnm.Print_Titles" localSheetId="9">様式4別添1!$3:$10</definedName>
    <definedName name="加算率a">'2_区分12加算額計算表'!$F$23</definedName>
    <definedName name="加算率b">'2_区分12加算額計算表'!$F$24</definedName>
    <definedName name="実施月数">'2_区分12加算額計算表'!$C$27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6" i="15" l="1"/>
  <c r="AX2" i="21"/>
  <c r="AN17" i="15"/>
  <c r="AJ12" i="17"/>
  <c r="AJ13" i="17"/>
  <c r="AJ14" i="17"/>
  <c r="AJ15" i="17"/>
  <c r="AJ16" i="17"/>
  <c r="AJ17" i="17"/>
  <c r="AJ18" i="17"/>
  <c r="AJ19" i="17"/>
  <c r="AJ20" i="17"/>
  <c r="AJ21" i="17"/>
  <c r="AJ22" i="17"/>
  <c r="AJ23" i="17"/>
  <c r="AJ24" i="17"/>
  <c r="AJ25" i="17"/>
  <c r="AJ26" i="17"/>
  <c r="AJ27" i="17"/>
  <c r="AJ28" i="17"/>
  <c r="AJ29" i="17"/>
  <c r="AJ30" i="17"/>
  <c r="AJ31" i="17"/>
  <c r="AJ32" i="17"/>
  <c r="AJ33" i="17"/>
  <c r="AJ34" i="17"/>
  <c r="AJ35" i="17"/>
  <c r="AJ36" i="17"/>
  <c r="AJ37" i="17"/>
  <c r="AJ38" i="17"/>
  <c r="AJ39" i="17"/>
  <c r="AJ40" i="17"/>
  <c r="AJ41" i="17"/>
  <c r="AJ42" i="17"/>
  <c r="AJ43" i="17"/>
  <c r="AJ44" i="17"/>
  <c r="AJ45" i="17"/>
  <c r="AJ46" i="17"/>
  <c r="AJ47" i="17"/>
  <c r="AJ48" i="17"/>
  <c r="AJ49" i="17"/>
  <c r="AJ50" i="17"/>
  <c r="AJ51" i="17"/>
  <c r="AJ52" i="17"/>
  <c r="AJ53" i="17"/>
  <c r="AJ54" i="17"/>
  <c r="AJ55" i="17"/>
  <c r="AJ56" i="17"/>
  <c r="AJ57" i="17"/>
  <c r="AJ58" i="17"/>
  <c r="AJ59" i="17"/>
  <c r="AJ60" i="17"/>
  <c r="AJ11" i="17"/>
  <c r="AY2" i="21" s="1"/>
  <c r="AI12" i="17"/>
  <c r="AI13" i="17"/>
  <c r="AI14" i="17"/>
  <c r="AI15" i="17"/>
  <c r="AI16" i="17"/>
  <c r="AI17" i="17"/>
  <c r="AI18" i="17"/>
  <c r="AI19" i="17"/>
  <c r="AI20" i="17"/>
  <c r="AI21" i="17"/>
  <c r="AI22" i="17"/>
  <c r="AI23" i="17"/>
  <c r="AI24" i="17"/>
  <c r="AI25" i="17"/>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AI51" i="17"/>
  <c r="AI52" i="17"/>
  <c r="AI53" i="17"/>
  <c r="AI54" i="17"/>
  <c r="AI55" i="17"/>
  <c r="AI56" i="17"/>
  <c r="AI57" i="17"/>
  <c r="AI58" i="17"/>
  <c r="AI59" i="17"/>
  <c r="AI60" i="17"/>
  <c r="AI11" i="17"/>
  <c r="D18" i="10"/>
  <c r="D17" i="10"/>
  <c r="F24" i="2"/>
  <c r="B33" i="11"/>
  <c r="H38" i="11" s="1"/>
  <c r="C2" i="22"/>
  <c r="B2" i="22"/>
  <c r="A2" i="22"/>
  <c r="H2" i="22" l="1"/>
  <c r="I2" i="22"/>
  <c r="J2" i="22"/>
  <c r="K2" i="22"/>
  <c r="G2" i="22"/>
  <c r="D2" i="22"/>
  <c r="BE2" i="21" l="1"/>
  <c r="BD2" i="21"/>
  <c r="AZ2" i="21"/>
  <c r="AQ2" i="21"/>
  <c r="AP2" i="21"/>
  <c r="AN2" i="21"/>
  <c r="AM2" i="21"/>
  <c r="AK2" i="21"/>
  <c r="AJ2" i="21"/>
  <c r="AI2" i="21"/>
  <c r="AH2" i="21"/>
  <c r="AG2" i="21"/>
  <c r="I2" i="21"/>
  <c r="H2" i="21"/>
  <c r="G2" i="21"/>
  <c r="F2" i="21"/>
  <c r="E2" i="21"/>
  <c r="D2" i="21"/>
  <c r="C2" i="21"/>
  <c r="B2" i="21"/>
  <c r="A2" i="21"/>
  <c r="AX51" i="17" l="1"/>
  <c r="AW51" i="17"/>
  <c r="AV51" i="17"/>
  <c r="AU51" i="17"/>
  <c r="AT51" i="17"/>
  <c r="AS51" i="17"/>
  <c r="AR51" i="17"/>
  <c r="AQ51" i="17"/>
  <c r="AX50" i="17"/>
  <c r="AW50" i="17"/>
  <c r="AV50" i="17"/>
  <c r="AU50" i="17"/>
  <c r="AT50" i="17"/>
  <c r="AS50" i="17"/>
  <c r="AR50" i="17"/>
  <c r="AQ50" i="17"/>
  <c r="AX49" i="17"/>
  <c r="AW49" i="17"/>
  <c r="AV49" i="17"/>
  <c r="AU49" i="17"/>
  <c r="AT49" i="17"/>
  <c r="AS49" i="17"/>
  <c r="AR49" i="17"/>
  <c r="AQ49" i="17"/>
  <c r="AX48" i="17"/>
  <c r="AW48" i="17"/>
  <c r="AV48" i="17"/>
  <c r="AU48" i="17"/>
  <c r="AT48" i="17"/>
  <c r="AS48" i="17"/>
  <c r="AR48" i="17"/>
  <c r="AQ48" i="17"/>
  <c r="AX47" i="17"/>
  <c r="AW47" i="17"/>
  <c r="AV47" i="17"/>
  <c r="AU47" i="17"/>
  <c r="AT47" i="17"/>
  <c r="AS47" i="17"/>
  <c r="AR47" i="17"/>
  <c r="AQ47" i="17"/>
  <c r="AX46" i="17"/>
  <c r="AW46" i="17"/>
  <c r="AV46" i="17"/>
  <c r="AU46" i="17"/>
  <c r="AT46" i="17"/>
  <c r="AS46" i="17"/>
  <c r="AR46" i="17"/>
  <c r="AQ46" i="17"/>
  <c r="AX45" i="17"/>
  <c r="AW45" i="17"/>
  <c r="AV45" i="17"/>
  <c r="AU45" i="17"/>
  <c r="AT45" i="17"/>
  <c r="AS45" i="17"/>
  <c r="AR45" i="17"/>
  <c r="AQ45" i="17"/>
  <c r="AX44" i="17"/>
  <c r="AW44" i="17"/>
  <c r="AV44" i="17"/>
  <c r="AU44" i="17"/>
  <c r="AT44" i="17"/>
  <c r="AS44" i="17"/>
  <c r="AR44" i="17"/>
  <c r="AQ44" i="17"/>
  <c r="AX43" i="17"/>
  <c r="AW43" i="17"/>
  <c r="AV43" i="17"/>
  <c r="AU43" i="17"/>
  <c r="AT43" i="17"/>
  <c r="AS43" i="17"/>
  <c r="AR43" i="17"/>
  <c r="AQ43" i="17"/>
  <c r="AX42" i="17"/>
  <c r="AW42" i="17"/>
  <c r="AV42" i="17"/>
  <c r="AU42" i="17"/>
  <c r="AT42" i="17"/>
  <c r="AS42" i="17"/>
  <c r="AR42" i="17"/>
  <c r="AQ42" i="17"/>
  <c r="AX41" i="17"/>
  <c r="AW41" i="17"/>
  <c r="AV41" i="17"/>
  <c r="AU41" i="17"/>
  <c r="AT41" i="17"/>
  <c r="AS41" i="17"/>
  <c r="AR41" i="17"/>
  <c r="AQ41" i="17"/>
  <c r="AX40" i="17"/>
  <c r="AW40" i="17"/>
  <c r="AV40" i="17"/>
  <c r="AU40" i="17"/>
  <c r="AT40" i="17"/>
  <c r="AS40" i="17"/>
  <c r="AR40" i="17"/>
  <c r="AQ40" i="17"/>
  <c r="AX39" i="17"/>
  <c r="AW39" i="17"/>
  <c r="AV39" i="17"/>
  <c r="AU39" i="17"/>
  <c r="AT39" i="17"/>
  <c r="AS39" i="17"/>
  <c r="AR39" i="17"/>
  <c r="AQ39" i="17"/>
  <c r="AX38" i="17"/>
  <c r="AW38" i="17"/>
  <c r="AV38" i="17"/>
  <c r="AU38" i="17"/>
  <c r="AT38" i="17"/>
  <c r="AS38" i="17"/>
  <c r="AR38" i="17"/>
  <c r="AQ38" i="17"/>
  <c r="AX37" i="17"/>
  <c r="AW37" i="17"/>
  <c r="AV37" i="17"/>
  <c r="AU37" i="17"/>
  <c r="AT37" i="17"/>
  <c r="AS37" i="17"/>
  <c r="AR37" i="17"/>
  <c r="AQ37" i="17"/>
  <c r="AX36" i="17"/>
  <c r="AW36" i="17"/>
  <c r="AV36" i="17"/>
  <c r="AU36" i="17"/>
  <c r="AT36" i="17"/>
  <c r="AS36" i="17"/>
  <c r="AR36" i="17"/>
  <c r="AQ36" i="17"/>
  <c r="AX35" i="17"/>
  <c r="AW35" i="17"/>
  <c r="AV35" i="17"/>
  <c r="AU35" i="17"/>
  <c r="AT35" i="17"/>
  <c r="AS35" i="17"/>
  <c r="AR35" i="17"/>
  <c r="AQ35" i="17"/>
  <c r="AX34" i="17"/>
  <c r="AW34" i="17"/>
  <c r="AV34" i="17"/>
  <c r="AU34" i="17"/>
  <c r="AT34" i="17"/>
  <c r="AS34" i="17"/>
  <c r="AR34" i="17"/>
  <c r="AQ34" i="17"/>
  <c r="AX33" i="17"/>
  <c r="AW33" i="17"/>
  <c r="AV33" i="17"/>
  <c r="AU33" i="17"/>
  <c r="AT33" i="17"/>
  <c r="AS33" i="17"/>
  <c r="AR33" i="17"/>
  <c r="AQ33" i="17"/>
  <c r="AX32" i="17"/>
  <c r="AW32" i="17"/>
  <c r="AV32" i="17"/>
  <c r="AU32" i="17"/>
  <c r="AT32" i="17"/>
  <c r="AS32" i="17"/>
  <c r="AR32" i="17"/>
  <c r="AQ32" i="17"/>
  <c r="AX31" i="17"/>
  <c r="AW31" i="17"/>
  <c r="AV31" i="17"/>
  <c r="AU31" i="17"/>
  <c r="AT31" i="17"/>
  <c r="AS31" i="17"/>
  <c r="AR31" i="17"/>
  <c r="AQ31" i="17"/>
  <c r="AX30" i="17"/>
  <c r="AW30" i="17"/>
  <c r="AV30" i="17"/>
  <c r="AU30" i="17"/>
  <c r="AT30" i="17"/>
  <c r="AS30" i="17"/>
  <c r="AR30" i="17"/>
  <c r="AQ30" i="17"/>
  <c r="AX29" i="17"/>
  <c r="AW29" i="17"/>
  <c r="AV29" i="17"/>
  <c r="AU29" i="17"/>
  <c r="AT29" i="17"/>
  <c r="AS29" i="17"/>
  <c r="AR29" i="17"/>
  <c r="AQ29" i="17"/>
  <c r="AX28" i="17"/>
  <c r="AW28" i="17"/>
  <c r="AV28" i="17"/>
  <c r="AU28" i="17"/>
  <c r="AT28" i="17"/>
  <c r="AS28" i="17"/>
  <c r="AR28" i="17"/>
  <c r="AQ28" i="17"/>
  <c r="AX27" i="17"/>
  <c r="AW27" i="17"/>
  <c r="AV27" i="17"/>
  <c r="AU27" i="17"/>
  <c r="AT27" i="17"/>
  <c r="AS27" i="17"/>
  <c r="AR27" i="17"/>
  <c r="AQ27" i="17"/>
  <c r="AX26" i="17"/>
  <c r="AW26" i="17"/>
  <c r="AV26" i="17"/>
  <c r="AU26" i="17"/>
  <c r="AT26" i="17"/>
  <c r="AS26" i="17"/>
  <c r="AR26" i="17"/>
  <c r="AQ26" i="17"/>
  <c r="AX25" i="17"/>
  <c r="AW25" i="17"/>
  <c r="AV25" i="17"/>
  <c r="AU25" i="17"/>
  <c r="AT25" i="17"/>
  <c r="AS25" i="17"/>
  <c r="AR25" i="17"/>
  <c r="AQ25" i="17"/>
  <c r="AX24" i="17"/>
  <c r="AW24" i="17"/>
  <c r="AV24" i="17"/>
  <c r="AU24" i="17"/>
  <c r="AT24" i="17"/>
  <c r="AS24" i="17"/>
  <c r="AR24" i="17"/>
  <c r="AQ24" i="17"/>
  <c r="AX23" i="17"/>
  <c r="AW23" i="17"/>
  <c r="AV23" i="17"/>
  <c r="AU23" i="17"/>
  <c r="AT23" i="17"/>
  <c r="AS23" i="17"/>
  <c r="AR23" i="17"/>
  <c r="AQ23" i="17"/>
  <c r="AX22" i="17"/>
  <c r="AW22" i="17"/>
  <c r="AV22" i="17"/>
  <c r="AU22" i="17"/>
  <c r="AT22" i="17"/>
  <c r="AS22" i="17"/>
  <c r="AR22" i="17"/>
  <c r="AQ22" i="17"/>
  <c r="AX21" i="17"/>
  <c r="AW21" i="17"/>
  <c r="AV21" i="17"/>
  <c r="AU21" i="17"/>
  <c r="AT21" i="17"/>
  <c r="AS21" i="17"/>
  <c r="AR21" i="17"/>
  <c r="AQ21" i="17"/>
  <c r="AX20" i="17"/>
  <c r="AW20" i="17"/>
  <c r="AV20" i="17"/>
  <c r="AU20" i="17"/>
  <c r="AT20" i="17"/>
  <c r="AS20" i="17"/>
  <c r="AR20" i="17"/>
  <c r="AQ20" i="17"/>
  <c r="AX19" i="17"/>
  <c r="AW19" i="17"/>
  <c r="AV19" i="17"/>
  <c r="AU19" i="17"/>
  <c r="AT19" i="17"/>
  <c r="AS19" i="17"/>
  <c r="AR19" i="17"/>
  <c r="AQ19" i="17"/>
  <c r="AX18" i="17"/>
  <c r="AW18" i="17"/>
  <c r="AV18" i="17"/>
  <c r="AU18" i="17"/>
  <c r="AT18" i="17"/>
  <c r="AS18" i="17"/>
  <c r="AR18" i="17"/>
  <c r="AQ18" i="17"/>
  <c r="AX17" i="17"/>
  <c r="AW17" i="17"/>
  <c r="AV17" i="17"/>
  <c r="AU17" i="17"/>
  <c r="AT17" i="17"/>
  <c r="AS17" i="17"/>
  <c r="AR17" i="17"/>
  <c r="AQ17" i="17"/>
  <c r="AX16" i="17"/>
  <c r="AW16" i="17"/>
  <c r="AV16" i="17"/>
  <c r="AU16" i="17"/>
  <c r="AT16" i="17"/>
  <c r="AS16" i="17"/>
  <c r="AR16" i="17"/>
  <c r="AQ16" i="17"/>
  <c r="AX15" i="17"/>
  <c r="AW15" i="17"/>
  <c r="AV15" i="17"/>
  <c r="AU15" i="17"/>
  <c r="AT15" i="17"/>
  <c r="AS15" i="17"/>
  <c r="AR15" i="17"/>
  <c r="AQ15" i="17"/>
  <c r="AX14" i="17"/>
  <c r="AW14" i="17"/>
  <c r="AV14" i="17"/>
  <c r="AU14" i="17"/>
  <c r="AT14" i="17"/>
  <c r="AS14" i="17"/>
  <c r="AR14" i="17"/>
  <c r="AQ14" i="17"/>
  <c r="AX13" i="17"/>
  <c r="AW13" i="17"/>
  <c r="AV13" i="17"/>
  <c r="AU13" i="17"/>
  <c r="AT13" i="17"/>
  <c r="AS13" i="17"/>
  <c r="AR13" i="17"/>
  <c r="AQ13" i="17"/>
  <c r="AX12" i="17"/>
  <c r="AW12" i="17"/>
  <c r="AV12" i="17"/>
  <c r="AU12" i="17"/>
  <c r="AT12" i="17"/>
  <c r="AS12" i="17"/>
  <c r="AR12" i="17"/>
  <c r="AQ12" i="17"/>
  <c r="AX11" i="17"/>
  <c r="AW11" i="17"/>
  <c r="AV11" i="17"/>
  <c r="AU11" i="17"/>
  <c r="AT11" i="17"/>
  <c r="AS11" i="17"/>
  <c r="AR11" i="17"/>
  <c r="AQ11" i="17"/>
  <c r="AX10" i="17"/>
  <c r="AW10" i="17"/>
  <c r="AV10" i="17"/>
  <c r="AU10" i="17"/>
  <c r="AT10" i="17"/>
  <c r="AS10" i="17"/>
  <c r="AR10" i="17"/>
  <c r="AQ10" i="17"/>
  <c r="AX9" i="17"/>
  <c r="AW9" i="17"/>
  <c r="AV9" i="17"/>
  <c r="AU9" i="17"/>
  <c r="AT9" i="17"/>
  <c r="AS9" i="17"/>
  <c r="AR9" i="17"/>
  <c r="AQ9" i="17"/>
  <c r="AX8" i="17"/>
  <c r="AW8" i="17"/>
  <c r="AV8" i="17"/>
  <c r="AU8" i="17"/>
  <c r="AT8" i="17"/>
  <c r="AS8" i="17"/>
  <c r="AR8" i="17"/>
  <c r="AQ8" i="17"/>
  <c r="AX7" i="17"/>
  <c r="AW7" i="17"/>
  <c r="AV7" i="17"/>
  <c r="AU7" i="17"/>
  <c r="AT7" i="17"/>
  <c r="AS7" i="17"/>
  <c r="AR7" i="17"/>
  <c r="AQ7" i="17"/>
  <c r="AX6" i="17"/>
  <c r="AW6" i="17"/>
  <c r="AV6" i="17"/>
  <c r="AU6" i="17"/>
  <c r="AT6" i="17"/>
  <c r="AS6" i="17"/>
  <c r="AR6" i="17"/>
  <c r="AQ6" i="17"/>
  <c r="AX5" i="17"/>
  <c r="AW5" i="17"/>
  <c r="AV5" i="17"/>
  <c r="AU5" i="17"/>
  <c r="AT5" i="17"/>
  <c r="AS5" i="17"/>
  <c r="AR5" i="17"/>
  <c r="AQ5" i="17"/>
  <c r="AX4" i="17"/>
  <c r="AW4" i="17"/>
  <c r="AV4" i="17"/>
  <c r="AU4" i="17"/>
  <c r="AT4" i="17"/>
  <c r="AS4" i="17"/>
  <c r="AR4" i="17"/>
  <c r="AQ4" i="17"/>
  <c r="AX3" i="17"/>
  <c r="AW3" i="17"/>
  <c r="AV3" i="17"/>
  <c r="AU3" i="17"/>
  <c r="AT3" i="17"/>
  <c r="AS3" i="17"/>
  <c r="AR3" i="17"/>
  <c r="AQ3" i="17"/>
  <c r="AX2" i="17"/>
  <c r="AW2" i="17"/>
  <c r="AV2" i="17"/>
  <c r="AU2" i="17"/>
  <c r="AT2" i="17"/>
  <c r="AS2" i="17"/>
  <c r="AR2" i="17"/>
  <c r="AQ2" i="17"/>
  <c r="AW2" i="21" l="1"/>
  <c r="AV2" i="21"/>
  <c r="AU2" i="21"/>
  <c r="W13" i="16"/>
  <c r="N13" i="16"/>
  <c r="S61" i="17"/>
  <c r="AE76" i="15" l="1"/>
  <c r="AA27" i="15"/>
  <c r="T27" i="15"/>
  <c r="M27" i="15"/>
  <c r="F27" i="15"/>
  <c r="F2" i="22" s="1"/>
  <c r="M25" i="15" l="1"/>
  <c r="L20" i="9" l="1"/>
  <c r="L18" i="9"/>
  <c r="L12" i="9"/>
  <c r="L13" i="9"/>
  <c r="L10" i="9"/>
  <c r="L19" i="9"/>
  <c r="L21" i="9"/>
  <c r="L22" i="9"/>
  <c r="L11" i="9"/>
  <c r="L14" i="9"/>
  <c r="C51" i="13"/>
  <c r="F51" i="13" s="1"/>
  <c r="AF2" i="21" s="1"/>
  <c r="C17" i="13"/>
  <c r="F17" i="13" s="1"/>
  <c r="AE2" i="21" s="1"/>
  <c r="U10" i="13"/>
  <c r="U9" i="13"/>
  <c r="U8" i="13"/>
  <c r="M3" i="8"/>
  <c r="X3" i="20" l="1"/>
  <c r="Y8" i="20"/>
  <c r="Y9" i="20"/>
  <c r="Y10" i="20"/>
  <c r="Y11" i="20"/>
  <c r="A2" i="19"/>
  <c r="E2" i="18"/>
  <c r="E18" i="18"/>
  <c r="F18" i="18"/>
  <c r="A11" i="17"/>
  <c r="T11" i="17"/>
  <c r="A12" i="17"/>
  <c r="T12" i="17"/>
  <c r="A13" i="17"/>
  <c r="T13" i="17"/>
  <c r="A14" i="17"/>
  <c r="T14" i="17"/>
  <c r="A15" i="17"/>
  <c r="T15" i="17"/>
  <c r="A16" i="17"/>
  <c r="T16" i="17"/>
  <c r="A17" i="17"/>
  <c r="T17" i="17"/>
  <c r="A18" i="17"/>
  <c r="T18" i="17"/>
  <c r="A19" i="17"/>
  <c r="T19" i="17"/>
  <c r="A20" i="17"/>
  <c r="T20" i="17"/>
  <c r="A21" i="17"/>
  <c r="T21" i="17"/>
  <c r="A22" i="17"/>
  <c r="T22" i="17"/>
  <c r="A23" i="17"/>
  <c r="T23" i="17"/>
  <c r="A24" i="17"/>
  <c r="T24" i="17"/>
  <c r="A25" i="17"/>
  <c r="T25" i="17"/>
  <c r="A26" i="17"/>
  <c r="T26" i="17"/>
  <c r="A27" i="17"/>
  <c r="T27" i="17"/>
  <c r="A28" i="17"/>
  <c r="T28" i="17"/>
  <c r="A29" i="17"/>
  <c r="T29" i="17"/>
  <c r="A30" i="17"/>
  <c r="T30" i="17"/>
  <c r="A31" i="17"/>
  <c r="T31" i="17"/>
  <c r="A32" i="17"/>
  <c r="T32" i="17"/>
  <c r="A33" i="17"/>
  <c r="T33" i="17"/>
  <c r="A34" i="17"/>
  <c r="T34" i="17"/>
  <c r="A35" i="17"/>
  <c r="T35" i="17"/>
  <c r="A36" i="17"/>
  <c r="T36" i="17"/>
  <c r="A37" i="17"/>
  <c r="T37" i="17"/>
  <c r="A38" i="17"/>
  <c r="T38" i="17"/>
  <c r="A39" i="17"/>
  <c r="T39" i="17"/>
  <c r="A40" i="17"/>
  <c r="T40" i="17"/>
  <c r="A41" i="17"/>
  <c r="T41" i="17"/>
  <c r="A42" i="17"/>
  <c r="T42" i="17"/>
  <c r="A43" i="17"/>
  <c r="T43" i="17"/>
  <c r="A44" i="17"/>
  <c r="T44" i="17"/>
  <c r="A45" i="17"/>
  <c r="T45" i="17"/>
  <c r="A46" i="17"/>
  <c r="T46" i="17"/>
  <c r="A47" i="17"/>
  <c r="T47" i="17"/>
  <c r="A48" i="17"/>
  <c r="T48" i="17"/>
  <c r="A49" i="17"/>
  <c r="T49" i="17"/>
  <c r="A50" i="17"/>
  <c r="T50" i="17"/>
  <c r="A51" i="17"/>
  <c r="T51" i="17"/>
  <c r="A52" i="17"/>
  <c r="T52" i="17"/>
  <c r="A53" i="17"/>
  <c r="T53" i="17"/>
  <c r="A54" i="17"/>
  <c r="T54" i="17"/>
  <c r="A55" i="17"/>
  <c r="T55" i="17"/>
  <c r="A56" i="17"/>
  <c r="T56" i="17"/>
  <c r="A57" i="17"/>
  <c r="T57" i="17"/>
  <c r="A58" i="17"/>
  <c r="T58" i="17"/>
  <c r="A59" i="17"/>
  <c r="T59" i="17"/>
  <c r="A60" i="17"/>
  <c r="T60" i="17"/>
  <c r="K61" i="17"/>
  <c r="Y25" i="16" s="1"/>
  <c r="O61" i="17"/>
  <c r="P61" i="17"/>
  <c r="Y30" i="16" s="1"/>
  <c r="Y19" i="16"/>
  <c r="U61" i="17"/>
  <c r="T61" i="17" s="1"/>
  <c r="N14" i="16" s="1"/>
  <c r="V61" i="17"/>
  <c r="W61" i="17"/>
  <c r="X61" i="17"/>
  <c r="AA61" i="17"/>
  <c r="Y21" i="16" s="1"/>
  <c r="AC61" i="17"/>
  <c r="T80" i="17"/>
  <c r="B2" i="16"/>
  <c r="X4" i="16"/>
  <c r="X5" i="16"/>
  <c r="AF1" i="17" s="1"/>
  <c r="X6" i="16"/>
  <c r="X7" i="16"/>
  <c r="W14" i="16"/>
  <c r="BA20" i="16"/>
  <c r="Y22" i="16"/>
  <c r="Y23" i="16"/>
  <c r="Y26" i="16"/>
  <c r="Y27" i="16"/>
  <c r="Y28" i="16"/>
  <c r="Y29" i="16"/>
  <c r="N38" i="16"/>
  <c r="N39" i="16"/>
  <c r="B3" i="15"/>
  <c r="U8" i="15"/>
  <c r="O4" i="19" s="1"/>
  <c r="U9" i="15"/>
  <c r="O5" i="19" s="1"/>
  <c r="U10" i="15"/>
  <c r="O6" i="19" s="1"/>
  <c r="U11" i="15"/>
  <c r="O7" i="19" s="1"/>
  <c r="L15" i="15"/>
  <c r="T15" i="15"/>
  <c r="AF15" i="15"/>
  <c r="B2" i="14"/>
  <c r="V8" i="14"/>
  <c r="V9" i="14"/>
  <c r="V10" i="14"/>
  <c r="V11" i="14"/>
  <c r="B2" i="13"/>
  <c r="Y24" i="16" l="1"/>
  <c r="Y20" i="16"/>
  <c r="AZ20" i="16"/>
  <c r="Y18" i="16"/>
  <c r="X63" i="17"/>
  <c r="Y63" i="17" s="1"/>
  <c r="AD61" i="17"/>
  <c r="Q61" i="17"/>
  <c r="E15" i="11"/>
  <c r="E19" i="11"/>
  <c r="D28" i="11"/>
  <c r="E31" i="11"/>
  <c r="AJ18" i="16" l="1"/>
  <c r="AT2" i="21" s="1"/>
  <c r="AD63" i="17"/>
  <c r="BA2" i="21" s="1"/>
  <c r="H34" i="11"/>
  <c r="K2" i="21" s="1"/>
  <c r="J2" i="21"/>
  <c r="H41" i="11"/>
  <c r="H40" i="11"/>
  <c r="Q2" i="21" s="1"/>
  <c r="H45" i="11"/>
  <c r="T2" i="21" s="1"/>
  <c r="H37" i="11"/>
  <c r="N2" i="21" s="1"/>
  <c r="H36" i="11"/>
  <c r="M2" i="21" s="1"/>
  <c r="H35" i="11"/>
  <c r="L2" i="21" s="1"/>
  <c r="AD2" i="21" l="1"/>
  <c r="AA95" i="15"/>
  <c r="H42" i="11"/>
  <c r="H43" i="11" s="1"/>
  <c r="R2" i="21"/>
  <c r="H39" i="11"/>
  <c r="P2" i="21" s="1"/>
  <c r="O2" i="21"/>
  <c r="H44" i="11" l="1"/>
  <c r="S2" i="21" s="1"/>
  <c r="A23" i="10"/>
  <c r="A22" i="10"/>
  <c r="E21" i="9" l="1"/>
  <c r="E20" i="9"/>
  <c r="E13" i="9"/>
  <c r="D5" i="9"/>
  <c r="H19" i="9"/>
  <c r="G14" i="9"/>
  <c r="H14" i="9" s="1"/>
  <c r="G11" i="9"/>
  <c r="H11" i="9" s="1"/>
  <c r="G10" i="9"/>
  <c r="H10" i="9" s="1"/>
  <c r="G12" i="9" l="1"/>
  <c r="H12" i="9" s="1"/>
  <c r="AE74" i="15"/>
  <c r="H20" i="9"/>
  <c r="AE77" i="15"/>
  <c r="H21" i="9"/>
  <c r="AE78" i="15"/>
  <c r="M19" i="2"/>
  <c r="M20" i="2"/>
  <c r="M21" i="2"/>
  <c r="M22" i="2"/>
  <c r="M23" i="2"/>
  <c r="M24" i="2"/>
  <c r="M15" i="2"/>
  <c r="M14" i="2"/>
  <c r="M13" i="2"/>
  <c r="M12" i="2"/>
  <c r="M11" i="2"/>
  <c r="M10" i="2"/>
  <c r="H50" i="8"/>
  <c r="G50" i="8"/>
  <c r="F50" i="8"/>
  <c r="E50" i="8"/>
  <c r="Q50" i="8" s="1"/>
  <c r="B50" i="8"/>
  <c r="Q49" i="8"/>
  <c r="H49" i="8"/>
  <c r="G49" i="8"/>
  <c r="F49" i="8"/>
  <c r="E49" i="8"/>
  <c r="B49" i="8"/>
  <c r="H48" i="8"/>
  <c r="G48" i="8"/>
  <c r="Q48" i="8" s="1"/>
  <c r="F48" i="8"/>
  <c r="E48" i="8"/>
  <c r="B48" i="8"/>
  <c r="H47" i="8"/>
  <c r="G47" i="8"/>
  <c r="F47" i="8"/>
  <c r="E47" i="8"/>
  <c r="Q47" i="8" s="1"/>
  <c r="B47" i="8"/>
  <c r="H46" i="8"/>
  <c r="G46" i="8"/>
  <c r="F46" i="8"/>
  <c r="E46" i="8"/>
  <c r="Q46" i="8" s="1"/>
  <c r="B46" i="8"/>
  <c r="H45" i="8"/>
  <c r="H51" i="8" s="1"/>
  <c r="G45" i="8"/>
  <c r="G51" i="8" s="1"/>
  <c r="F45" i="8"/>
  <c r="F51" i="8" s="1"/>
  <c r="E45" i="8"/>
  <c r="E51" i="8" s="1"/>
  <c r="B45" i="8"/>
  <c r="H36" i="8"/>
  <c r="G36" i="8"/>
  <c r="F36" i="8"/>
  <c r="E36" i="8"/>
  <c r="B35" i="8"/>
  <c r="B34" i="8"/>
  <c r="B33" i="8"/>
  <c r="B32" i="8"/>
  <c r="B31" i="8"/>
  <c r="B30" i="8"/>
  <c r="H24" i="8"/>
  <c r="G24" i="8"/>
  <c r="F24" i="8"/>
  <c r="E24" i="8"/>
  <c r="P23" i="8"/>
  <c r="P35" i="8" s="1"/>
  <c r="O23" i="8"/>
  <c r="O35" i="8" s="1"/>
  <c r="N23" i="8"/>
  <c r="N35" i="8" s="1"/>
  <c r="M23" i="8"/>
  <c r="M35" i="8" s="1"/>
  <c r="L23" i="8"/>
  <c r="L35" i="8" s="1"/>
  <c r="K23" i="8"/>
  <c r="K35" i="8" s="1"/>
  <c r="J23" i="8"/>
  <c r="J35" i="8" s="1"/>
  <c r="I23" i="8"/>
  <c r="I35" i="8" s="1"/>
  <c r="Q35" i="8" s="1"/>
  <c r="H23" i="8"/>
  <c r="G23" i="8"/>
  <c r="F23" i="8"/>
  <c r="Q22" i="8"/>
  <c r="P21" i="8"/>
  <c r="P34" i="8" s="1"/>
  <c r="O21" i="8"/>
  <c r="O34" i="8" s="1"/>
  <c r="N21" i="8"/>
  <c r="N34" i="8" s="1"/>
  <c r="M21" i="8"/>
  <c r="M34" i="8" s="1"/>
  <c r="L21" i="8"/>
  <c r="L34" i="8" s="1"/>
  <c r="K21" i="8"/>
  <c r="K34" i="8" s="1"/>
  <c r="J21" i="8"/>
  <c r="J34" i="8" s="1"/>
  <c r="I21" i="8"/>
  <c r="I34" i="8" s="1"/>
  <c r="H21" i="8"/>
  <c r="G21" i="8"/>
  <c r="F21" i="8"/>
  <c r="Q20" i="8"/>
  <c r="P19" i="8"/>
  <c r="P33" i="8" s="1"/>
  <c r="O19" i="8"/>
  <c r="O33" i="8" s="1"/>
  <c r="N19" i="8"/>
  <c r="N33" i="8" s="1"/>
  <c r="M19" i="8"/>
  <c r="M33" i="8" s="1"/>
  <c r="L19" i="8"/>
  <c r="L33" i="8" s="1"/>
  <c r="K19" i="8"/>
  <c r="K33" i="8" s="1"/>
  <c r="J19" i="8"/>
  <c r="J33" i="8" s="1"/>
  <c r="I19" i="8"/>
  <c r="I33" i="8" s="1"/>
  <c r="H19" i="8"/>
  <c r="G19" i="8"/>
  <c r="F19" i="8"/>
  <c r="Q18" i="8"/>
  <c r="P17" i="8"/>
  <c r="P32" i="8" s="1"/>
  <c r="O17" i="8"/>
  <c r="O32" i="8" s="1"/>
  <c r="N17" i="8"/>
  <c r="N32" i="8" s="1"/>
  <c r="M17" i="8"/>
  <c r="M32" i="8" s="1"/>
  <c r="L17" i="8"/>
  <c r="L32" i="8" s="1"/>
  <c r="K17" i="8"/>
  <c r="K32" i="8" s="1"/>
  <c r="J17" i="8"/>
  <c r="J32" i="8" s="1"/>
  <c r="I17" i="8"/>
  <c r="I32" i="8" s="1"/>
  <c r="H17" i="8"/>
  <c r="G17" i="8"/>
  <c r="F17" i="8"/>
  <c r="Q16" i="8"/>
  <c r="P15" i="8"/>
  <c r="P31" i="8" s="1"/>
  <c r="O15" i="8"/>
  <c r="O31" i="8" s="1"/>
  <c r="N15" i="8"/>
  <c r="N31" i="8" s="1"/>
  <c r="M15" i="8"/>
  <c r="M31" i="8" s="1"/>
  <c r="L15" i="8"/>
  <c r="L31" i="8" s="1"/>
  <c r="K15" i="8"/>
  <c r="K31" i="8" s="1"/>
  <c r="J15" i="8"/>
  <c r="J31" i="8" s="1"/>
  <c r="I15" i="8"/>
  <c r="I31" i="8" s="1"/>
  <c r="H15" i="8"/>
  <c r="G15" i="8"/>
  <c r="F15" i="8"/>
  <c r="Q14" i="8"/>
  <c r="P13" i="8"/>
  <c r="P30" i="8" s="1"/>
  <c r="O13" i="8"/>
  <c r="O30" i="8" s="1"/>
  <c r="N13" i="8"/>
  <c r="N30" i="8" s="1"/>
  <c r="M13" i="8"/>
  <c r="M30" i="8" s="1"/>
  <c r="L13" i="8"/>
  <c r="L30" i="8" s="1"/>
  <c r="K13" i="8"/>
  <c r="K30" i="8" s="1"/>
  <c r="J13" i="8"/>
  <c r="J30" i="8" s="1"/>
  <c r="I13" i="8"/>
  <c r="I30" i="8" s="1"/>
  <c r="H13" i="8"/>
  <c r="G13" i="8"/>
  <c r="F13" i="8"/>
  <c r="Q12" i="8"/>
  <c r="Q24" i="8" s="1"/>
  <c r="Q33" i="8" l="1"/>
  <c r="Q31" i="8"/>
  <c r="Q30" i="8"/>
  <c r="Q32" i="8"/>
  <c r="Q34" i="8"/>
  <c r="Q45" i="8"/>
  <c r="Q51" i="8" s="1"/>
  <c r="Q36" i="8" l="1"/>
  <c r="A6" i="5" l="1"/>
  <c r="D6" i="10"/>
  <c r="V2" i="21" s="1"/>
  <c r="F23" i="2"/>
  <c r="D5" i="10" s="1"/>
  <c r="U2" i="21" s="1"/>
  <c r="C20" i="5"/>
  <c r="B20" i="5"/>
  <c r="L5" i="5"/>
  <c r="I5" i="5"/>
  <c r="F5" i="5"/>
  <c r="H12" i="2"/>
  <c r="E15" i="9" s="1"/>
  <c r="G15" i="9" l="1"/>
  <c r="H15" i="9" s="1"/>
  <c r="H17" i="9" s="1"/>
  <c r="AE73" i="15"/>
  <c r="G1" i="7"/>
  <c r="H1" i="7"/>
  <c r="I1" i="7"/>
  <c r="J1" i="7"/>
  <c r="K1" i="7"/>
  <c r="L1" i="7"/>
  <c r="M1" i="7"/>
  <c r="N1" i="7"/>
  <c r="O1" i="7"/>
  <c r="P1" i="7"/>
  <c r="Q1" i="7"/>
  <c r="R1" i="7"/>
  <c r="S1" i="7"/>
  <c r="T1" i="7"/>
  <c r="U1" i="7"/>
  <c r="V1" i="7"/>
  <c r="W1" i="7"/>
  <c r="AC1" i="7"/>
  <c r="AB1" i="7"/>
  <c r="AA1" i="7"/>
  <c r="Z1" i="7"/>
  <c r="W15" i="7" l="1"/>
  <c r="W13" i="7"/>
  <c r="W11" i="7"/>
  <c r="V15" i="7"/>
  <c r="V13" i="7"/>
  <c r="V11" i="7"/>
  <c r="U15" i="7"/>
  <c r="U13" i="7"/>
  <c r="U11" i="7"/>
  <c r="T15" i="7"/>
  <c r="T13" i="7"/>
  <c r="T11" i="7"/>
  <c r="S15" i="7"/>
  <c r="R15" i="7"/>
  <c r="S13" i="7"/>
  <c r="R13" i="7"/>
  <c r="S11" i="7"/>
  <c r="R11" i="7"/>
  <c r="Q15" i="7"/>
  <c r="Q13" i="7"/>
  <c r="Q11" i="7"/>
  <c r="P15" i="7" l="1"/>
  <c r="O15" i="7"/>
  <c r="P14" i="7"/>
  <c r="O14" i="7"/>
  <c r="P13" i="7"/>
  <c r="O13" i="7"/>
  <c r="P12" i="7"/>
  <c r="O12" i="7"/>
  <c r="N15" i="7"/>
  <c r="M15" i="7"/>
  <c r="N14" i="7"/>
  <c r="M14" i="7"/>
  <c r="N13" i="7"/>
  <c r="M13" i="7"/>
  <c r="N12" i="7"/>
  <c r="M12" i="7"/>
  <c r="L15" i="7"/>
  <c r="K15" i="7"/>
  <c r="L14" i="7"/>
  <c r="K14" i="7"/>
  <c r="L13" i="7"/>
  <c r="K13" i="7"/>
  <c r="L12" i="7"/>
  <c r="K12" i="7"/>
  <c r="E15" i="7" l="1"/>
  <c r="D15" i="7"/>
  <c r="C15" i="7"/>
  <c r="E14" i="7"/>
  <c r="F14" i="7" s="1"/>
  <c r="C14" i="7"/>
  <c r="E13" i="7"/>
  <c r="D13" i="7"/>
  <c r="C13" i="7"/>
  <c r="E12" i="7"/>
  <c r="F12" i="7" s="1"/>
  <c r="C12" i="7"/>
  <c r="E11" i="7"/>
  <c r="D11" i="7"/>
  <c r="C11" i="7"/>
  <c r="E10" i="7"/>
  <c r="F10" i="7" s="1"/>
  <c r="C10" i="7"/>
  <c r="D9" i="7"/>
  <c r="F9" i="7" s="1"/>
  <c r="F8" i="7"/>
  <c r="F1" i="7"/>
  <c r="F13" i="7" l="1"/>
  <c r="F11" i="7"/>
  <c r="F15" i="7"/>
  <c r="A12" i="5"/>
  <c r="B27" i="5" l="1"/>
  <c r="B26" i="5"/>
  <c r="B25" i="5"/>
  <c r="B24" i="5"/>
  <c r="B23" i="5"/>
  <c r="B22" i="5"/>
  <c r="B21" i="5"/>
  <c r="C19" i="5"/>
  <c r="B19" i="5"/>
  <c r="C18" i="5"/>
  <c r="B18" i="5"/>
  <c r="C13" i="5"/>
  <c r="C12" i="5"/>
  <c r="C24" i="5" s="1"/>
  <c r="C11" i="5"/>
  <c r="C10" i="5"/>
  <c r="C22" i="5" s="1"/>
  <c r="C9" i="5"/>
  <c r="C21" i="5" s="1"/>
  <c r="K5" i="5"/>
  <c r="J5" i="5"/>
  <c r="H5" i="5"/>
  <c r="G5" i="5"/>
  <c r="E5" i="5"/>
  <c r="D5" i="5"/>
  <c r="K1" i="5"/>
  <c r="H1" i="5"/>
  <c r="E1" i="5"/>
  <c r="C23" i="5" l="1"/>
  <c r="C25" i="5"/>
  <c r="E12" i="2" l="1"/>
  <c r="D12" i="2"/>
  <c r="E18" i="9" s="1"/>
  <c r="H18" i="9" l="1"/>
  <c r="H23" i="9" s="1"/>
  <c r="H24" i="9" s="1"/>
  <c r="AE75" i="15"/>
  <c r="D13" i="2"/>
  <c r="E2" i="22" s="1"/>
  <c r="AA93" i="15" l="1"/>
  <c r="G27" i="9"/>
  <c r="H27" i="9" s="1"/>
  <c r="G28" i="9"/>
  <c r="H28" i="9" s="1"/>
  <c r="H32" i="9" s="1"/>
  <c r="E12" i="5"/>
  <c r="D12" i="5"/>
  <c r="G12" i="5"/>
  <c r="H12" i="5"/>
  <c r="J12" i="5"/>
  <c r="K12" i="5"/>
  <c r="H31" i="9" l="1"/>
  <c r="H33" i="9" s="1"/>
  <c r="D19" i="10" s="1"/>
  <c r="J6" i="5"/>
  <c r="G6" i="5"/>
  <c r="D6" i="5"/>
  <c r="A7" i="5"/>
  <c r="A8" i="5" s="1"/>
  <c r="A18" i="5"/>
  <c r="AA2" i="21" l="1"/>
  <c r="D20" i="10"/>
  <c r="AC2" i="21"/>
  <c r="AA94" i="15"/>
  <c r="G18" i="5"/>
  <c r="D18" i="5"/>
  <c r="J18" i="5"/>
  <c r="L8" i="5"/>
  <c r="F8" i="5"/>
  <c r="I8" i="5"/>
  <c r="A20" i="5"/>
  <c r="A9" i="5"/>
  <c r="K7" i="5"/>
  <c r="H7" i="5"/>
  <c r="E7" i="5"/>
  <c r="A11" i="5"/>
  <c r="A19" i="5"/>
  <c r="AB2" i="21" l="1"/>
  <c r="W12" i="16"/>
  <c r="T11" i="19"/>
  <c r="BC2" i="21" s="1"/>
  <c r="AM15" i="15"/>
  <c r="F20" i="5"/>
  <c r="I20" i="5"/>
  <c r="L20" i="5"/>
  <c r="K19" i="5"/>
  <c r="H19" i="5"/>
  <c r="E19" i="5"/>
  <c r="K11" i="5"/>
  <c r="J11" i="5"/>
  <c r="H11" i="5"/>
  <c r="G11" i="5"/>
  <c r="E11" i="5"/>
  <c r="D11" i="5"/>
  <c r="G9" i="5"/>
  <c r="A10" i="5"/>
  <c r="H9" i="5"/>
  <c r="A13" i="5"/>
  <c r="I13" i="5" s="1"/>
  <c r="I14" i="5" s="1"/>
  <c r="I15" i="5" s="1"/>
  <c r="A23" i="5"/>
  <c r="A24" i="5"/>
  <c r="A21" i="5"/>
  <c r="AO2" i="21" l="1"/>
  <c r="AJ12" i="16"/>
  <c r="AS2" i="21" s="1"/>
  <c r="L13" i="5"/>
  <c r="L14" i="5" s="1"/>
  <c r="L15" i="5" s="1"/>
  <c r="F13" i="5"/>
  <c r="F14" i="5" s="1"/>
  <c r="F15" i="5" s="1"/>
  <c r="H13" i="5"/>
  <c r="H21" i="5"/>
  <c r="G21" i="5"/>
  <c r="G24" i="5"/>
  <c r="K24" i="5"/>
  <c r="E24" i="5"/>
  <c r="H24" i="5"/>
  <c r="D24" i="5"/>
  <c r="J24" i="5"/>
  <c r="D23" i="5"/>
  <c r="J23" i="5"/>
  <c r="G23" i="5"/>
  <c r="H23" i="5"/>
  <c r="K23" i="5"/>
  <c r="E23" i="5"/>
  <c r="D10" i="5"/>
  <c r="G10" i="5"/>
  <c r="J10" i="5"/>
  <c r="A25" i="5"/>
  <c r="I25" i="5" s="1"/>
  <c r="I26" i="5" s="1"/>
  <c r="I27" i="5" s="1"/>
  <c r="D13" i="5"/>
  <c r="J13" i="5"/>
  <c r="G13" i="5"/>
  <c r="H10" i="5"/>
  <c r="K13" i="5"/>
  <c r="K10" i="5"/>
  <c r="E13" i="5"/>
  <c r="E10" i="5"/>
  <c r="A22" i="5"/>
  <c r="L25" i="5" l="1"/>
  <c r="L26" i="5" s="1"/>
  <c r="L27" i="5" s="1"/>
  <c r="F25" i="5"/>
  <c r="F26" i="5" s="1"/>
  <c r="F27" i="5" s="1"/>
  <c r="G22" i="5"/>
  <c r="J22" i="5"/>
  <c r="D22" i="5"/>
  <c r="K22" i="5"/>
  <c r="H22" i="5"/>
  <c r="E22" i="5"/>
  <c r="K25" i="5"/>
  <c r="G25" i="5"/>
  <c r="D25" i="5"/>
  <c r="J25" i="5"/>
  <c r="H25" i="5"/>
  <c r="E25" i="5"/>
  <c r="J14" i="5"/>
  <c r="J15" i="5" s="1"/>
  <c r="K14" i="5"/>
  <c r="K15" i="5" s="1"/>
  <c r="D14" i="5"/>
  <c r="D15" i="5" s="1"/>
  <c r="E14" i="5"/>
  <c r="E15" i="5" s="1"/>
  <c r="H14" i="5"/>
  <c r="H15" i="5" s="1"/>
  <c r="G14" i="5"/>
  <c r="G15" i="5" s="1"/>
  <c r="D31" i="2" l="1"/>
  <c r="D26" i="5"/>
  <c r="D27" i="5" s="1"/>
  <c r="D32" i="2" s="1"/>
  <c r="G26" i="5"/>
  <c r="G27" i="5" s="1"/>
  <c r="J26" i="5"/>
  <c r="J27" i="5" s="1"/>
  <c r="K26" i="5"/>
  <c r="K27" i="5" s="1"/>
  <c r="E26" i="5"/>
  <c r="E27" i="5" s="1"/>
  <c r="H26" i="5"/>
  <c r="H27" i="5" s="1"/>
  <c r="D9" i="10" l="1"/>
  <c r="D13" i="10"/>
  <c r="W2" i="21" l="1"/>
  <c r="D10" i="10"/>
  <c r="X2" i="21" s="1"/>
  <c r="Y2" i="21" l="1"/>
  <c r="D14" i="10"/>
  <c r="Z2" i="21" l="1"/>
  <c r="K11" i="19"/>
  <c r="BB2" i="21" s="1"/>
  <c r="N12" i="16"/>
  <c r="AL2" i="21" l="1"/>
  <c r="AJ11" i="16"/>
  <c r="AR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160EC4EE-438E-4341-AEB8-7CA2AC9FCCAC}">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3D3B71BA-8B0C-493D-B202-E58D6449764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8D591C67-3557-4406-BA15-E378A777924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7DBA3BEE-115E-4F50-A5D2-D3625217A534}">
      <text>
        <r>
          <rPr>
            <sz val="12"/>
            <color indexed="81"/>
            <rFont val="MS P ゴシック"/>
            <family val="3"/>
            <charset val="128"/>
          </rPr>
          <t>１歳児配置改善加算を受ける場合、１歳児の人数を入力すること</t>
        </r>
      </text>
    </comment>
    <comment ref="C20" authorId="0" shapeId="0" xr:uid="{46B83926-EA0F-4217-B817-8F0063DE4787}">
      <text>
        <r>
          <rPr>
            <sz val="12"/>
            <color indexed="81"/>
            <rFont val="MS P ゴシック"/>
            <family val="3"/>
            <charset val="128"/>
          </rPr>
          <t>A「配置」であること</t>
        </r>
      </text>
    </comment>
    <comment ref="I26" authorId="0" shapeId="0" xr:uid="{FE1CE6CD-1BCC-4050-AF23-A5F2CCCB48C6}">
      <text>
        <r>
          <rPr>
            <sz val="12"/>
            <color indexed="81"/>
            <rFont val="MS P ゴシック"/>
            <family val="3"/>
            <charset val="128"/>
          </rPr>
          <t>研修修了者の実人数を入力
（実人数を入力しなければ加算見込額が算出されません。）</t>
        </r>
      </text>
    </comment>
    <comment ref="H31" authorId="0" shapeId="0" xr:uid="{8B18EFAB-1EF4-4182-A6AA-1A21505752DB}">
      <text>
        <r>
          <rPr>
            <sz val="12"/>
            <color indexed="81"/>
            <rFont val="MS P ゴシック"/>
            <family val="3"/>
            <charset val="128"/>
          </rPr>
          <t>研修修了者の実人数が算定人数に達していない場合は、実人数が人数Aとなります。</t>
        </r>
      </text>
    </comment>
    <comment ref="H32" authorId="0" shapeId="0" xr:uid="{684ACF64-D1FE-4EEA-9B1E-F4F3093C5FD5}">
      <text>
        <r>
          <rPr>
            <sz val="12"/>
            <color indexed="81"/>
            <rFont val="MS P ゴシック"/>
            <family val="3"/>
            <charset val="128"/>
          </rPr>
          <t>研修修了者の実人数が算定人数に達していない場合は、実人数が人数Bとなります。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B10" authorId="0" shapeId="0" xr:uid="{35443BEA-91EA-4418-AADC-133030DBD232}">
      <text>
        <r>
          <rPr>
            <b/>
            <sz val="9"/>
            <color indexed="81"/>
            <rFont val="MS P ゴシック"/>
            <family val="3"/>
            <charset val="128"/>
          </rPr>
          <t>nakajo:</t>
        </r>
        <r>
          <rPr>
            <sz val="9"/>
            <color indexed="81"/>
            <rFont val="MS P ゴシック"/>
            <family val="3"/>
            <charset val="128"/>
          </rPr>
          <t xml:space="preserve">
事業所内の「５人まで」区分から転記</t>
        </r>
      </text>
    </comment>
  </commentList>
</comments>
</file>

<file path=xl/sharedStrings.xml><?xml version="1.0" encoding="utf-8"?>
<sst xmlns="http://schemas.openxmlformats.org/spreadsheetml/2006/main" count="826" uniqueCount="620">
  <si>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</si>
  <si>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</si>
  <si>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</si>
  <si>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</si>
  <si>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</si>
  <si>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</si>
  <si>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1歳以上児配置改善</t>
    <rPh sb="1" eb="4">
      <t>サイイジョウ</t>
    </rPh>
    <rPh sb="4" eb="5">
      <t>ジ</t>
    </rPh>
    <rPh sb="5" eb="7">
      <t>ハイチ</t>
    </rPh>
    <rPh sb="7" eb="9">
      <t>カイゼン</t>
    </rPh>
    <phoneticPr fontId="6"/>
  </si>
  <si>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</si>
  <si>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</si>
  <si>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</si>
  <si>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</si>
  <si>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</si>
  <si>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</si>
  <si>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</si>
  <si>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</si>
  <si>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</si>
  <si>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</si>
  <si>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１、２歳児</t>
    <rPh sb="3" eb="5">
      <t>サイジ</t>
    </rPh>
    <phoneticPr fontId="6"/>
  </si>
  <si>
    <t>C</t>
    <phoneticPr fontId="6"/>
  </si>
  <si>
    <t>兼務(B)</t>
    <rPh sb="0" eb="2">
      <t>ケンム</t>
    </rPh>
    <phoneticPr fontId="4"/>
  </si>
  <si>
    <t>乳児</t>
    <rPh sb="0" eb="2">
      <t>ニュウジ</t>
    </rPh>
    <phoneticPr fontId="6"/>
  </si>
  <si>
    <t>D</t>
    <phoneticPr fontId="6"/>
  </si>
  <si>
    <t>嘱託(C)</t>
    <rPh sb="0" eb="2">
      <t>ショクタク</t>
    </rPh>
    <phoneticPr fontId="4"/>
  </si>
  <si>
    <t>平均経験年数</t>
    <rPh sb="0" eb="6">
      <t>ヘイキンケイケンネンスウ</t>
    </rPh>
    <phoneticPr fontId="4"/>
  </si>
  <si>
    <t>分園</t>
    <rPh sb="0" eb="1">
      <t>ブン</t>
    </rPh>
    <rPh sb="1" eb="2">
      <t>ソノ</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</si>
  <si>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</si>
  <si>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</si>
  <si>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</si>
  <si>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</si>
  <si>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</si>
  <si>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</si>
  <si>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</si>
  <si>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</si>
  <si>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</si>
  <si>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</si>
  <si>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</si>
  <si>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</si>
  <si>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</si>
  <si>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</si>
  <si>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</si>
  <si>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</si>
  <si>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</si>
  <si>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</si>
  <si>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</si>
  <si>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</si>
  <si>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</si>
  <si>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</si>
  <si>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</si>
  <si>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</si>
  <si>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</si>
  <si>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</si>
  <si>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</si>
  <si>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</si>
  <si>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</si>
  <si>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</si>
  <si>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</si>
  <si>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</si>
  <si>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</si>
  <si>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</si>
  <si>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</si>
  <si>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</si>
  <si>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</si>
  <si>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</si>
  <si>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1歳児配置改善加算単価</t>
    <rPh sb="1" eb="3">
      <t>サイジ</t>
    </rPh>
    <rPh sb="3" eb="9">
      <t>ハイチカイゼンカサン</t>
    </rPh>
    <rPh sb="9" eb="11">
      <t>タンカ</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</si>
  <si>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</si>
  <si>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</si>
  <si>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</si>
  <si>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</si>
  <si>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</si>
  <si>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</si>
  <si>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</si>
  <si>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</si>
  <si>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</si>
  <si>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</si>
  <si>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</si>
  <si>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</si>
  <si>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</si>
  <si>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</si>
  <si>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</si>
  <si>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</si>
  <si>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</si>
  <si>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</si>
  <si>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</si>
  <si>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</si>
  <si>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列1</t>
  </si>
  <si>
    <t>列2</t>
  </si>
  <si>
    <t>列3</t>
  </si>
  <si>
    <t>列4</t>
  </si>
  <si>
    <t>列5</t>
  </si>
  <si>
    <t>列6</t>
  </si>
  <si>
    <t>列7</t>
  </si>
  <si>
    <t>列8</t>
  </si>
  <si>
    <t>列9</t>
  </si>
  <si>
    <t>列10</t>
  </si>
  <si>
    <t>列11</t>
  </si>
  <si>
    <t>列12</t>
  </si>
  <si>
    <t>列13</t>
  </si>
  <si>
    <t>列14</t>
  </si>
  <si>
    <t>列15</t>
  </si>
  <si>
    <t>列16</t>
  </si>
  <si>
    <t>列17</t>
  </si>
  <si>
    <t>列18</t>
  </si>
  <si>
    <t>加算率(a)</t>
    <rPh sb="0" eb="2">
      <t>カサン</t>
    </rPh>
    <rPh sb="2" eb="3">
      <t>リツ</t>
    </rPh>
    <phoneticPr fontId="4"/>
  </si>
  <si>
    <t>加算率(b)</t>
    <rPh sb="0" eb="2">
      <t>カサン</t>
    </rPh>
    <rPh sb="2" eb="3">
      <t>リツ</t>
    </rPh>
    <phoneticPr fontId="4"/>
  </si>
  <si>
    <t>5人まで</t>
    <rPh sb="1" eb="2">
      <t>ヒト</t>
    </rPh>
    <phoneticPr fontId="6"/>
  </si>
  <si>
    <t>6人から12人まで</t>
    <rPh sb="1" eb="2">
      <t>ヒト</t>
    </rPh>
    <rPh sb="6" eb="7">
      <t>ヒト</t>
    </rPh>
    <phoneticPr fontId="4"/>
  </si>
  <si>
    <t>13人から19人まで</t>
    <phoneticPr fontId="4"/>
  </si>
  <si>
    <t>障害児保育(1歳児配置改善なし）</t>
    <rPh sb="0" eb="2">
      <t>ショウガイ</t>
    </rPh>
    <rPh sb="2" eb="3">
      <t>ジ</t>
    </rPh>
    <rPh sb="3" eb="5">
      <t>ホイク</t>
    </rPh>
    <rPh sb="7" eb="9">
      <t>サイジ</t>
    </rPh>
    <rPh sb="9" eb="11">
      <t>ハイチ</t>
    </rPh>
    <rPh sb="11" eb="13">
      <t>カイゼン</t>
    </rPh>
    <phoneticPr fontId="4"/>
  </si>
  <si>
    <t>障害児保育(1歳児配置改善あり）</t>
    <rPh sb="0" eb="2">
      <t>ショウガイ</t>
    </rPh>
    <rPh sb="2" eb="3">
      <t>ジ</t>
    </rPh>
    <rPh sb="3" eb="5">
      <t>ホイク</t>
    </rPh>
    <rPh sb="7" eb="9">
      <t>サイジ</t>
    </rPh>
    <rPh sb="9" eb="11">
      <t>ハイチ</t>
    </rPh>
    <rPh sb="11" eb="13">
      <t>カイゼン</t>
    </rPh>
    <phoneticPr fontId="4"/>
  </si>
  <si>
    <t>食事提供方法</t>
    <rPh sb="0" eb="2">
      <t>ショクジ</t>
    </rPh>
    <rPh sb="2" eb="4">
      <t>テイキョウ</t>
    </rPh>
    <rPh sb="4" eb="6">
      <t>ホウホウ</t>
    </rPh>
    <phoneticPr fontId="4"/>
  </si>
  <si>
    <t>管理者未設置</t>
    <rPh sb="0" eb="3">
      <t>カンリシャ</t>
    </rPh>
    <rPh sb="3" eb="6">
      <t>ミセッチ</t>
    </rPh>
    <phoneticPr fontId="6"/>
  </si>
  <si>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</si>
  <si>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</si>
  <si>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</si>
  <si>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</si>
  <si>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小規模保育－Ａ型</t>
    <rPh sb="0" eb="3">
      <t>ショウキボ</t>
    </rPh>
    <rPh sb="3" eb="5">
      <t>ホイク</t>
    </rPh>
    <rPh sb="7" eb="8">
      <t>ガタ</t>
    </rPh>
    <phoneticPr fontId="4"/>
  </si>
  <si>
    <t>事業所内保育－Ａ型</t>
    <rPh sb="0" eb="3">
      <t>ジギョウショ</t>
    </rPh>
    <rPh sb="3" eb="4">
      <t>ナイ</t>
    </rPh>
    <rPh sb="4" eb="6">
      <t>ホイク</t>
    </rPh>
    <rPh sb="8" eb="9">
      <t>ガタ</t>
    </rPh>
    <phoneticPr fontId="4"/>
  </si>
  <si>
    <t>【小規模Ａ型／事業所内（小規模A型）】処遇改善等加算区分1・2加算額見込み計算表</t>
    <rPh sb="1" eb="4">
      <t>ショウキボ</t>
    </rPh>
    <rPh sb="5" eb="6">
      <t>ガタ</t>
    </rPh>
    <rPh sb="7" eb="10">
      <t>ジギョウショ</t>
    </rPh>
    <rPh sb="10" eb="11">
      <t>ナイ</t>
    </rPh>
    <rPh sb="12" eb="15">
      <t>ショウキボ</t>
    </rPh>
    <rPh sb="16" eb="17">
      <t>ガタ</t>
    </rPh>
    <rPh sb="19" eb="26">
      <t>ショグウカイゼントウカサン</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</si>
  <si>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</si>
  <si>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</si>
  <si>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</si>
  <si>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</si>
  <si>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</si>
  <si>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</si>
  <si>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管理者を配置していない場合の調整（減算）</t>
    <rPh sb="0" eb="3">
      <t>カンリシャ</t>
    </rPh>
    <rPh sb="4" eb="6">
      <t>ハイチ</t>
    </rPh>
    <rPh sb="11" eb="13">
      <t>バアイ</t>
    </rPh>
    <rPh sb="14" eb="16">
      <t>チョウセイ</t>
    </rPh>
    <rPh sb="17" eb="19">
      <t>ゲンサン</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</si>
  <si>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</si>
  <si>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</si>
  <si>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</si>
  <si>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管理者を配置していない場合の調整</t>
    <rPh sb="0" eb="3">
      <t>カンリシャ</t>
    </rPh>
    <rPh sb="4" eb="6">
      <t>ハイチ</t>
    </rPh>
    <rPh sb="11" eb="13">
      <t>バアイ</t>
    </rPh>
    <rPh sb="14" eb="16">
      <t>チョウセイ</t>
    </rPh>
    <phoneticPr fontId="4"/>
  </si>
  <si>
    <t>→　→　→</t>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</si>
  <si>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</si>
  <si>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</si>
  <si>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</si>
  <si>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</si>
  <si>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</si>
  <si>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</si>
  <si>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</si>
  <si>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</si>
  <si>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</si>
  <si>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</si>
  <si>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</si>
  <si>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</si>
  <si>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</si>
  <si>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</si>
  <si>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</si>
  <si>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</si>
  <si>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</si>
  <si>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</si>
  <si>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</si>
  <si>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</si>
  <si>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</si>
  <si>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</si>
  <si>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</si>
  <si>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平均年齢別児童数計算表（小規模Ａ型／事業所内（小規模A型））</t>
    <rPh sb="0" eb="2">
      <t>ヘイキン</t>
    </rPh>
    <rPh sb="2" eb="5">
      <t>ネンレイベツ</t>
    </rPh>
    <rPh sb="5" eb="8">
      <t>ジドウスウ</t>
    </rPh>
    <rPh sb="8" eb="11">
      <t>ケイサンヒョウ</t>
    </rPh>
    <rPh sb="12" eb="15">
      <t>ショウキボ</t>
    </rPh>
    <rPh sb="16" eb="17">
      <t>ガタ</t>
    </rPh>
    <rPh sb="18" eb="21">
      <t>ジギョウショ</t>
    </rPh>
    <rPh sb="21" eb="22">
      <t>ナイ</t>
    </rPh>
    <rPh sb="23" eb="26">
      <t>ショウキボ</t>
    </rPh>
    <rPh sb="27" eb="28">
      <t>ガタ</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</si>
  <si>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</si>
  <si>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</si>
  <si>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</si>
  <si>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</si>
  <si>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phoneticPr fontId="4"/>
  </si>
  <si>
    <t>（小規模保育事業A型、Ｂ型）</t>
    <rPh sb="6" eb="8">
      <t>ジギョウ</t>
    </rPh>
    <phoneticPr fontId="4"/>
  </si>
  <si>
    <t>（事業所内保育事業　定員６人以上　小規模A型、Ｂ型適用）</t>
    <rPh sb="1" eb="4">
      <t>ジギョウショ</t>
    </rPh>
    <rPh sb="4" eb="5">
      <t>ナイ</t>
    </rPh>
    <rPh sb="10" eb="12">
      <t>テイイン</t>
    </rPh>
    <rPh sb="13" eb="14">
      <t>ニン</t>
    </rPh>
    <rPh sb="14" eb="16">
      <t>イジョウ</t>
    </rPh>
    <rPh sb="17" eb="20">
      <t>ショウキボ</t>
    </rPh>
    <rPh sb="25" eb="27">
      <t>テキヨウ</t>
    </rPh>
    <phoneticPr fontId="4"/>
  </si>
  <si>
    <t>１．加算対象人数の基礎となる職員数</t>
    <rPh sb="2" eb="4">
      <t>カサン</t>
    </rPh>
    <rPh sb="4" eb="6">
      <t>タイショウ</t>
    </rPh>
    <rPh sb="6" eb="8">
      <t>ニンズウ</t>
    </rPh>
    <rPh sb="9" eb="11">
      <t>キソ</t>
    </rPh>
    <rPh sb="14" eb="17">
      <t>ショクインスウ</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</si>
  <si>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</si>
  <si>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</si>
  <si>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</si>
  <si>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</si>
  <si>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</si>
  <si>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38"/>
  </si>
  <si>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38"/>
  </si>
  <si>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38"/>
  </si>
  <si>
    <t xml:space="preserve">  1歳児配置改善加算
※障害児保育加算ありの場合障害児を除いた数</t>
    <rPh sb="3" eb="5">
      <t>サイジ</t>
    </rPh>
    <rPh sb="5" eb="7">
      <t>ハイチ</t>
    </rPh>
    <rPh sb="7" eb="9">
      <t>カイゼン</t>
    </rPh>
    <rPh sb="9" eb="11">
      <t>カサン</t>
    </rPh>
    <phoneticPr fontId="4"/>
  </si>
  <si>
    <r>
      <t xml:space="preserve">０歳児
</t>
    </r>
    <r>
      <rPr>
        <sz val="10"/>
        <color theme="1"/>
        <rFont val="HG丸ｺﾞｼｯｸM-PRO"/>
        <family val="3"/>
        <charset val="128"/>
      </rPr>
      <t>※障害児保育加算ありの場合障害児を除いた数</t>
    </r>
    <rPh sb="1" eb="3">
      <t>サイジ</t>
    </rPh>
    <phoneticPr fontId="4"/>
  </si>
  <si>
    <t>障害児（障害児保育加算ありの場合）</t>
    <rPh sb="0" eb="3">
      <t>ショウガイジ</t>
    </rPh>
    <rPh sb="4" eb="7">
      <t>ショウガイジ</t>
    </rPh>
    <rPh sb="7" eb="9">
      <t>ホイク</t>
    </rPh>
    <rPh sb="9" eb="11">
      <t>カサン</t>
    </rPh>
    <rPh sb="14" eb="16">
      <t>バアイ</t>
    </rPh>
    <phoneticPr fontId="4"/>
  </si>
  <si>
    <t>調整</t>
    <rPh sb="0" eb="2">
      <t>チョウセイ</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</si>
  <si>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</si>
  <si>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</si>
  <si>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t>保育標準時間認定の子ども</t>
    <rPh sb="0" eb="2">
      <t>ホイク</t>
    </rPh>
    <rPh sb="2" eb="4">
      <t>ヒョウジュン</t>
    </rPh>
    <rPh sb="4" eb="6">
      <t>ジカン</t>
    </rPh>
    <rPh sb="6" eb="8">
      <t>ニンテイ</t>
    </rPh>
    <rPh sb="9" eb="10">
      <t>コ</t>
    </rPh>
    <phoneticPr fontId="4"/>
  </si>
  <si>
    <t>ｃ</t>
    <phoneticPr fontId="4"/>
  </si>
  <si>
    <t>休日保育加算</t>
    <rPh sb="0" eb="2">
      <t>キュウジツ</t>
    </rPh>
    <rPh sb="2" eb="4">
      <t>ホイク</t>
    </rPh>
    <rPh sb="4" eb="6">
      <t>カサン</t>
    </rPh>
    <phoneticPr fontId="4"/>
  </si>
  <si>
    <t>d</t>
    <phoneticPr fontId="4"/>
  </si>
  <si>
    <t>e</t>
    <phoneticPr fontId="4"/>
  </si>
  <si>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4"/>
  </si>
  <si>
    <t>加算</t>
    <rPh sb="0" eb="2">
      <t>カサン</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</si>
  <si>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</si>
  <si>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</si>
  <si>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</si>
  <si>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</si>
  <si>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</si>
  <si>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</si>
  <si>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</si>
  <si>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</si>
  <si>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</si>
  <si>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</si>
  <si>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</si>
  <si>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</si>
  <si>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</si>
  <si>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</si>
  <si>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</si>
  <si>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</si>
  <si>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</si>
  <si>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</si>
  <si>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</si>
  <si>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</si>
  <si>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</si>
  <si>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</si>
  <si>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</si>
  <si>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</si>
  <si>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</si>
  <si>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</si>
  <si>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</si>
  <si>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</si>
  <si>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</si>
  <si>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</si>
  <si>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1_児童数計算表</t>
    <rPh sb="2" eb="4">
      <t>ジドウ</t>
    </rPh>
    <rPh sb="4" eb="5">
      <t>スウ</t>
    </rPh>
    <rPh sb="5" eb="7">
      <t>ケイサン</t>
    </rPh>
    <rPh sb="7" eb="8">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</si>
  <si>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</si>
  <si>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</si>
  <si>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</si>
  <si>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</si>
  <si>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</si>
  <si>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</si>
  <si>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</si>
  <si>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</si>
  <si>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</si>
  <si>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</si>
  <si>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</si>
  <si>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</si>
  <si>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</si>
  <si>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</si>
  <si>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</si>
  <si>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</si>
  <si>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</si>
  <si>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</si>
  <si>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</si>
  <si>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</si>
  <si>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</si>
  <si>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</si>
  <si>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</si>
  <si>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</si>
  <si>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</si>
  <si>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</si>
  <si>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</si>
  <si>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</si>
  <si>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</si>
  <si>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</si>
  <si>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</si>
  <si>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</si>
  <si>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</si>
  <si>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</si>
  <si>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</si>
  <si>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</si>
  <si>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</si>
  <si>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</si>
  <si>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</si>
  <si>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</si>
  <si>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</si>
  <si>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</si>
  <si>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</si>
  <si>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</si>
  <si>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</si>
  <si>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</si>
  <si>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</si>
  <si>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</si>
  <si>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</si>
  <si>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</si>
  <si>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</si>
  <si>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</si>
  <si>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</si>
  <si>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</si>
  <si>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</si>
  <si>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</si>
  <si>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</si>
  <si>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</si>
  <si>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</si>
  <si>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</si>
  <si>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</si>
  <si>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</si>
  <si>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</si>
  <si>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</si>
  <si>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</si>
  <si>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</si>
  <si>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</si>
  <si>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</si>
  <si>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</si>
  <si>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</si>
  <si>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</si>
  <si>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</si>
  <si>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</si>
  <si>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</si>
  <si>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</si>
  <si>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</si>
  <si>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</si>
  <si>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</si>
  <si>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</si>
  <si>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</si>
  <si>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</si>
  <si>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</si>
  <si>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</si>
  <si>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</si>
  <si>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</si>
  <si>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</si>
  <si>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</si>
  <si>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</si>
  <si>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</si>
  <si>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</si>
  <si>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</si>
  <si>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</si>
  <si>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</si>
  <si>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</si>
  <si>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</si>
  <si>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</si>
  <si>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</si>
  <si>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</si>
  <si>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</si>
  <si>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</si>
  <si>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</si>
  <si>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</si>
  <si>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</si>
  <si>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</si>
  <si>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</si>
  <si>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</si>
  <si>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</si>
  <si>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</si>
  <si>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</si>
  <si>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</si>
  <si>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</si>
  <si>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</si>
  <si>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</si>
  <si>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</si>
  <si>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</si>
  <si>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</si>
  <si>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</si>
  <si>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</si>
  <si>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</si>
  <si>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</si>
  <si>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</si>
  <si>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</si>
  <si>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</si>
  <si>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</si>
  <si>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</si>
  <si>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</si>
  <si>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</si>
  <si>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</si>
  <si>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</si>
  <si>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</si>
  <si>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</si>
  <si>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</si>
  <si>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</si>
  <si>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</si>
  <si>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３歳児</t>
    <rPh sb="1" eb="3">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</si>
  <si>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</si>
  <si>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</si>
  <si>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</si>
  <si>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</si>
  <si>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</si>
  <si>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</si>
  <si>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</si>
  <si>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</si>
  <si>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</si>
  <si>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</si>
  <si>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</si>
  <si>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</si>
  <si>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</si>
  <si>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</si>
  <si>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</si>
  <si>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</si>
  <si>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</si>
  <si>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</si>
  <si>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</si>
  <si>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</si>
  <si>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</si>
  <si>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</si>
  <si>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</si>
  <si>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</si>
  <si>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</si>
  <si>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</si>
  <si>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</si>
  <si>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</si>
  <si>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</si>
  <si>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</si>
  <si>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</si>
  <si>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</si>
  <si>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</si>
  <si>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</si>
  <si>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</si>
  <si>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</si>
  <si>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</si>
  <si>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</si>
  <si>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</si>
  <si>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</si>
  <si>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</si>
  <si>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</si>
  <si>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</si>
  <si>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</si>
  <si>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</si>
  <si>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</si>
  <si>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</si>
  <si>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</si>
  <si>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</si>
  <si>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</si>
  <si>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</si>
  <si>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</si>
  <si>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</si>
  <si>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</si>
  <si>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</si>
  <si>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</si>
  <si>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</si>
  <si>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</si>
  <si>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</si>
  <si>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</si>
  <si>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</si>
  <si>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</si>
  <si>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</si>
  <si>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</si>
  <si>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</si>
  <si>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</si>
  <si>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</si>
  <si>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幼稚園教諭</t>
    <rPh sb="0" eb="3">
      <t>ヨウチエン</t>
    </rPh>
    <rPh sb="3" eb="5">
      <t>キョウユ</t>
    </rPh>
    <phoneticPr fontId="6"/>
  </si>
  <si>
    <t>保育教諭</t>
    <rPh sb="0" eb="2">
      <t>ホイク</t>
    </rPh>
    <rPh sb="2" eb="4">
      <t>キョウユ</t>
    </rPh>
    <phoneticPr fontId="6"/>
  </si>
  <si>
    <t>保育士</t>
    <rPh sb="0" eb="3">
      <t>ホイクシ</t>
    </rPh>
    <phoneticPr fontId="6"/>
  </si>
  <si>
    <t>教頭</t>
    <rPh sb="0" eb="2">
      <t>キョウトウ</t>
    </rPh>
    <phoneticPr fontId="6"/>
  </si>
  <si>
    <t>副園長</t>
    <rPh sb="0" eb="3">
      <t>フクエンチョウ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</si>
  <si>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</si>
  <si>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</si>
  <si>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</si>
  <si>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</si>
  <si>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</si>
  <si>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</si>
  <si>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</si>
  <si>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</si>
  <si>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</si>
  <si>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</si>
  <si>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</si>
  <si>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</si>
  <si>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</si>
  <si>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</si>
  <si>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</si>
  <si>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</si>
  <si>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</si>
  <si>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</si>
  <si>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</si>
  <si>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</si>
  <si>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</si>
  <si>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</si>
  <si>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</si>
  <si>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</si>
  <si>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</si>
  <si>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</si>
  <si>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</si>
  <si>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</si>
  <si>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</si>
  <si>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</si>
  <si>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</si>
  <si>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</si>
  <si>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</si>
  <si>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</si>
  <si>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</si>
  <si>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</si>
  <si>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</si>
  <si>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</si>
  <si>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</si>
  <si>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</si>
  <si>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</si>
  <si>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</si>
  <si>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</si>
  <si>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</si>
  <si>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</si>
  <si>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</si>
  <si>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</si>
  <si>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</si>
  <si>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</si>
  <si>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</si>
  <si>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</si>
  <si>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</si>
  <si>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</si>
  <si>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</si>
  <si>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</si>
  <si>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</si>
  <si>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</si>
  <si>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</si>
  <si>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</si>
  <si>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</si>
  <si>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</si>
  <si>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</si>
  <si>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</si>
  <si>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</si>
  <si>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</si>
  <si>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</si>
  <si>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</si>
  <si>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</si>
  <si>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</si>
  <si>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</si>
  <si>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</si>
  <si>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</si>
  <si>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</si>
  <si>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</si>
  <si>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</si>
  <si>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</si>
  <si>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</si>
  <si>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</si>
  <si>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</si>
  <si>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</si>
  <si>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</si>
  <si>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</si>
  <si>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</si>
  <si>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</si>
  <si>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</si>
  <si>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</si>
  <si>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</si>
  <si>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</si>
  <si>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</si>
  <si>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</si>
  <si>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</si>
  <si>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</si>
  <si>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</si>
  <si>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</si>
  <si>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</si>
  <si>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</si>
  <si>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</si>
  <si>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</si>
  <si>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</si>
  <si>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</si>
  <si>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4歳以上児</t>
    <rPh sb="1" eb="2">
      <t>サイ</t>
    </rPh>
    <rPh sb="2" eb="4">
      <t>イジョウ</t>
    </rPh>
    <rPh sb="4" eb="5">
      <t>ジ</t>
    </rPh>
    <phoneticPr fontId="4"/>
  </si>
  <si>
    <t>1、2歳児</t>
    <rPh sb="3" eb="5">
      <t>サイジ</t>
    </rPh>
    <phoneticPr fontId="4"/>
  </si>
  <si>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</si>
  <si>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</si>
  <si>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</si>
  <si>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</si>
  <si>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</si>
  <si>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</si>
  <si>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</si>
  <si>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</si>
  <si>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</si>
  <si>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</si>
  <si>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</si>
  <si>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</si>
  <si>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</si>
  <si>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</si>
  <si>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</si>
  <si>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</si>
  <si>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</si>
  <si>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</si>
  <si>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</si>
  <si>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</si>
  <si>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</si>
  <si>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</si>
  <si>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</si>
  <si>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</si>
  <si>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</si>
  <si>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</si>
  <si>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</si>
  <si>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</si>
  <si>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</si>
  <si>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</si>
  <si>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</si>
  <si>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</si>
  <si>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</si>
  <si>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</si>
  <si>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</si>
  <si>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</si>
  <si>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</si>
  <si>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</si>
  <si>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</si>
  <si>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</si>
  <si>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</si>
  <si>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</si>
  <si>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</si>
  <si>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</si>
  <si>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</si>
  <si>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</si>
  <si>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</si>
  <si>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</si>
  <si>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</si>
  <si>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</si>
  <si>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</si>
  <si>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</si>
  <si>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</si>
  <si>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</si>
  <si>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</si>
  <si>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</si>
  <si>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</si>
  <si>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</si>
  <si>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</si>
  <si>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</si>
  <si>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</si>
  <si>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</si>
  <si>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</si>
  <si>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</si>
  <si>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</si>
  <si>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</si>
  <si>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</si>
  <si>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１歳児配置改善加算</t>
    <rPh sb="1" eb="3">
      <t>サイジ</t>
    </rPh>
    <rPh sb="3" eb="5">
      <t>ハイチ</t>
    </rPh>
    <rPh sb="5" eb="7">
      <t>カイゼン</t>
    </rPh>
    <rPh sb="7" eb="9">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</si>
  <si>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4"/>
  </si>
  <si>
    <t>管理者を配置していない場合の調整（減算）</t>
    <rPh sb="0" eb="3">
      <t>カンリシャ</t>
    </rPh>
    <rPh sb="4" eb="6">
      <t>ハイチ</t>
    </rPh>
    <rPh sb="11" eb="13">
      <t>バアイ</t>
    </rPh>
    <rPh sb="14" eb="16">
      <t>チョウセイ</t>
    </rPh>
    <rPh sb="17" eb="19">
      <t>ゲンサン</t>
    </rPh>
    <phoneticPr fontId="4"/>
  </si>
  <si>
    <t>栄養管理加算</t>
    <rPh sb="0" eb="6">
      <t>エイヨウカンリカサン</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</si>
  <si>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</si>
  <si>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</si>
  <si>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土曜日に閉所する場合</t>
    <rPh sb="0" eb="3">
      <t>ドヨウビ</t>
    </rPh>
    <rPh sb="4" eb="6">
      <t>ヘイショ</t>
    </rPh>
    <rPh sb="8" eb="10">
      <t>バアイ</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</si>
  <si>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</si>
  <si>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</si>
  <si>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</si>
  <si>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</si>
  <si>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8</t>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</si>
  <si>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</si>
  <si>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</si>
  <si>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※4支払いを終えていない場合は、加算当年度の前年度に支払うべき残額を記載すること。</t>
    <phoneticPr fontId="6"/>
  </si>
  <si>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</si>
  <si>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</si>
  <si>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副主任保育士・専門リーダー等</t>
  </si>
  <si>
    <t>職務分野別リーダー等</t>
  </si>
  <si>
    <t>配分対象者（園長を除く管理職）</t>
  </si>
  <si>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</si>
  <si>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</si>
  <si>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</si>
  <si>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</si>
  <si>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</si>
  <si>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</si>
  <si>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④(③が「はい」の場合)③の賃金改善の内容を職員に対して周知している。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</si>
  <si>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⑥(⑤が「はい」の場合)⑤の賃金改善の内容を職員に対して周知している。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</si>
  <si>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</si>
  <si>
    <t>8年度</t>
    <rPh sb="1" eb="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</si>
</sst>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0&quot;人&quot;\ "/>
    <numFmt numFmtId="188" formatCode="0_);[Red]\(0\)"/>
    <numFmt numFmtId="189" formatCode="0.0_);[Red]\(0.0\)"/>
    <numFmt numFmtId="190" formatCode="0.00_);[Red]\(0.00\)"/>
    <numFmt numFmtId="191" formatCode="0.000_);[Red]\(0.000\)"/>
    <numFmt numFmtId="192" formatCode="0.0_ ;[Red]\-0.0\ "/>
    <numFmt numFmtId="193" formatCode="#,##0_ "/>
    <numFmt numFmtId="194" formatCode="#,##0_ ;[Red]\-#,##0\ "/>
    <numFmt numFmtId="195" formatCode="0.0%"/>
    <numFmt numFmtId="196" formatCode="#,##0_);[Red]\(#,##0\)"/>
    <numFmt numFmtId="197" formatCode="0.0_ "/>
    <numFmt numFmtId="198" formatCode="#,###"/>
    <numFmt numFmtId="199" formatCode="0_ "/>
  </numFmts>
  <fonts count="110">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b/>
      <sz val="20"/>
      <color theme="1"/>
      <name val="游ゴシック"/>
      <family val="3"/>
      <charset val="128"/>
      <scheme val="minor"/>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1"/>
      <name val="HG丸ｺﾞｼｯｸM-PRO"/>
      <family val="3"/>
      <charset val="128"/>
    </font>
    <font>
      <sz val="1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theme="0"/>
      <name val="HG丸ｺﾞｼｯｸM-PRO"/>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sz val="10"/>
      <color theme="1"/>
      <name val="HG丸ｺﾞｼｯｸM-PRO"/>
      <family val="3"/>
      <charset val="128"/>
    </font>
    <font>
      <sz val="11"/>
      <color theme="2"/>
      <name val="HG丸ｺﾞｼｯｸM-PRO"/>
      <family val="3"/>
      <charset val="128"/>
    </font>
    <font>
      <sz val="10"/>
      <color theme="2"/>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color theme="1"/>
      <name val="HG丸ｺﾞｼｯｸM-PRO"/>
      <family val="3"/>
      <charset val="128"/>
    </font>
    <font>
      <sz val="12"/>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9"/>
      <color theme="1"/>
      <name val="游ゴシック"/>
      <family val="2"/>
      <charset val="128"/>
      <scheme val="minor"/>
    </font>
    <font>
      <sz val="9"/>
      <color indexed="81"/>
      <name val="MS P ゴシック"/>
      <family val="3"/>
      <charset val="128"/>
    </font>
    <font>
      <b/>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22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thin">
        <color theme="4" tint="0.39997558519241921"/>
      </top>
      <bottom style="hair">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diagonal style="thin">
        <color indexed="64"/>
      </diagonal>
    </border>
    <border diagonalUp="1">
      <left style="thin">
        <color indexed="64"/>
      </left>
      <right/>
      <top style="medium">
        <color indexed="64"/>
      </top>
      <bottom style="dotted">
        <color indexed="64"/>
      </bottom>
      <diagonal style="thin">
        <color auto="1"/>
      </diagonal>
    </border>
    <border diagonalUp="1">
      <left style="thin">
        <color indexed="64"/>
      </left>
      <right/>
      <top style="dotted">
        <color indexed="64"/>
      </top>
      <bottom style="thin">
        <color indexed="64"/>
      </bottom>
      <diagonal style="thin">
        <color auto="1"/>
      </diagonal>
    </border>
    <border diagonalUp="1">
      <left/>
      <right/>
      <top style="medium">
        <color indexed="64"/>
      </top>
      <bottom/>
      <diagonal style="thin">
        <color auto="1"/>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6" fillId="0" borderId="0"/>
    <xf numFmtId="0" fontId="76" fillId="0" borderId="0"/>
    <xf numFmtId="0" fontId="83" fillId="0" borderId="0">
      <alignment vertical="center"/>
    </xf>
    <xf numFmtId="0" fontId="7" fillId="0" borderId="0"/>
  </cellStyleXfs>
  <cellXfs count="1143">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1"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0" fontId="9" fillId="0" borderId="24" xfId="0" applyFont="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1" xfId="2" applyFont="1" applyBorder="1" applyAlignment="1">
      <alignment vertical="center" shrinkToFit="1"/>
    </xf>
    <xf numFmtId="0" fontId="8" fillId="5" borderId="23" xfId="0" applyFont="1" applyFill="1" applyBorder="1" applyAlignment="1">
      <alignment vertical="center" shrinkToFit="1"/>
    </xf>
    <xf numFmtId="177" fontId="9" fillId="0" borderId="21" xfId="2" applyNumberFormat="1" applyFont="1" applyBorder="1" applyAlignment="1">
      <alignment vertical="center" shrinkToFit="1"/>
    </xf>
    <xf numFmtId="3" fontId="8" fillId="0" borderId="13" xfId="2" applyNumberFormat="1" applyFont="1" applyBorder="1" applyAlignment="1">
      <alignment vertical="center" shrinkToFit="1"/>
    </xf>
    <xf numFmtId="0" fontId="9" fillId="0" borderId="25"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0" fontId="9" fillId="0" borderId="26" xfId="0"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8" xfId="0" applyNumberFormat="1" applyFont="1" applyFill="1" applyBorder="1">
      <alignment vertical="center"/>
    </xf>
    <xf numFmtId="0" fontId="13" fillId="7" borderId="28" xfId="0" applyFont="1" applyFill="1" applyBorder="1" applyAlignment="1">
      <alignment horizontal="center" vertical="center"/>
    </xf>
    <xf numFmtId="182" fontId="13" fillId="7"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9" xfId="0" applyBorder="1" applyAlignment="1">
      <alignment vertical="center" shrinkToFi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3" xfId="0" applyBorder="1">
      <alignment vertical="center"/>
    </xf>
    <xf numFmtId="0" fontId="0" fillId="0" borderId="34"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2" xfId="1" applyFont="1" applyBorder="1" applyAlignment="1">
      <alignment vertical="center" shrinkToFit="1"/>
    </xf>
    <xf numFmtId="38" fontId="0" fillId="0" borderId="39" xfId="1" applyFont="1" applyBorder="1" applyAlignment="1">
      <alignment vertical="center" shrinkToFit="1"/>
    </xf>
    <xf numFmtId="38" fontId="0" fillId="0" borderId="40" xfId="1" applyFont="1" applyBorder="1" applyAlignment="1">
      <alignment vertical="center" shrinkToFit="1"/>
    </xf>
    <xf numFmtId="38" fontId="0" fillId="0" borderId="30" xfId="1" applyFont="1" applyBorder="1" applyAlignment="1">
      <alignment vertical="center" shrinkToFit="1"/>
    </xf>
    <xf numFmtId="38" fontId="0" fillId="0" borderId="41" xfId="1" applyFont="1" applyBorder="1" applyAlignment="1">
      <alignment vertical="center" shrinkToFit="1"/>
    </xf>
    <xf numFmtId="38" fontId="0" fillId="0" borderId="31"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5" fillId="0" borderId="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5" fillId="0" borderId="43" xfId="0" applyFont="1" applyBorder="1" applyAlignment="1">
      <alignment vertical="center" shrinkToFit="1"/>
    </xf>
    <xf numFmtId="176" fontId="8" fillId="5" borderId="42" xfId="2" applyNumberFormat="1" applyFont="1" applyFill="1" applyBorder="1" applyAlignment="1">
      <alignment vertical="center" shrinkToFit="1"/>
    </xf>
    <xf numFmtId="177" fontId="8" fillId="5" borderId="42" xfId="2" applyNumberFormat="1" applyFont="1" applyFill="1" applyBorder="1" applyAlignment="1">
      <alignment vertical="center" shrinkToFit="1"/>
    </xf>
    <xf numFmtId="176" fontId="9" fillId="0" borderId="42" xfId="2" applyNumberFormat="1" applyFont="1" applyFill="1" applyBorder="1" applyAlignment="1">
      <alignment vertical="center" shrinkToFit="1"/>
    </xf>
    <xf numFmtId="177" fontId="9" fillId="0" borderId="42" xfId="2" applyNumberFormat="1" applyFont="1" applyFill="1" applyBorder="1" applyAlignment="1">
      <alignment vertical="center" shrinkToFit="1"/>
    </xf>
    <xf numFmtId="176" fontId="9" fillId="0" borderId="21" xfId="2" applyNumberFormat="1" applyFont="1" applyFill="1" applyBorder="1" applyAlignment="1">
      <alignment vertical="center" shrinkToFit="1"/>
    </xf>
    <xf numFmtId="177" fontId="9" fillId="0" borderId="21" xfId="2" applyNumberFormat="1" applyFont="1" applyFill="1" applyBorder="1" applyAlignment="1">
      <alignment vertical="center" shrinkToFit="1"/>
    </xf>
    <xf numFmtId="177" fontId="8" fillId="0" borderId="21" xfId="2" applyNumberFormat="1" applyFont="1" applyFill="1" applyBorder="1" applyAlignment="1">
      <alignment vertical="center" shrinkToFit="1"/>
    </xf>
    <xf numFmtId="0" fontId="8" fillId="0" borderId="23" xfId="0" applyFont="1" applyFill="1" applyBorder="1" applyAlignment="1">
      <alignment vertical="center" shrinkToFit="1"/>
    </xf>
    <xf numFmtId="0" fontId="5" fillId="0" borderId="5" xfId="0" applyFont="1" applyFill="1" applyBorder="1" applyAlignment="1">
      <alignment horizontal="centerContinuous" vertical="center" wrapText="1"/>
    </xf>
    <xf numFmtId="0" fontId="5" fillId="4" borderId="8" xfId="0" applyFont="1" applyFill="1" applyBorder="1">
      <alignment vertical="center"/>
    </xf>
    <xf numFmtId="0" fontId="5" fillId="0" borderId="8" xfId="0" applyFont="1" applyFill="1" applyBorder="1" applyAlignment="1">
      <alignment horizontal="centerContinuous" vertical="center" wrapText="1"/>
    </xf>
    <xf numFmtId="0" fontId="0" fillId="0" borderId="0" xfId="0" applyBorder="1">
      <alignment vertical="center"/>
    </xf>
    <xf numFmtId="183" fontId="9" fillId="0" borderId="21" xfId="2" applyNumberFormat="1" applyFont="1" applyBorder="1" applyAlignment="1">
      <alignment vertical="center" shrinkToFit="1"/>
    </xf>
    <xf numFmtId="183" fontId="8" fillId="5" borderId="15" xfId="2" applyNumberFormat="1" applyFont="1" applyFill="1" applyBorder="1" applyAlignment="1">
      <alignment vertical="center" shrinkToFit="1"/>
    </xf>
    <xf numFmtId="0" fontId="5" fillId="0" borderId="44" xfId="0" applyFont="1" applyBorder="1" applyAlignment="1">
      <alignment vertical="center" shrinkToFit="1"/>
    </xf>
    <xf numFmtId="0" fontId="5" fillId="0" borderId="1" xfId="0" applyFont="1" applyBorder="1" applyAlignment="1">
      <alignment horizontal="centerContinuous" vertical="center" wrapText="1"/>
    </xf>
    <xf numFmtId="0" fontId="5" fillId="0" borderId="3" xfId="0" applyFont="1" applyBorder="1" applyAlignment="1">
      <alignment horizontal="centerContinuous" vertical="center" wrapText="1"/>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47" xfId="0" applyBorder="1" applyAlignment="1">
      <alignment horizontal="centerContinuous" vertical="center"/>
    </xf>
    <xf numFmtId="0" fontId="0" fillId="0" borderId="48" xfId="0" applyBorder="1" applyAlignment="1">
      <alignment horizontal="centerContinuous" vertical="center"/>
    </xf>
    <xf numFmtId="176" fontId="9" fillId="0" borderId="27" xfId="2" applyNumberFormat="1" applyFont="1" applyFill="1" applyBorder="1" applyAlignment="1">
      <alignment vertical="center" shrinkToFit="1"/>
    </xf>
    <xf numFmtId="177" fontId="9" fillId="0" borderId="27" xfId="2" applyNumberFormat="1" applyFont="1" applyFill="1" applyBorder="1" applyAlignment="1">
      <alignment vertical="center" shrinkToFit="1"/>
    </xf>
    <xf numFmtId="183" fontId="9" fillId="0" borderId="27" xfId="2" applyNumberFormat="1" applyFont="1" applyBorder="1" applyAlignment="1">
      <alignment vertical="center" shrinkToFit="1"/>
    </xf>
    <xf numFmtId="0" fontId="8" fillId="0" borderId="49" xfId="0" applyFont="1" applyFill="1" applyBorder="1" applyAlignment="1">
      <alignment vertical="center" shrinkToFit="1"/>
    </xf>
    <xf numFmtId="177" fontId="8" fillId="0" borderId="27" xfId="2" applyNumberFormat="1" applyFont="1" applyFill="1" applyBorder="1" applyAlignment="1">
      <alignment vertical="center" shrinkToFit="1"/>
    </xf>
    <xf numFmtId="38" fontId="0" fillId="4" borderId="30" xfId="1" applyFont="1" applyFill="1" applyBorder="1" applyAlignment="1">
      <alignment vertical="center" shrinkToFit="1"/>
    </xf>
    <xf numFmtId="0" fontId="20"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184" fontId="20" fillId="0" borderId="55" xfId="0" applyNumberFormat="1" applyFont="1" applyBorder="1" applyAlignment="1">
      <alignment horizontal="center" vertical="center"/>
    </xf>
    <xf numFmtId="184" fontId="20" fillId="0" borderId="56" xfId="0" applyNumberFormat="1" applyFont="1" applyBorder="1" applyAlignment="1">
      <alignment horizontal="center" vertical="center"/>
    </xf>
    <xf numFmtId="184" fontId="20" fillId="0" borderId="57" xfId="0" applyNumberFormat="1" applyFont="1" applyBorder="1" applyAlignment="1">
      <alignment horizontal="center" vertical="center"/>
    </xf>
    <xf numFmtId="0" fontId="20" fillId="0" borderId="16" xfId="0" applyFont="1" applyBorder="1" applyAlignment="1">
      <alignment horizontal="center" vertical="center"/>
    </xf>
    <xf numFmtId="185" fontId="20" fillId="2" borderId="64" xfId="0" applyNumberFormat="1" applyFont="1" applyFill="1" applyBorder="1" applyAlignment="1" applyProtection="1">
      <alignment vertical="center" shrinkToFit="1"/>
      <protection locked="0"/>
    </xf>
    <xf numFmtId="185" fontId="20" fillId="2" borderId="19" xfId="0" applyNumberFormat="1" applyFont="1" applyFill="1" applyBorder="1" applyAlignment="1" applyProtection="1">
      <alignment vertical="center" shrinkToFit="1"/>
      <protection locked="0"/>
    </xf>
    <xf numFmtId="185" fontId="20" fillId="2" borderId="65" xfId="0" applyNumberFormat="1" applyFont="1" applyFill="1" applyBorder="1" applyAlignment="1" applyProtection="1">
      <alignment vertical="center" shrinkToFit="1"/>
      <protection locked="0"/>
    </xf>
    <xf numFmtId="185" fontId="17" fillId="0" borderId="66" xfId="0" applyNumberFormat="1" applyFont="1" applyBorder="1" applyAlignment="1">
      <alignment vertical="center" shrinkToFit="1"/>
    </xf>
    <xf numFmtId="0" fontId="20" fillId="0" borderId="22" xfId="0" applyFont="1" applyBorder="1" applyAlignment="1">
      <alignment horizontal="center" vertical="center"/>
    </xf>
    <xf numFmtId="0" fontId="20" fillId="0" borderId="67" xfId="0" applyFont="1" applyBorder="1" applyAlignment="1">
      <alignment vertical="center" shrinkToFit="1"/>
    </xf>
    <xf numFmtId="186" fontId="20" fillId="0" borderId="21" xfId="0" applyNumberFormat="1" applyFont="1" applyBorder="1" applyAlignment="1">
      <alignment vertical="center" shrinkToFit="1"/>
    </xf>
    <xf numFmtId="186" fontId="20" fillId="0" borderId="68" xfId="0" applyNumberFormat="1" applyFont="1" applyBorder="1" applyAlignment="1">
      <alignment vertical="center" shrinkToFit="1"/>
    </xf>
    <xf numFmtId="185" fontId="17" fillId="0" borderId="69" xfId="0" applyNumberFormat="1" applyFont="1" applyBorder="1" applyAlignment="1">
      <alignment vertical="center" shrinkToFit="1"/>
    </xf>
    <xf numFmtId="0" fontId="20" fillId="0" borderId="73" xfId="0" applyFont="1" applyBorder="1" applyAlignment="1">
      <alignment horizontal="center" vertical="center"/>
    </xf>
    <xf numFmtId="0" fontId="20" fillId="0" borderId="74" xfId="0" applyFont="1" applyBorder="1" applyAlignment="1">
      <alignment vertical="center" shrinkToFit="1"/>
    </xf>
    <xf numFmtId="186" fontId="20" fillId="0" borderId="75" xfId="0" applyNumberFormat="1" applyFont="1" applyBorder="1" applyAlignment="1">
      <alignment vertical="center" shrinkToFit="1"/>
    </xf>
    <xf numFmtId="186" fontId="20"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0" fillId="0" borderId="80" xfId="0" applyFont="1" applyBorder="1" applyAlignment="1">
      <alignment horizontal="center" vertical="center"/>
    </xf>
    <xf numFmtId="185" fontId="20" fillId="0" borderId="81" xfId="0" applyNumberFormat="1" applyFont="1" applyBorder="1" applyAlignment="1">
      <alignment vertical="center" shrinkToFit="1"/>
    </xf>
    <xf numFmtId="185" fontId="20" fillId="0" borderId="82" xfId="0" applyNumberFormat="1" applyFont="1" applyBorder="1" applyAlignment="1">
      <alignment vertical="center" shrinkToFit="1"/>
    </xf>
    <xf numFmtId="185" fontId="20" fillId="0" borderId="83" xfId="0" applyNumberFormat="1" applyFont="1" applyBorder="1" applyAlignment="1">
      <alignment vertical="center" shrinkToFit="1"/>
    </xf>
    <xf numFmtId="185" fontId="17" fillId="0" borderId="84" xfId="0" applyNumberFormat="1" applyFont="1" applyBorder="1" applyAlignment="1">
      <alignment vertical="center" shrinkToFit="1"/>
    </xf>
    <xf numFmtId="186" fontId="20" fillId="0" borderId="0" xfId="0" applyNumberFormat="1" applyFont="1">
      <alignment vertical="center"/>
    </xf>
    <xf numFmtId="0" fontId="20" fillId="0" borderId="85" xfId="0" applyFont="1" applyBorder="1" applyAlignment="1">
      <alignment horizontal="center" vertical="center"/>
    </xf>
    <xf numFmtId="184" fontId="20" fillId="0" borderId="86" xfId="0" applyNumberFormat="1" applyFont="1" applyBorder="1" applyAlignment="1">
      <alignment horizontal="center" vertical="center"/>
    </xf>
    <xf numFmtId="184" fontId="20" fillId="0" borderId="87" xfId="0" applyNumberFormat="1" applyFont="1" applyBorder="1" applyAlignment="1">
      <alignment horizontal="center" vertical="center"/>
    </xf>
    <xf numFmtId="0" fontId="20" fillId="0" borderId="65" xfId="0" applyFont="1" applyBorder="1" applyAlignment="1">
      <alignment horizontal="center" vertical="center"/>
    </xf>
    <xf numFmtId="185" fontId="16" fillId="2" borderId="90" xfId="0" applyNumberFormat="1" applyFont="1" applyFill="1" applyBorder="1" applyAlignment="1" applyProtection="1">
      <alignment vertical="center" shrinkToFit="1"/>
      <protection locked="0"/>
    </xf>
    <xf numFmtId="185" fontId="20" fillId="2" borderId="8" xfId="0" applyNumberFormat="1" applyFont="1" applyFill="1" applyBorder="1" applyAlignment="1" applyProtection="1">
      <alignment vertical="center" shrinkToFit="1"/>
      <protection locked="0"/>
    </xf>
    <xf numFmtId="185" fontId="20"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7" borderId="92" xfId="0" applyNumberFormat="1" applyFont="1" applyFill="1" applyBorder="1" applyAlignment="1">
      <alignment vertical="center" shrinkToFit="1"/>
    </xf>
    <xf numFmtId="0" fontId="20" fillId="0" borderId="91" xfId="0" applyFont="1" applyBorder="1" applyAlignment="1">
      <alignment horizontal="center" vertical="center"/>
    </xf>
    <xf numFmtId="185" fontId="20" fillId="2" borderId="6" xfId="0" applyNumberFormat="1" applyFont="1" applyFill="1" applyBorder="1" applyAlignment="1" applyProtection="1">
      <alignment vertical="center" shrinkToFit="1"/>
      <protection locked="0"/>
    </xf>
    <xf numFmtId="0" fontId="20" fillId="0" borderId="95" xfId="0" applyFont="1" applyBorder="1" applyAlignment="1">
      <alignment horizontal="center" vertical="center"/>
    </xf>
    <xf numFmtId="185" fontId="16" fillId="2" borderId="96" xfId="0" applyNumberFormat="1" applyFont="1" applyFill="1" applyBorder="1" applyAlignment="1" applyProtection="1">
      <alignment vertical="center" shrinkToFit="1"/>
      <protection locked="0"/>
    </xf>
    <xf numFmtId="185" fontId="20" fillId="2" borderId="94" xfId="0" applyNumberFormat="1" applyFont="1" applyFill="1" applyBorder="1" applyAlignment="1" applyProtection="1">
      <alignment vertical="center" shrinkToFit="1"/>
      <protection locked="0"/>
    </xf>
    <xf numFmtId="185" fontId="20"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7" borderId="98" xfId="0" applyNumberFormat="1" applyFont="1" applyFill="1" applyBorder="1" applyAlignment="1">
      <alignment vertical="center" shrinkToFit="1"/>
    </xf>
    <xf numFmtId="0" fontId="20" fillId="0" borderId="83" xfId="0" applyFont="1" applyBorder="1">
      <alignment vertical="center"/>
    </xf>
    <xf numFmtId="185" fontId="20" fillId="0" borderId="101" xfId="0" applyNumberFormat="1" applyFont="1" applyBorder="1" applyAlignment="1">
      <alignment vertical="center" shrinkToFit="1"/>
    </xf>
    <xf numFmtId="185" fontId="20" fillId="0" borderId="100" xfId="0" applyNumberFormat="1" applyFont="1" applyBorder="1" applyAlignment="1">
      <alignment vertical="center" shrinkToFit="1"/>
    </xf>
    <xf numFmtId="185" fontId="20" fillId="0" borderId="80" xfId="0" applyNumberFormat="1" applyFont="1" applyBorder="1" applyAlignment="1">
      <alignment vertical="center" shrinkToFit="1"/>
    </xf>
    <xf numFmtId="185" fontId="20" fillId="0" borderId="102" xfId="0" applyNumberFormat="1" applyFont="1" applyBorder="1" applyAlignment="1">
      <alignment vertical="center" shrinkToFit="1"/>
    </xf>
    <xf numFmtId="187" fontId="20" fillId="0" borderId="100" xfId="0" applyNumberFormat="1" applyFont="1" applyBorder="1" applyAlignment="1">
      <alignment vertical="center" shrinkToFit="1"/>
    </xf>
    <xf numFmtId="187" fontId="20" fillId="0" borderId="82" xfId="0" applyNumberFormat="1" applyFont="1" applyBorder="1" applyAlignment="1">
      <alignment vertical="center" shrinkToFit="1"/>
    </xf>
    <xf numFmtId="187" fontId="20" fillId="0" borderId="83" xfId="0" applyNumberFormat="1" applyFont="1" applyBorder="1" applyAlignment="1">
      <alignment vertical="center" shrinkToFit="1"/>
    </xf>
    <xf numFmtId="185" fontId="17" fillId="7" borderId="103" xfId="0" applyNumberFormat="1" applyFont="1" applyFill="1" applyBorder="1" applyAlignment="1">
      <alignment vertical="center" shrinkToFit="1"/>
    </xf>
    <xf numFmtId="0" fontId="20" fillId="0" borderId="104" xfId="0" applyFont="1" applyBorder="1">
      <alignment vertical="center"/>
    </xf>
    <xf numFmtId="0" fontId="20"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0"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0" fillId="2" borderId="97" xfId="0" applyNumberFormat="1" applyFont="1" applyFill="1" applyBorder="1" applyAlignment="1" applyProtection="1">
      <alignment vertical="center" shrinkToFit="1"/>
      <protection locked="0"/>
    </xf>
    <xf numFmtId="0" fontId="20" fillId="0" borderId="80" xfId="0" applyFont="1" applyBorder="1">
      <alignment vertical="center"/>
    </xf>
    <xf numFmtId="185" fontId="20" fillId="0" borderId="105" xfId="0" applyNumberFormat="1" applyFont="1" applyBorder="1" applyAlignment="1">
      <alignment vertical="center" shrinkToFit="1"/>
    </xf>
    <xf numFmtId="185" fontId="20" fillId="0" borderId="0" xfId="0" applyNumberFormat="1" applyFont="1">
      <alignment vertical="center"/>
    </xf>
    <xf numFmtId="0" fontId="23" fillId="0" borderId="104" xfId="0" applyFont="1" applyBorder="1">
      <alignment vertical="center"/>
    </xf>
    <xf numFmtId="0" fontId="23" fillId="0" borderId="0" xfId="0" applyFont="1">
      <alignment vertical="center"/>
    </xf>
    <xf numFmtId="179" fontId="0" fillId="0" borderId="28" xfId="0" applyNumberFormat="1" applyBorder="1" applyAlignment="1">
      <alignment horizontal="center" vertical="center"/>
    </xf>
    <xf numFmtId="38" fontId="48" fillId="7" borderId="28" xfId="1" applyFont="1" applyFill="1" applyBorder="1" applyAlignment="1" applyProtection="1">
      <alignment vertical="center"/>
    </xf>
    <xf numFmtId="38" fontId="48" fillId="7" borderId="88" xfId="1" applyFont="1" applyFill="1" applyBorder="1" applyAlignment="1" applyProtection="1">
      <alignment vertical="center"/>
    </xf>
    <xf numFmtId="38" fontId="48" fillId="7" borderId="126" xfId="1" applyFont="1" applyFill="1" applyBorder="1" applyProtection="1">
      <alignment vertical="center"/>
    </xf>
    <xf numFmtId="188" fontId="32" fillId="2" borderId="28" xfId="0" applyNumberFormat="1" applyFont="1" applyFill="1" applyBorder="1" applyAlignment="1" applyProtection="1">
      <alignment horizontal="right" vertical="center"/>
      <protection locked="0"/>
    </xf>
    <xf numFmtId="0" fontId="32" fillId="2" borderId="8" xfId="0" applyFont="1" applyFill="1" applyBorder="1" applyAlignment="1" applyProtection="1">
      <alignment horizontal="center" vertical="center"/>
      <protection locked="0"/>
    </xf>
    <xf numFmtId="0" fontId="26" fillId="0" borderId="0" xfId="0" applyFont="1" applyProtection="1">
      <alignment vertical="center"/>
    </xf>
    <xf numFmtId="0" fontId="27" fillId="0" borderId="0" xfId="0" applyFont="1" applyProtection="1">
      <alignment vertical="center"/>
    </xf>
    <xf numFmtId="188" fontId="27" fillId="0" borderId="0" xfId="0" applyNumberFormat="1" applyFont="1" applyProtection="1">
      <alignment vertical="center"/>
    </xf>
    <xf numFmtId="0" fontId="28" fillId="0" borderId="0" xfId="0" applyFont="1" applyProtection="1">
      <alignment vertical="center"/>
    </xf>
    <xf numFmtId="0" fontId="29" fillId="0" borderId="0" xfId="0" applyFont="1" applyProtection="1">
      <alignment vertical="center"/>
    </xf>
    <xf numFmtId="188" fontId="29" fillId="0" borderId="0" xfId="0" applyNumberFormat="1" applyFont="1" applyProtection="1">
      <alignment vertical="center"/>
    </xf>
    <xf numFmtId="0" fontId="30" fillId="0" borderId="0" xfId="0" applyFont="1" applyProtection="1">
      <alignment vertical="center"/>
    </xf>
    <xf numFmtId="0" fontId="31" fillId="0" borderId="0" xfId="0" applyFont="1" applyProtection="1">
      <alignment vertical="center"/>
    </xf>
    <xf numFmtId="0" fontId="32" fillId="0" borderId="0" xfId="0" applyFont="1" applyProtection="1">
      <alignment vertical="center"/>
    </xf>
    <xf numFmtId="188" fontId="32" fillId="0" borderId="0" xfId="0" applyNumberFormat="1" applyFont="1" applyProtection="1">
      <alignment vertical="center"/>
    </xf>
    <xf numFmtId="0" fontId="0" fillId="0" borderId="0" xfId="0" applyProtection="1">
      <alignment vertical="center"/>
    </xf>
    <xf numFmtId="0" fontId="32" fillId="0" borderId="0" xfId="0" applyFont="1" applyAlignment="1" applyProtection="1">
      <alignment horizontal="center" vertical="center"/>
    </xf>
    <xf numFmtId="0" fontId="33" fillId="0" borderId="0" xfId="0" applyFont="1" applyProtection="1">
      <alignment vertical="center"/>
    </xf>
    <xf numFmtId="0" fontId="32" fillId="0" borderId="8" xfId="0" applyFont="1" applyBorder="1" applyAlignment="1" applyProtection="1">
      <alignment horizontal="center" vertical="center" wrapText="1"/>
    </xf>
    <xf numFmtId="188" fontId="32" fillId="0" borderId="61" xfId="0" applyNumberFormat="1" applyFont="1" applyBorder="1" applyAlignment="1" applyProtection="1">
      <alignment horizontal="center" vertical="center" wrapText="1"/>
    </xf>
    <xf numFmtId="0" fontId="32" fillId="0" borderId="3" xfId="0" applyFont="1" applyBorder="1" applyAlignment="1" applyProtection="1">
      <alignment horizontal="right" vertical="center"/>
    </xf>
    <xf numFmtId="0" fontId="32" fillId="0" borderId="2" xfId="0" applyFont="1" applyBorder="1" applyProtection="1">
      <alignment vertical="center"/>
    </xf>
    <xf numFmtId="0" fontId="32" fillId="0" borderId="1" xfId="0" applyFont="1" applyBorder="1" applyProtection="1">
      <alignment vertical="center"/>
    </xf>
    <xf numFmtId="188" fontId="32" fillId="0" borderId="108" xfId="0" applyNumberFormat="1" applyFont="1" applyBorder="1" applyProtection="1">
      <alignment vertical="center"/>
    </xf>
    <xf numFmtId="188" fontId="32" fillId="0" borderId="63" xfId="0" applyNumberFormat="1" applyFont="1" applyBorder="1" applyProtection="1">
      <alignment vertical="center"/>
    </xf>
    <xf numFmtId="189" fontId="34" fillId="0" borderId="108" xfId="0" applyNumberFormat="1" applyFont="1" applyBorder="1" applyProtection="1">
      <alignment vertical="center"/>
    </xf>
    <xf numFmtId="0" fontId="32" fillId="0" borderId="14" xfId="0" applyFont="1" applyBorder="1" applyAlignment="1" applyProtection="1">
      <alignment horizontal="right" vertical="center"/>
    </xf>
    <xf numFmtId="0" fontId="32" fillId="0" borderId="16" xfId="0" applyFont="1" applyBorder="1" applyProtection="1">
      <alignment vertical="center"/>
    </xf>
    <xf numFmtId="190" fontId="39" fillId="6" borderId="109" xfId="0" applyNumberFormat="1" applyFont="1" applyFill="1" applyBorder="1" applyProtection="1">
      <alignment vertical="center"/>
    </xf>
    <xf numFmtId="189" fontId="40" fillId="0" borderId="66" xfId="0" applyNumberFormat="1" applyFont="1" applyFill="1" applyBorder="1" applyProtection="1">
      <alignment vertical="center"/>
    </xf>
    <xf numFmtId="0" fontId="41" fillId="0" borderId="0" xfId="0" applyFont="1" applyAlignment="1" applyProtection="1">
      <alignment horizontal="left" vertical="center"/>
    </xf>
    <xf numFmtId="0" fontId="32" fillId="0" borderId="110" xfId="0" applyFont="1" applyBorder="1" applyProtection="1">
      <alignment vertical="center"/>
    </xf>
    <xf numFmtId="190" fontId="39" fillId="6" borderId="112" xfId="0" applyNumberFormat="1" applyFont="1" applyFill="1" applyBorder="1" applyProtection="1">
      <alignment vertical="center"/>
    </xf>
    <xf numFmtId="189" fontId="40" fillId="0" borderId="113" xfId="0" applyNumberFormat="1" applyFont="1" applyFill="1" applyBorder="1" applyProtection="1">
      <alignment vertical="center"/>
    </xf>
    <xf numFmtId="0" fontId="32" fillId="0" borderId="110" xfId="0" applyFont="1" applyFill="1" applyBorder="1" applyAlignment="1" applyProtection="1">
      <alignment horizontal="center" vertical="center"/>
    </xf>
    <xf numFmtId="190" fontId="43" fillId="0" borderId="112" xfId="0" applyNumberFormat="1" applyFont="1" applyBorder="1" applyProtection="1">
      <alignment vertical="center"/>
    </xf>
    <xf numFmtId="189" fontId="44" fillId="0" borderId="113" xfId="0" applyNumberFormat="1" applyFont="1" applyFill="1" applyBorder="1" applyProtection="1">
      <alignment vertical="center"/>
    </xf>
    <xf numFmtId="0" fontId="32" fillId="0" borderId="13" xfId="0" applyFont="1" applyBorder="1" applyAlignment="1" applyProtection="1">
      <alignment horizontal="right" vertical="center"/>
    </xf>
    <xf numFmtId="0" fontId="32" fillId="0" borderId="115" xfId="0" applyFont="1" applyBorder="1" applyProtection="1">
      <alignment vertical="center"/>
    </xf>
    <xf numFmtId="188" fontId="32" fillId="0" borderId="116" xfId="0" applyNumberFormat="1" applyFont="1" applyBorder="1" applyAlignment="1" applyProtection="1">
      <alignment horizontal="right" vertical="center"/>
    </xf>
    <xf numFmtId="191" fontId="39" fillId="0" borderId="71" xfId="0" applyNumberFormat="1" applyFont="1" applyBorder="1" applyProtection="1">
      <alignment vertical="center"/>
    </xf>
    <xf numFmtId="189" fontId="40" fillId="0" borderId="116" xfId="0" applyNumberFormat="1" applyFont="1" applyFill="1" applyBorder="1" applyProtection="1">
      <alignment vertical="center"/>
    </xf>
    <xf numFmtId="0" fontId="32" fillId="0" borderId="9" xfId="0" applyFont="1" applyBorder="1" applyProtection="1">
      <alignment vertical="center"/>
    </xf>
    <xf numFmtId="188" fontId="32" fillId="0" borderId="62" xfId="0" applyNumberFormat="1" applyFont="1" applyBorder="1" applyAlignment="1" applyProtection="1">
      <alignment horizontal="right" vertical="center"/>
    </xf>
    <xf numFmtId="191" fontId="39" fillId="0" borderId="59" xfId="0" applyNumberFormat="1" applyFont="1" applyBorder="1" applyProtection="1">
      <alignment vertical="center"/>
    </xf>
    <xf numFmtId="189" fontId="29" fillId="0" borderId="62" xfId="0" applyNumberFormat="1" applyFont="1" applyFill="1" applyBorder="1" applyProtection="1">
      <alignment vertical="center"/>
    </xf>
    <xf numFmtId="0" fontId="32" fillId="0" borderId="5" xfId="0" applyFont="1" applyBorder="1" applyAlignment="1" applyProtection="1">
      <alignment horizontal="right" vertical="center"/>
    </xf>
    <xf numFmtId="0" fontId="32" fillId="0" borderId="8" xfId="0" applyFont="1" applyFill="1" applyBorder="1" applyAlignment="1" applyProtection="1">
      <alignment horizontal="center" vertical="center"/>
    </xf>
    <xf numFmtId="188" fontId="41" fillId="0" borderId="61" xfId="0" applyNumberFormat="1" applyFont="1" applyBorder="1" applyProtection="1">
      <alignment vertical="center"/>
    </xf>
    <xf numFmtId="188" fontId="39" fillId="0" borderId="60" xfId="0" applyNumberFormat="1" applyFont="1" applyBorder="1" applyProtection="1">
      <alignment vertical="center"/>
    </xf>
    <xf numFmtId="189" fontId="32" fillId="0" borderId="61" xfId="0" applyNumberFormat="1" applyFont="1" applyFill="1" applyBorder="1" applyProtection="1">
      <alignment vertical="center"/>
    </xf>
    <xf numFmtId="0" fontId="32" fillId="0" borderId="7" xfId="0" applyFont="1" applyBorder="1" applyAlignment="1" applyProtection="1">
      <alignment horizontal="left" vertical="center"/>
    </xf>
    <xf numFmtId="0" fontId="32" fillId="0" borderId="6" xfId="0" applyFont="1" applyBorder="1" applyAlignment="1" applyProtection="1">
      <alignment horizontal="left" vertical="center"/>
    </xf>
    <xf numFmtId="0" fontId="32" fillId="0" borderId="5" xfId="0" applyFont="1" applyBorder="1" applyAlignment="1" applyProtection="1">
      <alignment horizontal="center" vertical="center"/>
    </xf>
    <xf numFmtId="192" fontId="32" fillId="0" borderId="61" xfId="0" applyNumberFormat="1" applyFont="1" applyFill="1" applyBorder="1" applyProtection="1">
      <alignment vertical="center"/>
    </xf>
    <xf numFmtId="0" fontId="32" fillId="0" borderId="119" xfId="0" applyFont="1" applyBorder="1" applyProtection="1">
      <alignment vertical="center"/>
    </xf>
    <xf numFmtId="0" fontId="32" fillId="0" borderId="120" xfId="0" applyFont="1" applyBorder="1" applyProtection="1">
      <alignment vertical="center"/>
    </xf>
    <xf numFmtId="0" fontId="32" fillId="0" borderId="97" xfId="0" applyFont="1" applyBorder="1" applyProtection="1">
      <alignment vertical="center"/>
    </xf>
    <xf numFmtId="188" fontId="32" fillId="0" borderId="121" xfId="0" applyNumberFormat="1" applyFont="1" applyBorder="1" applyAlignment="1" applyProtection="1">
      <alignment horizontal="right" vertical="center"/>
    </xf>
    <xf numFmtId="188" fontId="32" fillId="0" borderId="93" xfId="0" applyNumberFormat="1" applyFont="1" applyBorder="1" applyProtection="1">
      <alignment vertical="center"/>
    </xf>
    <xf numFmtId="189" fontId="32" fillId="0" borderId="121" xfId="0" applyNumberFormat="1" applyFont="1" applyFill="1" applyBorder="1" applyProtection="1">
      <alignment vertical="center"/>
    </xf>
    <xf numFmtId="0" fontId="29" fillId="0" borderId="13" xfId="0" applyFont="1" applyBorder="1" applyProtection="1">
      <alignment vertical="center"/>
    </xf>
    <xf numFmtId="188" fontId="32" fillId="0" borderId="122" xfId="0" applyNumberFormat="1" applyFont="1" applyBorder="1" applyProtection="1">
      <alignment vertical="center"/>
    </xf>
    <xf numFmtId="188" fontId="39" fillId="0" borderId="70" xfId="0" applyNumberFormat="1" applyFont="1" applyBorder="1" applyProtection="1">
      <alignment vertical="center"/>
    </xf>
    <xf numFmtId="189" fontId="29" fillId="0" borderId="122" xfId="0" applyNumberFormat="1" applyFont="1" applyFill="1" applyBorder="1" applyProtection="1">
      <alignment vertical="center"/>
    </xf>
    <xf numFmtId="0" fontId="45" fillId="0" borderId="50" xfId="0" applyFont="1" applyBorder="1" applyAlignment="1" applyProtection="1">
      <alignment horizontal="left" vertical="center"/>
    </xf>
    <xf numFmtId="0" fontId="46" fillId="0" borderId="51" xfId="0" applyFont="1" applyBorder="1" applyAlignment="1" applyProtection="1">
      <alignment horizontal="left" vertical="center"/>
    </xf>
    <xf numFmtId="188" fontId="46" fillId="0" borderId="52" xfId="0" applyNumberFormat="1" applyFont="1" applyBorder="1" applyAlignment="1" applyProtection="1">
      <alignment horizontal="left" vertical="center"/>
    </xf>
    <xf numFmtId="188" fontId="47" fillId="0" borderId="50" xfId="0" applyNumberFormat="1" applyFont="1" applyBorder="1" applyProtection="1">
      <alignment vertical="center"/>
    </xf>
    <xf numFmtId="188" fontId="33" fillId="7" borderId="52" xfId="0" applyNumberFormat="1" applyFont="1" applyFill="1" applyBorder="1" applyProtection="1">
      <alignment vertical="center"/>
    </xf>
    <xf numFmtId="188" fontId="39" fillId="0" borderId="0" xfId="0" applyNumberFormat="1" applyFont="1" applyProtection="1">
      <alignment vertical="center"/>
    </xf>
    <xf numFmtId="189" fontId="32" fillId="0" borderId="0" xfId="0" applyNumberFormat="1" applyFont="1" applyProtection="1">
      <alignment vertical="center"/>
    </xf>
    <xf numFmtId="188" fontId="48" fillId="0" borderId="0" xfId="0" applyNumberFormat="1" applyFont="1" applyAlignment="1" applyProtection="1">
      <alignment horizontal="center" vertical="center"/>
    </xf>
    <xf numFmtId="189" fontId="48" fillId="0" borderId="0" xfId="0" applyNumberFormat="1" applyFont="1" applyAlignment="1" applyProtection="1">
      <alignment horizontal="center" vertical="center"/>
    </xf>
    <xf numFmtId="0" fontId="33" fillId="0" borderId="53" xfId="0" applyFont="1" applyBorder="1" applyProtection="1">
      <alignment vertical="center"/>
    </xf>
    <xf numFmtId="0" fontId="33" fillId="0" borderId="54" xfId="0" applyFont="1" applyBorder="1" applyProtection="1">
      <alignment vertical="center"/>
    </xf>
    <xf numFmtId="0" fontId="33" fillId="0" borderId="58" xfId="0" applyFont="1" applyBorder="1" applyProtection="1">
      <alignment vertical="center"/>
    </xf>
    <xf numFmtId="190" fontId="39" fillId="6" borderId="28" xfId="0" applyNumberFormat="1" applyFont="1" applyFill="1" applyBorder="1" applyProtection="1">
      <alignment vertical="center"/>
    </xf>
    <xf numFmtId="188" fontId="45" fillId="7" borderId="28" xfId="0" applyNumberFormat="1" applyFont="1" applyFill="1" applyBorder="1" applyProtection="1">
      <alignment vertical="center"/>
    </xf>
    <xf numFmtId="0" fontId="33" fillId="0" borderId="50" xfId="0" applyFont="1" applyBorder="1" applyProtection="1">
      <alignment vertical="center"/>
    </xf>
    <xf numFmtId="0" fontId="33" fillId="0" borderId="51" xfId="0" applyFont="1" applyBorder="1" applyProtection="1">
      <alignment vertical="center"/>
    </xf>
    <xf numFmtId="0" fontId="33" fillId="0" borderId="52" xfId="0" applyFont="1" applyBorder="1" applyProtection="1">
      <alignment vertical="center"/>
    </xf>
    <xf numFmtId="38" fontId="33" fillId="0" borderId="51" xfId="1" applyFont="1" applyBorder="1" applyProtection="1">
      <alignment vertical="center"/>
    </xf>
    <xf numFmtId="188" fontId="48" fillId="0" borderId="51" xfId="0" applyNumberFormat="1" applyFont="1" applyBorder="1" applyProtection="1">
      <alignment vertical="center"/>
    </xf>
    <xf numFmtId="0" fontId="33" fillId="0" borderId="123" xfId="0" applyFont="1" applyBorder="1" applyProtection="1">
      <alignment vertical="center"/>
    </xf>
    <xf numFmtId="38" fontId="33" fillId="0" borderId="124" xfId="1" applyFont="1" applyBorder="1" applyProtection="1">
      <alignment vertical="center"/>
    </xf>
    <xf numFmtId="0" fontId="33" fillId="0" borderId="124" xfId="0" applyFont="1" applyBorder="1" applyProtection="1">
      <alignment vertical="center"/>
    </xf>
    <xf numFmtId="188" fontId="48" fillId="0" borderId="124" xfId="0" applyNumberFormat="1" applyFont="1" applyBorder="1" applyProtection="1">
      <alignment vertical="center"/>
    </xf>
    <xf numFmtId="0" fontId="48" fillId="0" borderId="99" xfId="0" applyFont="1" applyBorder="1" applyProtection="1">
      <alignment vertical="center"/>
    </xf>
    <xf numFmtId="0" fontId="33" fillId="0" borderId="125" xfId="0" applyFont="1" applyBorder="1" applyAlignment="1" applyProtection="1">
      <alignment horizontal="right" vertical="center"/>
    </xf>
    <xf numFmtId="188" fontId="48" fillId="0" borderId="125" xfId="0" applyNumberFormat="1" applyFont="1" applyBorder="1" applyProtection="1">
      <alignment vertical="center"/>
    </xf>
    <xf numFmtId="188" fontId="33" fillId="2" borderId="28" xfId="0" applyNumberFormat="1" applyFont="1" applyFill="1" applyBorder="1" applyProtection="1">
      <alignment vertical="center"/>
      <protection locked="0"/>
    </xf>
    <xf numFmtId="0" fontId="0" fillId="2" borderId="28" xfId="0"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0" fontId="0" fillId="2" borderId="28" xfId="0" applyFill="1" applyBorder="1" applyProtection="1">
      <alignment vertical="center"/>
      <protection locked="0"/>
    </xf>
    <xf numFmtId="181" fontId="0" fillId="2" borderId="28" xfId="0" applyNumberFormat="1" applyFill="1" applyBorder="1" applyProtection="1">
      <alignment vertical="center"/>
      <protection locked="0"/>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0" borderId="8" xfId="0" applyFont="1" applyBorder="1">
      <alignment vertical="center"/>
    </xf>
    <xf numFmtId="180" fontId="52" fillId="0" borderId="8" xfId="0" applyNumberFormat="1" applyFont="1" applyBorder="1">
      <alignment vertical="center"/>
    </xf>
    <xf numFmtId="182" fontId="52" fillId="0" borderId="8" xfId="1" applyNumberFormat="1" applyFont="1" applyBorder="1">
      <alignment vertical="center"/>
    </xf>
    <xf numFmtId="179" fontId="52" fillId="0" borderId="8" xfId="0" applyNumberFormat="1" applyFont="1" applyBorder="1">
      <alignment vertical="center"/>
    </xf>
    <xf numFmtId="0" fontId="53" fillId="0" borderId="0" xfId="0" applyFont="1">
      <alignment vertical="center"/>
    </xf>
    <xf numFmtId="0" fontId="54" fillId="0" borderId="0" xfId="0" applyFont="1">
      <alignment vertical="center"/>
    </xf>
    <xf numFmtId="0" fontId="22" fillId="0" borderId="28" xfId="0" applyFont="1" applyBorder="1" applyAlignment="1">
      <alignment horizontal="center" vertical="center"/>
    </xf>
    <xf numFmtId="0" fontId="0" fillId="8" borderId="52" xfId="0" applyFill="1" applyBorder="1">
      <alignment vertical="center"/>
    </xf>
    <xf numFmtId="0" fontId="0" fillId="8" borderId="51" xfId="0" applyFill="1" applyBorder="1">
      <alignment vertical="center"/>
    </xf>
    <xf numFmtId="0" fontId="20" fillId="8" borderId="51" xfId="0" applyFont="1" applyFill="1" applyBorder="1">
      <alignment vertical="center"/>
    </xf>
    <xf numFmtId="0" fontId="23" fillId="8" borderId="50" xfId="0" applyFont="1" applyFill="1" applyBorder="1">
      <alignment vertical="center"/>
    </xf>
    <xf numFmtId="0" fontId="54" fillId="0" borderId="0" xfId="0" applyFont="1" applyAlignment="1">
      <alignment vertical="center" wrapText="1"/>
    </xf>
    <xf numFmtId="0" fontId="55" fillId="0" borderId="0" xfId="0" applyFont="1">
      <alignment vertical="center"/>
    </xf>
    <xf numFmtId="0" fontId="57" fillId="0" borderId="0" xfId="0" applyFont="1">
      <alignment vertical="center"/>
    </xf>
    <xf numFmtId="0" fontId="54" fillId="0" borderId="7" xfId="0" applyFont="1" applyBorder="1" applyAlignment="1">
      <alignment horizontal="centerContinuous" vertical="center"/>
    </xf>
    <xf numFmtId="0" fontId="54" fillId="0" borderId="5" xfId="0" applyFont="1" applyBorder="1" applyAlignment="1">
      <alignment horizontal="centerContinuous" vertical="center"/>
    </xf>
    <xf numFmtId="0" fontId="10" fillId="0" borderId="0" xfId="0" applyFont="1">
      <alignment vertical="center"/>
    </xf>
    <xf numFmtId="0" fontId="58" fillId="0" borderId="0" xfId="2" applyFont="1">
      <alignment vertical="center"/>
    </xf>
    <xf numFmtId="0" fontId="59" fillId="0" borderId="0" xfId="2" applyFont="1">
      <alignment vertical="center"/>
    </xf>
    <xf numFmtId="0" fontId="63" fillId="0" borderId="0" xfId="2" applyFont="1" applyAlignment="1">
      <alignment horizontal="left" vertical="center"/>
    </xf>
    <xf numFmtId="0" fontId="58" fillId="0" borderId="0" xfId="2" applyFont="1" applyAlignment="1">
      <alignment horizontal="distributed" vertical="center"/>
    </xf>
    <xf numFmtId="0" fontId="58" fillId="0" borderId="0" xfId="2" applyFont="1" applyAlignment="1">
      <alignment horizontal="right" vertical="center"/>
    </xf>
    <xf numFmtId="58" fontId="58" fillId="0" borderId="125" xfId="2" applyNumberFormat="1" applyFont="1" applyBorder="1">
      <alignment vertical="center"/>
    </xf>
    <xf numFmtId="0" fontId="64" fillId="0" borderId="0" xfId="2" applyFont="1" applyAlignment="1">
      <alignment horizontal="center" vertical="center"/>
    </xf>
    <xf numFmtId="0" fontId="67" fillId="0" borderId="0" xfId="2" applyFont="1">
      <alignment vertical="center"/>
    </xf>
    <xf numFmtId="0" fontId="60" fillId="0" borderId="8" xfId="2" applyFont="1" applyBorder="1" applyAlignment="1">
      <alignment horizontal="center" vertical="center" wrapText="1"/>
    </xf>
    <xf numFmtId="0" fontId="60" fillId="0" borderId="12" xfId="2" applyFont="1" applyBorder="1" applyAlignment="1">
      <alignment horizontal="center" vertical="center" wrapText="1"/>
    </xf>
    <xf numFmtId="0" fontId="59" fillId="0" borderId="125" xfId="2" applyFont="1" applyBorder="1">
      <alignment vertical="center"/>
    </xf>
    <xf numFmtId="0" fontId="63" fillId="0" borderId="125" xfId="2" applyFont="1" applyBorder="1">
      <alignment vertical="center"/>
    </xf>
    <xf numFmtId="0" fontId="59" fillId="0" borderId="2" xfId="2" applyFont="1" applyBorder="1">
      <alignment vertical="center"/>
    </xf>
    <xf numFmtId="0" fontId="63" fillId="0" borderId="63" xfId="2" applyFont="1" applyBorder="1" applyAlignment="1">
      <alignment horizontal="left" vertical="center"/>
    </xf>
    <xf numFmtId="0" fontId="59" fillId="0" borderId="54" xfId="2" applyFont="1" applyBorder="1">
      <alignment vertical="center"/>
    </xf>
    <xf numFmtId="193" fontId="58" fillId="0" borderId="8" xfId="2" applyNumberFormat="1" applyFont="1" applyBorder="1" applyProtection="1">
      <alignment vertical="center"/>
      <protection locked="0"/>
    </xf>
    <xf numFmtId="0" fontId="77" fillId="0" borderId="0" xfId="4" applyFont="1"/>
    <xf numFmtId="0" fontId="77" fillId="0" borderId="0" xfId="4" applyFont="1" applyAlignment="1">
      <alignment vertical="center"/>
    </xf>
    <xf numFmtId="0" fontId="78" fillId="0" borderId="0" xfId="4" applyFont="1"/>
    <xf numFmtId="0" fontId="71" fillId="0" borderId="8" xfId="4" applyFont="1" applyBorder="1" applyAlignment="1">
      <alignment horizontal="center"/>
    </xf>
    <xf numFmtId="0" fontId="56" fillId="0" borderId="0" xfId="4" applyFont="1"/>
    <xf numFmtId="0" fontId="79" fillId="0" borderId="0" xfId="4" applyFont="1"/>
    <xf numFmtId="0" fontId="65" fillId="0" borderId="0" xfId="2" applyFont="1" applyAlignment="1">
      <alignment horizontal="left" vertical="center"/>
    </xf>
    <xf numFmtId="0" fontId="16" fillId="0" borderId="0" xfId="4" applyFont="1"/>
    <xf numFmtId="0" fontId="16" fillId="0" borderId="0" xfId="4" applyFont="1" applyAlignment="1">
      <alignment vertical="top"/>
    </xf>
    <xf numFmtId="0" fontId="80" fillId="0" borderId="0" xfId="4" applyFont="1"/>
    <xf numFmtId="0" fontId="81" fillId="0" borderId="0" xfId="4" applyFont="1"/>
    <xf numFmtId="0" fontId="82" fillId="0" borderId="0" xfId="4" applyFont="1" applyAlignment="1">
      <alignment vertical="top"/>
    </xf>
    <xf numFmtId="0" fontId="82" fillId="0" borderId="0" xfId="5" applyFont="1" applyAlignment="1">
      <alignment vertical="top"/>
    </xf>
    <xf numFmtId="0" fontId="82" fillId="0" borderId="0" xfId="4" applyFont="1"/>
    <xf numFmtId="0" fontId="82" fillId="0" borderId="0" xfId="4" applyFont="1" applyAlignment="1">
      <alignment horizontal="left" vertical="top"/>
    </xf>
    <xf numFmtId="0" fontId="82" fillId="0" borderId="0" xfId="4" applyFont="1" applyAlignment="1">
      <alignment vertical="top" wrapText="1"/>
    </xf>
    <xf numFmtId="0" fontId="82" fillId="0" borderId="0" xfId="4" applyFont="1" applyAlignment="1">
      <alignment horizontal="left" vertical="top" wrapText="1"/>
    </xf>
    <xf numFmtId="176" fontId="82" fillId="0" borderId="0" xfId="6" applyNumberFormat="1" applyFont="1" applyAlignment="1">
      <alignment vertical="top" shrinkToFit="1"/>
    </xf>
    <xf numFmtId="176" fontId="82" fillId="8" borderId="0" xfId="6" applyNumberFormat="1" applyFont="1" applyFill="1" applyAlignment="1">
      <alignment vertical="center" wrapText="1" shrinkToFit="1"/>
    </xf>
    <xf numFmtId="0" fontId="82" fillId="0" borderId="0" xfId="6" applyFont="1" applyAlignment="1">
      <alignment vertical="top" shrinkToFit="1"/>
    </xf>
    <xf numFmtId="0" fontId="82" fillId="0" borderId="0" xfId="6" applyFont="1" applyAlignment="1">
      <alignment horizontal="left" vertical="top" shrinkToFit="1"/>
    </xf>
    <xf numFmtId="0" fontId="82" fillId="0" borderId="0" xfId="6" applyFont="1" applyAlignment="1">
      <alignment horizontal="left" vertical="top" wrapText="1" shrinkToFit="1"/>
    </xf>
    <xf numFmtId="0" fontId="82" fillId="0" borderId="0" xfId="6" applyFont="1" applyAlignment="1">
      <alignment vertical="top" wrapText="1" shrinkToFit="1"/>
    </xf>
    <xf numFmtId="0" fontId="84" fillId="0" borderId="0" xfId="4" applyFont="1"/>
    <xf numFmtId="0" fontId="85" fillId="0" borderId="0" xfId="4" applyFont="1" applyAlignment="1">
      <alignment horizontal="left" vertical="top"/>
    </xf>
    <xf numFmtId="194" fontId="82" fillId="0" borderId="0" xfId="4" applyNumberFormat="1" applyFont="1" applyAlignment="1">
      <alignment vertical="top"/>
    </xf>
    <xf numFmtId="0" fontId="85" fillId="0" borderId="0" xfId="4" applyFont="1" applyAlignment="1">
      <alignment vertical="top"/>
    </xf>
    <xf numFmtId="0" fontId="85" fillId="0" borderId="0" xfId="4" applyFont="1" applyAlignment="1">
      <alignment horizontal="center" vertical="top"/>
    </xf>
    <xf numFmtId="0" fontId="86" fillId="9" borderId="52" xfId="2" applyFont="1" applyFill="1" applyBorder="1" applyAlignment="1">
      <alignment horizontal="center" vertical="center"/>
    </xf>
    <xf numFmtId="0" fontId="86" fillId="9" borderId="28" xfId="2" applyFont="1" applyFill="1" applyBorder="1" applyAlignment="1">
      <alignment horizontal="center" vertical="center"/>
    </xf>
    <xf numFmtId="195" fontId="87" fillId="7" borderId="8" xfId="4" applyNumberFormat="1" applyFont="1" applyFill="1" applyBorder="1" applyAlignment="1">
      <alignment horizontal="center" vertical="center"/>
    </xf>
    <xf numFmtId="0" fontId="88" fillId="0" borderId="0" xfId="4" applyFont="1"/>
    <xf numFmtId="176" fontId="80" fillId="0" borderId="0" xfId="6" applyNumberFormat="1" applyFont="1" applyAlignment="1">
      <alignment vertical="center" shrinkToFit="1"/>
    </xf>
    <xf numFmtId="38" fontId="82" fillId="7" borderId="127" xfId="6" applyNumberFormat="1" applyFont="1" applyFill="1" applyBorder="1" applyAlignment="1">
      <alignment vertical="center" shrinkToFit="1"/>
    </xf>
    <xf numFmtId="38" fontId="82" fillId="7" borderId="129" xfId="6" applyNumberFormat="1" applyFont="1" applyFill="1" applyBorder="1" applyAlignment="1">
      <alignment vertical="center" shrinkToFit="1"/>
    </xf>
    <xf numFmtId="38" fontId="82" fillId="7" borderId="135" xfId="6" applyNumberFormat="1" applyFont="1" applyFill="1" applyBorder="1" applyAlignment="1">
      <alignment vertical="center" shrinkToFit="1"/>
    </xf>
    <xf numFmtId="38" fontId="82" fillId="0" borderId="174" xfId="6" applyNumberFormat="1" applyFont="1" applyBorder="1" applyAlignment="1">
      <alignment vertical="center" shrinkToFit="1"/>
    </xf>
    <xf numFmtId="38" fontId="82" fillId="7" borderId="134" xfId="6" applyNumberFormat="1" applyFont="1" applyFill="1" applyBorder="1" applyAlignment="1">
      <alignment vertical="center" shrinkToFit="1"/>
    </xf>
    <xf numFmtId="0" fontId="82" fillId="0" borderId="5" xfId="6" applyFont="1" applyBorder="1" applyAlignment="1">
      <alignment vertical="center" shrinkToFit="1"/>
    </xf>
    <xf numFmtId="38" fontId="82" fillId="0" borderId="13" xfId="6" applyNumberFormat="1" applyFont="1" applyBorder="1" applyAlignment="1" applyProtection="1">
      <alignment vertical="center" shrinkToFit="1"/>
      <protection locked="0"/>
    </xf>
    <xf numFmtId="38" fontId="82" fillId="0" borderId="0" xfId="6" applyNumberFormat="1" applyFont="1" applyAlignment="1" applyProtection="1">
      <alignment vertical="center" shrinkToFit="1"/>
      <protection locked="0"/>
    </xf>
    <xf numFmtId="38" fontId="82" fillId="0" borderId="1" xfId="6" applyNumberFormat="1" applyFont="1" applyBorder="1" applyAlignment="1" applyProtection="1">
      <alignment vertical="center" shrinkToFit="1"/>
      <protection locked="0"/>
    </xf>
    <xf numFmtId="38" fontId="82" fillId="0" borderId="8" xfId="6" applyNumberFormat="1" applyFont="1" applyBorder="1" applyAlignment="1" applyProtection="1">
      <alignment vertical="center" shrinkToFit="1"/>
      <protection locked="0"/>
    </xf>
    <xf numFmtId="38" fontId="82" fillId="7" borderId="8" xfId="6" applyNumberFormat="1" applyFont="1" applyFill="1" applyBorder="1" applyAlignment="1">
      <alignment vertical="center" shrinkToFit="1"/>
    </xf>
    <xf numFmtId="38" fontId="82" fillId="0" borderId="70" xfId="6" applyNumberFormat="1" applyFont="1" applyBorder="1" applyAlignment="1" applyProtection="1">
      <alignment vertical="center" shrinkToFit="1"/>
      <protection locked="0"/>
    </xf>
    <xf numFmtId="38" fontId="82" fillId="0" borderId="90" xfId="6" applyNumberFormat="1" applyFont="1" applyBorder="1" applyAlignment="1" applyProtection="1">
      <alignment vertical="center" shrinkToFit="1"/>
      <protection locked="0"/>
    </xf>
    <xf numFmtId="0" fontId="82" fillId="0" borderId="181" xfId="6" applyFont="1" applyBorder="1" applyAlignment="1">
      <alignment vertical="center" shrinkToFit="1"/>
    </xf>
    <xf numFmtId="38" fontId="82" fillId="0" borderId="5" xfId="6" applyNumberFormat="1" applyFont="1" applyBorder="1" applyAlignment="1" applyProtection="1">
      <alignment vertical="center" shrinkToFit="1"/>
      <protection locked="0"/>
    </xf>
    <xf numFmtId="38" fontId="82" fillId="0" borderId="7" xfId="6" applyNumberFormat="1" applyFont="1" applyBorder="1" applyAlignment="1" applyProtection="1">
      <alignment vertical="center" shrinkToFit="1"/>
      <protection locked="0"/>
    </xf>
    <xf numFmtId="38" fontId="82" fillId="0" borderId="60" xfId="6" applyNumberFormat="1" applyFont="1" applyBorder="1" applyAlignment="1" applyProtection="1">
      <alignment vertical="center" shrinkToFit="1"/>
      <protection locked="0"/>
    </xf>
    <xf numFmtId="0" fontId="82" fillId="0" borderId="90" xfId="6" applyFont="1" applyBorder="1" applyAlignment="1">
      <alignment vertical="center" shrinkToFit="1"/>
    </xf>
    <xf numFmtId="0" fontId="82" fillId="0" borderId="8" xfId="6" applyFont="1" applyBorder="1" applyAlignment="1" applyProtection="1">
      <alignment horizontal="center" vertical="center" shrinkToFit="1"/>
      <protection locked="0"/>
    </xf>
    <xf numFmtId="38" fontId="82" fillId="0" borderId="9" xfId="6" applyNumberFormat="1" applyFont="1" applyBorder="1" applyAlignment="1" applyProtection="1">
      <alignment vertical="center" shrinkToFit="1"/>
      <protection locked="0"/>
    </xf>
    <xf numFmtId="38" fontId="82" fillId="0" borderId="10" xfId="6" applyNumberFormat="1" applyFont="1" applyBorder="1" applyAlignment="1" applyProtection="1">
      <alignment vertical="center" shrinkToFit="1"/>
      <protection locked="0"/>
    </xf>
    <xf numFmtId="38" fontId="82" fillId="0" borderId="59" xfId="6" applyNumberFormat="1" applyFont="1" applyBorder="1" applyAlignment="1" applyProtection="1">
      <alignment vertical="center" shrinkToFit="1"/>
      <protection locked="0"/>
    </xf>
    <xf numFmtId="0" fontId="82" fillId="0" borderId="9" xfId="6" applyFont="1" applyBorder="1" applyAlignment="1" applyProtection="1">
      <alignment horizontal="center" vertical="center" shrinkToFit="1"/>
      <protection locked="0"/>
    </xf>
    <xf numFmtId="0" fontId="82" fillId="0" borderId="186" xfId="6" applyFont="1" applyBorder="1" applyAlignment="1">
      <alignment vertical="center" shrinkToFit="1"/>
    </xf>
    <xf numFmtId="0" fontId="0" fillId="0" borderId="0" xfId="7" applyFont="1" applyAlignment="1">
      <alignment horizontal="center" vertical="center" wrapText="1" shrinkToFit="1"/>
    </xf>
    <xf numFmtId="198" fontId="90" fillId="8" borderId="1" xfId="6" applyNumberFormat="1" applyFont="1" applyFill="1" applyBorder="1" applyAlignment="1">
      <alignment horizontal="center" vertical="center" wrapText="1" shrinkToFit="1"/>
    </xf>
    <xf numFmtId="0" fontId="87" fillId="8"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2" fillId="8" borderId="91" xfId="4" applyFont="1" applyFill="1" applyBorder="1" applyAlignment="1">
      <alignment horizontal="center" vertical="center" wrapText="1"/>
    </xf>
    <xf numFmtId="0" fontId="92" fillId="8" borderId="5" xfId="4" applyFont="1" applyFill="1" applyBorder="1" applyAlignment="1">
      <alignment horizontal="center" vertical="center"/>
    </xf>
    <xf numFmtId="0" fontId="92" fillId="8" borderId="8" xfId="4" applyFont="1" applyFill="1" applyBorder="1" applyAlignment="1">
      <alignment horizontal="center" vertical="center"/>
    </xf>
    <xf numFmtId="0" fontId="92" fillId="8" borderId="60" xfId="4" applyFont="1" applyFill="1" applyBorder="1" applyAlignment="1">
      <alignment horizontal="center" vertical="center"/>
    </xf>
    <xf numFmtId="0" fontId="92" fillId="8" borderId="8" xfId="6" applyFont="1" applyFill="1" applyBorder="1" applyAlignment="1">
      <alignment horizontal="center" vertical="center"/>
    </xf>
    <xf numFmtId="0" fontId="92" fillId="8" borderId="5" xfId="6" applyFont="1" applyFill="1" applyBorder="1" applyAlignment="1">
      <alignment horizontal="center" vertical="center"/>
    </xf>
    <xf numFmtId="0" fontId="92" fillId="8" borderId="90" xfId="6" applyFont="1" applyFill="1" applyBorder="1" applyAlignment="1">
      <alignment horizontal="center" vertical="center"/>
    </xf>
    <xf numFmtId="0" fontId="93" fillId="0" borderId="0" xfId="4" applyFont="1"/>
    <xf numFmtId="0" fontId="92" fillId="0" borderId="0" xfId="6" applyFont="1" applyAlignment="1">
      <alignment horizontal="left" vertical="center"/>
    </xf>
    <xf numFmtId="0" fontId="93" fillId="0" borderId="122" xfId="4" applyFont="1" applyBorder="1" applyAlignment="1">
      <alignment horizontal="center" vertical="center"/>
    </xf>
    <xf numFmtId="0" fontId="93" fillId="0" borderId="0" xfId="4" applyFont="1" applyAlignment="1">
      <alignment horizontal="center" vertical="center"/>
    </xf>
    <xf numFmtId="0" fontId="94" fillId="0" borderId="122" xfId="4" applyFont="1" applyBorder="1" applyAlignment="1">
      <alignment horizontal="center" vertical="center"/>
    </xf>
    <xf numFmtId="0" fontId="94" fillId="0" borderId="0" xfId="4" applyFont="1" applyAlignment="1">
      <alignment horizontal="center" vertical="center"/>
    </xf>
    <xf numFmtId="0" fontId="77" fillId="0" borderId="0" xfId="4" applyFont="1" applyAlignment="1">
      <alignment horizontal="center" vertical="center"/>
    </xf>
    <xf numFmtId="0" fontId="96" fillId="0" borderId="0" xfId="4" applyFont="1" applyAlignment="1">
      <alignment vertical="top"/>
    </xf>
    <xf numFmtId="0" fontId="97" fillId="0" borderId="0" xfId="2" applyFont="1">
      <alignment vertical="center"/>
    </xf>
    <xf numFmtId="0" fontId="58" fillId="0" borderId="0" xfId="2" applyFont="1" applyAlignment="1">
      <alignment vertical="top"/>
    </xf>
    <xf numFmtId="0" fontId="58" fillId="0" borderId="0" xfId="2" applyFont="1" applyAlignment="1">
      <alignment vertical="top" wrapText="1"/>
    </xf>
    <xf numFmtId="38" fontId="58" fillId="7" borderId="133" xfId="3" applyFont="1" applyFill="1" applyBorder="1" applyAlignment="1" applyProtection="1">
      <alignment horizontal="right" vertical="center"/>
    </xf>
    <xf numFmtId="38" fontId="58" fillId="7" borderId="135" xfId="3" applyFont="1" applyFill="1" applyBorder="1" applyAlignment="1" applyProtection="1">
      <alignment horizontal="right" vertical="center"/>
    </xf>
    <xf numFmtId="38" fontId="58" fillId="0" borderId="62" xfId="3" applyFont="1" applyBorder="1" applyAlignment="1" applyProtection="1">
      <alignment horizontal="right" vertical="center"/>
    </xf>
    <xf numFmtId="38" fontId="58" fillId="0" borderId="9" xfId="3" applyFont="1" applyBorder="1" applyAlignment="1" applyProtection="1">
      <alignment horizontal="right" vertical="center"/>
    </xf>
    <xf numFmtId="0" fontId="58" fillId="0" borderId="9" xfId="2" applyFont="1" applyBorder="1" applyAlignment="1">
      <alignment horizontal="center" vertical="center"/>
    </xf>
    <xf numFmtId="0" fontId="58" fillId="0" borderId="186" xfId="2" applyFont="1" applyBorder="1" applyAlignment="1">
      <alignment horizontal="center" vertical="center"/>
    </xf>
    <xf numFmtId="0" fontId="58" fillId="0" borderId="50" xfId="2" applyFont="1" applyBorder="1" applyAlignment="1">
      <alignment horizontal="center" vertical="center"/>
    </xf>
    <xf numFmtId="0" fontId="58" fillId="2" borderId="90" xfId="2" applyFont="1" applyFill="1" applyBorder="1" applyAlignment="1" applyProtection="1">
      <alignment horizontal="center" vertical="center" shrinkToFit="1"/>
      <protection locked="0"/>
    </xf>
    <xf numFmtId="0" fontId="58" fillId="2" borderId="8" xfId="2" applyFont="1" applyFill="1" applyBorder="1" applyAlignment="1" applyProtection="1">
      <alignment horizontal="center" vertical="center" shrinkToFit="1"/>
      <protection locked="0"/>
    </xf>
    <xf numFmtId="38" fontId="58" fillId="2" borderId="8" xfId="3" applyFont="1" applyFill="1" applyBorder="1" applyAlignment="1" applyProtection="1">
      <alignment horizontal="right" vertical="center" shrinkToFit="1"/>
      <protection locked="0"/>
    </xf>
    <xf numFmtId="38" fontId="58" fillId="2" borderId="61" xfId="3" applyFont="1" applyFill="1" applyBorder="1" applyAlignment="1" applyProtection="1">
      <alignment horizontal="right" vertical="center" shrinkToFit="1"/>
      <protection locked="0"/>
    </xf>
    <xf numFmtId="0" fontId="58" fillId="2" borderId="181" xfId="2" applyFont="1" applyFill="1" applyBorder="1" applyAlignment="1" applyProtection="1">
      <alignment horizontal="center" vertical="center" shrinkToFit="1"/>
      <protection locked="0"/>
    </xf>
    <xf numFmtId="0" fontId="58" fillId="2" borderId="1" xfId="2" applyFont="1" applyFill="1" applyBorder="1" applyAlignment="1" applyProtection="1">
      <alignment horizontal="center" vertical="center" shrinkToFit="1"/>
      <protection locked="0"/>
    </xf>
    <xf numFmtId="38" fontId="58" fillId="2" borderId="1" xfId="3" applyFont="1" applyFill="1" applyBorder="1" applyAlignment="1" applyProtection="1">
      <alignment horizontal="right" vertical="center" shrinkToFit="1"/>
      <protection locked="0"/>
    </xf>
    <xf numFmtId="38" fontId="58" fillId="2" borderId="108" xfId="3" applyFont="1" applyFill="1" applyBorder="1" applyAlignment="1" applyProtection="1">
      <alignment horizontal="right" vertical="center" shrinkToFit="1"/>
      <protection locked="0"/>
    </xf>
    <xf numFmtId="0" fontId="54" fillId="2" borderId="28" xfId="0" applyFont="1" applyFill="1" applyBorder="1" applyAlignment="1" applyProtection="1">
      <alignment horizontal="center" vertical="center"/>
      <protection locked="0"/>
    </xf>
    <xf numFmtId="0" fontId="54" fillId="2" borderId="28" xfId="0" applyFont="1" applyFill="1" applyBorder="1" applyAlignment="1" applyProtection="1">
      <alignment horizontal="center" vertical="center" shrinkToFit="1"/>
      <protection locked="0"/>
    </xf>
    <xf numFmtId="0" fontId="54" fillId="2" borderId="28" xfId="0" applyFont="1" applyFill="1" applyBorder="1" applyProtection="1">
      <alignment vertical="center"/>
      <protection locked="0"/>
    </xf>
    <xf numFmtId="0" fontId="56" fillId="2" borderId="28" xfId="0" applyFont="1" applyFill="1" applyBorder="1" applyProtection="1">
      <alignment vertical="center"/>
      <protection locked="0"/>
    </xf>
    <xf numFmtId="0" fontId="67" fillId="0" borderId="0" xfId="2" applyFont="1" applyProtection="1">
      <alignment vertical="center"/>
    </xf>
    <xf numFmtId="0" fontId="58" fillId="0" borderId="0" xfId="2" applyFont="1" applyProtection="1">
      <alignment vertical="center"/>
    </xf>
    <xf numFmtId="0" fontId="58" fillId="0" borderId="0" xfId="2" applyFont="1" applyAlignment="1" applyProtection="1">
      <alignment horizontal="left" vertical="center"/>
    </xf>
    <xf numFmtId="0" fontId="65" fillId="0" borderId="0" xfId="2" applyFont="1" applyProtection="1">
      <alignment vertical="center"/>
    </xf>
    <xf numFmtId="49" fontId="65" fillId="0" borderId="0" xfId="2" applyNumberFormat="1" applyFont="1" applyProtection="1">
      <alignment vertical="center"/>
    </xf>
    <xf numFmtId="0" fontId="64" fillId="0" borderId="0" xfId="2" applyFont="1" applyAlignment="1" applyProtection="1">
      <alignment horizontal="center" vertical="center"/>
    </xf>
    <xf numFmtId="0" fontId="64" fillId="0" borderId="0" xfId="2" applyFont="1" applyAlignment="1" applyProtection="1">
      <alignment horizontal="left" vertical="center"/>
    </xf>
    <xf numFmtId="0" fontId="58" fillId="0" borderId="0" xfId="2" applyFont="1" applyAlignment="1" applyProtection="1">
      <alignment horizontal="right" vertical="center"/>
    </xf>
    <xf numFmtId="58" fontId="58" fillId="0" borderId="125" xfId="2" applyNumberFormat="1" applyFont="1" applyBorder="1" applyProtection="1">
      <alignment vertical="center"/>
    </xf>
    <xf numFmtId="0" fontId="58" fillId="0" borderId="0" xfId="2" applyFont="1" applyAlignment="1" applyProtection="1">
      <alignment horizontal="distributed" vertical="center"/>
    </xf>
    <xf numFmtId="0" fontId="58" fillId="0" borderId="54" xfId="2" applyFont="1" applyBorder="1" applyAlignment="1" applyProtection="1">
      <alignment horizontal="distributed" vertical="center"/>
    </xf>
    <xf numFmtId="0" fontId="61" fillId="0" borderId="0" xfId="2" applyFont="1" applyProtection="1">
      <alignment vertical="center"/>
    </xf>
    <xf numFmtId="0" fontId="63" fillId="0" borderId="0" xfId="2" applyFont="1" applyProtection="1">
      <alignment vertical="center"/>
    </xf>
    <xf numFmtId="0" fontId="63" fillId="0" borderId="0" xfId="2" applyFont="1" applyAlignment="1" applyProtection="1">
      <alignment horizontal="left" vertical="center"/>
    </xf>
    <xf numFmtId="0" fontId="58" fillId="0" borderId="133" xfId="2" applyFont="1" applyBorder="1" applyAlignment="1" applyProtection="1">
      <alignment horizontal="right" vertical="center"/>
    </xf>
    <xf numFmtId="0" fontId="60" fillId="0" borderId="0" xfId="2" applyFont="1" applyAlignment="1" applyProtection="1">
      <alignment horizontal="center" vertical="center"/>
    </xf>
    <xf numFmtId="0" fontId="60" fillId="0" borderId="0" xfId="2" applyFont="1" applyProtection="1">
      <alignment vertical="center"/>
    </xf>
    <xf numFmtId="0" fontId="59" fillId="0" borderId="0" xfId="2" applyFont="1" applyProtection="1">
      <alignment vertical="center"/>
    </xf>
    <xf numFmtId="0" fontId="59" fillId="0" borderId="0" xfId="2" applyFont="1" applyAlignment="1" applyProtection="1">
      <alignment horizontal="left" vertical="center"/>
    </xf>
    <xf numFmtId="0" fontId="59" fillId="0" borderId="0" xfId="2" applyFont="1" applyAlignment="1" applyProtection="1">
      <alignment horizontal="right" vertical="center" wrapText="1"/>
    </xf>
    <xf numFmtId="0" fontId="59" fillId="0" borderId="0" xfId="2" applyFont="1" applyAlignment="1" applyProtection="1">
      <alignment horizontal="center" vertical="center" wrapText="1"/>
    </xf>
    <xf numFmtId="0" fontId="59" fillId="0" borderId="0" xfId="2" applyFont="1" applyAlignment="1" applyProtection="1">
      <alignment vertical="center" wrapText="1"/>
    </xf>
    <xf numFmtId="0" fontId="59" fillId="0" borderId="0" xfId="2" applyFont="1" applyAlignment="1" applyProtection="1">
      <alignment horizontal="center" vertical="center"/>
    </xf>
    <xf numFmtId="49" fontId="59" fillId="0" borderId="0" xfId="2" applyNumberFormat="1" applyFont="1" applyAlignment="1" applyProtection="1">
      <alignment vertical="center" shrinkToFit="1"/>
    </xf>
    <xf numFmtId="0" fontId="58" fillId="0" borderId="0" xfId="2" applyFont="1" applyAlignment="1" applyProtection="1">
      <alignment vertical="center" wrapText="1"/>
    </xf>
    <xf numFmtId="0" fontId="60" fillId="0" borderId="0" xfId="2" applyFont="1" applyAlignment="1" applyProtection="1">
      <alignment horizontal="left" vertical="top"/>
    </xf>
    <xf numFmtId="0" fontId="60" fillId="0" borderId="0" xfId="2" applyFont="1" applyAlignment="1" applyProtection="1">
      <alignment vertical="top" wrapText="1"/>
    </xf>
    <xf numFmtId="0" fontId="60" fillId="0" borderId="0" xfId="2" applyFont="1" applyAlignment="1" applyProtection="1">
      <alignment vertical="top"/>
    </xf>
    <xf numFmtId="0" fontId="58" fillId="0" borderId="0" xfId="2" applyFont="1" applyAlignment="1" applyProtection="1">
      <alignment horizontal="left" vertical="center" wrapText="1"/>
    </xf>
    <xf numFmtId="0" fontId="59" fillId="0" borderId="0" xfId="2" applyFont="1" applyAlignment="1" applyProtection="1">
      <alignment horizontal="right" vertical="center"/>
    </xf>
    <xf numFmtId="0" fontId="58" fillId="8" borderId="0" xfId="2" applyFont="1" applyFill="1" applyAlignment="1" applyProtection="1">
      <alignment horizontal="right" vertical="center"/>
    </xf>
    <xf numFmtId="0" fontId="60" fillId="0" borderId="0" xfId="2" applyFont="1" applyAlignment="1" applyProtection="1">
      <alignment horizontal="left" vertical="center"/>
    </xf>
    <xf numFmtId="0" fontId="74" fillId="0" borderId="0" xfId="2" applyFont="1" applyAlignment="1" applyProtection="1">
      <alignment horizontal="center" vertical="center"/>
    </xf>
    <xf numFmtId="0" fontId="58" fillId="0" borderId="0" xfId="2" applyFont="1" applyAlignment="1" applyProtection="1">
      <alignment vertical="center" shrinkToFit="1"/>
    </xf>
    <xf numFmtId="0" fontId="59" fillId="0" borderId="0" xfId="2" applyFont="1" applyAlignment="1" applyProtection="1">
      <alignment horizontal="distributed" vertical="center"/>
    </xf>
    <xf numFmtId="0" fontId="7" fillId="0" borderId="0" xfId="2" applyAlignment="1" applyProtection="1">
      <alignment vertical="center" wrapText="1"/>
    </xf>
    <xf numFmtId="0" fontId="59" fillId="0" borderId="51" xfId="2" applyFont="1" applyBorder="1" applyProtection="1">
      <alignment vertical="center"/>
    </xf>
    <xf numFmtId="0" fontId="59" fillId="0" borderId="52" xfId="2" applyFont="1" applyBorder="1" applyProtection="1">
      <alignment vertical="center"/>
    </xf>
    <xf numFmtId="0" fontId="72" fillId="9" borderId="52" xfId="2" applyFont="1" applyFill="1" applyBorder="1" applyProtection="1">
      <alignment vertical="center"/>
    </xf>
    <xf numFmtId="0" fontId="71" fillId="0" borderId="0" xfId="2" applyFont="1" applyProtection="1">
      <alignment vertical="center"/>
    </xf>
    <xf numFmtId="0" fontId="58" fillId="0" borderId="168" xfId="2" applyFont="1" applyBorder="1" applyProtection="1">
      <alignment vertical="center"/>
    </xf>
    <xf numFmtId="0" fontId="58" fillId="0" borderId="147" xfId="2" applyFont="1" applyBorder="1" applyProtection="1">
      <alignment vertical="center"/>
    </xf>
    <xf numFmtId="0" fontId="7" fillId="0" borderId="147" xfId="2" applyBorder="1" applyProtection="1">
      <alignment vertical="center"/>
    </xf>
    <xf numFmtId="0" fontId="59" fillId="0" borderId="146" xfId="2" applyFont="1" applyBorder="1" applyProtection="1">
      <alignment vertical="center"/>
    </xf>
    <xf numFmtId="0" fontId="60" fillId="0" borderId="0" xfId="2" applyFont="1" applyAlignment="1" applyProtection="1">
      <alignment vertical="center" wrapText="1"/>
    </xf>
    <xf numFmtId="0" fontId="7" fillId="0" borderId="0" xfId="2" applyProtection="1">
      <alignment vertical="center"/>
    </xf>
    <xf numFmtId="0" fontId="58" fillId="0" borderId="167" xfId="2" applyFont="1" applyBorder="1" applyProtection="1">
      <alignment vertical="center"/>
    </xf>
    <xf numFmtId="0" fontId="58" fillId="0" borderId="46" xfId="2" applyFont="1" applyBorder="1" applyProtection="1">
      <alignment vertical="center"/>
    </xf>
    <xf numFmtId="0" fontId="7" fillId="0" borderId="46" xfId="2" applyBorder="1" applyProtection="1">
      <alignment vertical="center"/>
    </xf>
    <xf numFmtId="0" fontId="59" fillId="0" borderId="152" xfId="2" applyFont="1" applyBorder="1" applyProtection="1">
      <alignment vertical="center"/>
    </xf>
    <xf numFmtId="0" fontId="59" fillId="0" borderId="84" xfId="2" applyFont="1" applyBorder="1" applyProtection="1">
      <alignment vertical="center"/>
    </xf>
    <xf numFmtId="0" fontId="58" fillId="0" borderId="0" xfId="2" applyFont="1" applyAlignment="1" applyProtection="1">
      <alignment horizontal="distributed" vertical="center" wrapText="1"/>
    </xf>
    <xf numFmtId="0" fontId="58" fillId="0" borderId="0" xfId="2" applyFont="1" applyAlignment="1" applyProtection="1">
      <alignment horizontal="center" vertical="center" wrapText="1"/>
    </xf>
    <xf numFmtId="0" fontId="59" fillId="0" borderId="58" xfId="2" applyFont="1" applyBorder="1" applyAlignment="1" applyProtection="1">
      <alignment horizontal="right" vertical="center"/>
    </xf>
    <xf numFmtId="0" fontId="70" fillId="0" borderId="0" xfId="2" applyFont="1" applyProtection="1">
      <alignment vertical="center"/>
    </xf>
    <xf numFmtId="0" fontId="69" fillId="0" borderId="0" xfId="2" applyFont="1" applyProtection="1">
      <alignment vertical="center"/>
    </xf>
    <xf numFmtId="0" fontId="59" fillId="0" borderId="6" xfId="2" applyFont="1" applyBorder="1" applyProtection="1">
      <alignment vertical="center"/>
    </xf>
    <xf numFmtId="0" fontId="69" fillId="0" borderId="14" xfId="2" applyFont="1" applyBorder="1" applyProtection="1">
      <alignment vertical="center"/>
    </xf>
    <xf numFmtId="0" fontId="69" fillId="0" borderId="82" xfId="2" applyFont="1" applyBorder="1" applyProtection="1">
      <alignment vertical="center"/>
    </xf>
    <xf numFmtId="0" fontId="59" fillId="0" borderId="100" xfId="2" applyFont="1" applyBorder="1" applyProtection="1">
      <alignment vertical="center"/>
    </xf>
    <xf numFmtId="0" fontId="58" fillId="0" borderId="161" xfId="2" applyFont="1" applyBorder="1" applyProtection="1">
      <alignment vertical="center"/>
    </xf>
    <xf numFmtId="0" fontId="58" fillId="0" borderId="161" xfId="2" applyFont="1" applyBorder="1" applyAlignment="1" applyProtection="1">
      <alignment horizontal="center" vertical="center" wrapText="1"/>
    </xf>
    <xf numFmtId="0" fontId="58" fillId="0" borderId="161" xfId="2" applyFont="1" applyBorder="1" applyAlignment="1" applyProtection="1">
      <alignment horizontal="distributed" vertical="center"/>
    </xf>
    <xf numFmtId="0" fontId="58" fillId="0" borderId="48" xfId="2" applyFont="1" applyBorder="1" applyProtection="1">
      <alignment vertical="center"/>
    </xf>
    <xf numFmtId="0" fontId="58" fillId="0" borderId="48" xfId="2" applyFont="1" applyBorder="1" applyAlignment="1" applyProtection="1">
      <alignment horizontal="center" vertical="center" wrapText="1"/>
    </xf>
    <xf numFmtId="0" fontId="58" fillId="0" borderId="48" xfId="2" applyFont="1" applyBorder="1" applyAlignment="1" applyProtection="1">
      <alignment horizontal="distributed" vertical="center"/>
    </xf>
    <xf numFmtId="0" fontId="58" fillId="0" borderId="153" xfId="2" applyFont="1" applyBorder="1" applyProtection="1">
      <alignment vertical="center"/>
    </xf>
    <xf numFmtId="0" fontId="58" fillId="0" borderId="153" xfId="2" applyFont="1" applyBorder="1" applyAlignment="1" applyProtection="1">
      <alignment horizontal="center" vertical="center" wrapText="1"/>
    </xf>
    <xf numFmtId="0" fontId="58" fillId="0" borderId="48" xfId="2" applyFont="1" applyBorder="1" applyAlignment="1" applyProtection="1">
      <alignment vertical="center" wrapText="1"/>
    </xf>
    <xf numFmtId="0" fontId="58" fillId="0" borderId="36" xfId="2" applyFont="1" applyBorder="1" applyProtection="1">
      <alignment vertical="center"/>
    </xf>
    <xf numFmtId="0" fontId="58" fillId="0" borderId="30" xfId="2" applyFont="1" applyBorder="1" applyAlignment="1" applyProtection="1">
      <alignment horizontal="center" vertical="center" wrapText="1"/>
    </xf>
    <xf numFmtId="0" fontId="58" fillId="0" borderId="46" xfId="2" applyFont="1" applyBorder="1" applyAlignment="1" applyProtection="1">
      <alignment horizontal="center" vertical="center" wrapText="1"/>
    </xf>
    <xf numFmtId="0" fontId="58" fillId="0" borderId="46" xfId="2" applyFont="1" applyBorder="1" applyAlignment="1" applyProtection="1">
      <alignment horizontal="distributed" vertical="center"/>
    </xf>
    <xf numFmtId="0" fontId="58" fillId="0" borderId="37" xfId="2" applyFont="1" applyBorder="1" applyProtection="1">
      <alignment vertical="center"/>
    </xf>
    <xf numFmtId="0" fontId="58" fillId="0" borderId="153" xfId="2" applyFont="1" applyBorder="1" applyAlignment="1" applyProtection="1">
      <alignment horizontal="distributed" vertical="center"/>
    </xf>
    <xf numFmtId="0" fontId="58" fillId="0" borderId="45" xfId="2" applyFont="1" applyBorder="1" applyProtection="1">
      <alignment vertical="center"/>
    </xf>
    <xf numFmtId="0" fontId="58" fillId="0" borderId="80" xfId="2" applyFont="1" applyBorder="1" applyProtection="1">
      <alignment vertical="center"/>
    </xf>
    <xf numFmtId="0" fontId="58" fillId="0" borderId="125" xfId="2" applyFont="1" applyBorder="1" applyProtection="1">
      <alignment vertical="center"/>
    </xf>
    <xf numFmtId="0" fontId="58" fillId="0" borderId="125" xfId="2" applyFont="1" applyBorder="1" applyAlignment="1" applyProtection="1">
      <alignment horizontal="center" vertical="center" wrapText="1"/>
    </xf>
    <xf numFmtId="0" fontId="58" fillId="0" borderId="125" xfId="2" applyFont="1" applyBorder="1" applyAlignment="1" applyProtection="1">
      <alignment horizontal="distributed" vertical="center"/>
    </xf>
    <xf numFmtId="0" fontId="58" fillId="0" borderId="148" xfId="2" applyFont="1" applyBorder="1" applyProtection="1">
      <alignment vertical="center"/>
    </xf>
    <xf numFmtId="0" fontId="58" fillId="0" borderId="147" xfId="2" applyFont="1" applyBorder="1" applyAlignment="1" applyProtection="1">
      <alignment horizontal="center" vertical="center" wrapText="1"/>
    </xf>
    <xf numFmtId="0" fontId="58" fillId="0" borderId="147" xfId="2" applyFont="1" applyBorder="1" applyAlignment="1" applyProtection="1">
      <alignment horizontal="distributed" vertical="center"/>
    </xf>
    <xf numFmtId="0" fontId="58" fillId="0" borderId="146" xfId="2" applyFont="1" applyBorder="1" applyAlignment="1" applyProtection="1">
      <alignment horizontal="center" vertical="center" wrapText="1"/>
    </xf>
    <xf numFmtId="0" fontId="58" fillId="0" borderId="155" xfId="2" applyFont="1" applyBorder="1" applyAlignment="1" applyProtection="1">
      <alignment horizontal="center" vertical="center" wrapText="1"/>
    </xf>
    <xf numFmtId="0" fontId="58" fillId="0" borderId="152" xfId="2" applyFont="1" applyBorder="1" applyAlignment="1" applyProtection="1">
      <alignment horizontal="center" vertical="center" wrapText="1"/>
    </xf>
    <xf numFmtId="0" fontId="58" fillId="0" borderId="154" xfId="2" applyFont="1" applyBorder="1" applyAlignment="1" applyProtection="1">
      <alignment horizontal="center" vertical="center" wrapText="1"/>
    </xf>
    <xf numFmtId="0" fontId="58" fillId="0" borderId="158" xfId="2" applyFont="1" applyBorder="1" applyProtection="1">
      <alignment vertical="center"/>
    </xf>
    <xf numFmtId="0" fontId="58" fillId="0" borderId="157" xfId="2" applyFont="1" applyBorder="1" applyProtection="1">
      <alignment vertical="center"/>
    </xf>
    <xf numFmtId="0" fontId="58" fillId="0" borderId="157" xfId="2" applyFont="1" applyBorder="1" applyAlignment="1" applyProtection="1">
      <alignment horizontal="center" vertical="center" wrapText="1"/>
    </xf>
    <xf numFmtId="0" fontId="58" fillId="0" borderId="157" xfId="2" applyFont="1" applyBorder="1" applyAlignment="1" applyProtection="1">
      <alignment horizontal="distributed" vertical="center"/>
    </xf>
    <xf numFmtId="0" fontId="58" fillId="0" borderId="156" xfId="2" applyFont="1" applyBorder="1" applyAlignment="1" applyProtection="1">
      <alignment horizontal="center" vertical="center" wrapText="1"/>
    </xf>
    <xf numFmtId="0" fontId="58" fillId="0" borderId="152" xfId="2" applyFont="1" applyBorder="1" applyAlignment="1" applyProtection="1">
      <alignment vertical="center" wrapText="1"/>
    </xf>
    <xf numFmtId="0" fontId="58" fillId="0" borderId="13" xfId="2" applyFont="1" applyBorder="1" applyProtection="1">
      <alignment vertical="center"/>
    </xf>
    <xf numFmtId="0" fontId="58" fillId="0" borderId="122" xfId="2" applyFont="1" applyBorder="1" applyAlignment="1" applyProtection="1">
      <alignment horizontal="center" vertical="center" wrapText="1"/>
    </xf>
    <xf numFmtId="0" fontId="58" fillId="0" borderId="160" xfId="2" applyFont="1" applyBorder="1" applyAlignment="1" applyProtection="1">
      <alignment horizontal="center" vertical="center" wrapText="1"/>
    </xf>
    <xf numFmtId="0" fontId="58" fillId="0" borderId="104" xfId="2" applyFont="1" applyBorder="1" applyAlignment="1" applyProtection="1">
      <alignment horizontal="center" vertical="center" wrapText="1"/>
    </xf>
    <xf numFmtId="0" fontId="58" fillId="0" borderId="31" xfId="2" applyFont="1" applyBorder="1" applyAlignment="1" applyProtection="1">
      <alignment horizontal="center" vertical="center" wrapText="1"/>
    </xf>
    <xf numFmtId="0" fontId="58" fillId="0" borderId="29" xfId="2" applyFont="1" applyBorder="1" applyAlignment="1" applyProtection="1">
      <alignment horizontal="center" vertical="center" wrapText="1"/>
    </xf>
    <xf numFmtId="0" fontId="59" fillId="0" borderId="122" xfId="2" applyFont="1" applyBorder="1" applyAlignment="1" applyProtection="1">
      <alignment horizontal="center" vertical="center"/>
    </xf>
    <xf numFmtId="0" fontId="59" fillId="0" borderId="133" xfId="2" applyFont="1" applyBorder="1" applyAlignment="1" applyProtection="1">
      <alignment horizontal="center" vertical="center"/>
    </xf>
    <xf numFmtId="0" fontId="58" fillId="0" borderId="50" xfId="2" applyFont="1" applyBorder="1" applyProtection="1">
      <alignment vertical="center"/>
    </xf>
    <xf numFmtId="0" fontId="58" fillId="0" borderId="51" xfId="2" applyFont="1" applyBorder="1" applyProtection="1">
      <alignment vertical="center"/>
    </xf>
    <xf numFmtId="0" fontId="58" fillId="0" borderId="51" xfId="2" applyFont="1" applyBorder="1" applyAlignment="1" applyProtection="1">
      <alignment horizontal="center" vertical="center" wrapText="1"/>
    </xf>
    <xf numFmtId="0" fontId="58" fillId="0" borderId="51" xfId="2" applyFont="1" applyBorder="1" applyAlignment="1" applyProtection="1">
      <alignment horizontal="distributed" vertical="center"/>
    </xf>
    <xf numFmtId="0" fontId="58" fillId="0" borderId="144" xfId="2" applyFont="1" applyBorder="1" applyProtection="1">
      <alignment vertical="center"/>
    </xf>
    <xf numFmtId="0" fontId="58" fillId="0" borderId="144" xfId="2" applyFont="1" applyBorder="1" applyAlignment="1" applyProtection="1">
      <alignment horizontal="distributed" vertical="center"/>
    </xf>
    <xf numFmtId="0" fontId="58" fillId="0" borderId="144" xfId="2" applyFont="1" applyBorder="1" applyAlignment="1" applyProtection="1">
      <alignment horizontal="center" vertical="center" wrapText="1"/>
    </xf>
    <xf numFmtId="0" fontId="59" fillId="0" borderId="143" xfId="2" applyFont="1" applyBorder="1" applyProtection="1">
      <alignment vertical="center"/>
    </xf>
    <xf numFmtId="0" fontId="59" fillId="0" borderId="10" xfId="2" applyFont="1" applyBorder="1" applyProtection="1">
      <alignment vertical="center"/>
    </xf>
    <xf numFmtId="0" fontId="58" fillId="0" borderId="10" xfId="2" applyFont="1" applyBorder="1" applyAlignment="1" applyProtection="1">
      <alignment vertical="center" shrinkToFit="1"/>
    </xf>
    <xf numFmtId="0" fontId="58" fillId="0" borderId="5" xfId="2" applyFont="1" applyBorder="1" applyProtection="1">
      <alignment vertical="center"/>
    </xf>
    <xf numFmtId="0" fontId="58" fillId="0" borderId="7" xfId="2" applyFont="1" applyBorder="1" applyProtection="1">
      <alignment vertical="center"/>
    </xf>
    <xf numFmtId="0" fontId="58" fillId="0" borderId="6" xfId="2" applyFont="1" applyBorder="1" applyProtection="1">
      <alignment vertical="center"/>
    </xf>
    <xf numFmtId="0" fontId="59" fillId="0" borderId="9" xfId="2" applyFont="1" applyBorder="1" applyAlignment="1" applyProtection="1">
      <alignment horizontal="center" vertical="center"/>
    </xf>
    <xf numFmtId="0" fontId="59" fillId="0" borderId="6" xfId="2" applyFont="1" applyBorder="1" applyAlignment="1" applyProtection="1">
      <alignment horizontal="right" vertical="center"/>
    </xf>
    <xf numFmtId="0" fontId="59" fillId="0" borderId="4" xfId="2" applyFont="1" applyBorder="1" applyAlignment="1" applyProtection="1">
      <alignment horizontal="right" vertical="center"/>
    </xf>
    <xf numFmtId="0" fontId="59" fillId="0" borderId="8" xfId="2" applyFont="1" applyBorder="1" applyAlignment="1" applyProtection="1">
      <alignment horizontal="center" vertical="center"/>
    </xf>
    <xf numFmtId="0" fontId="59" fillId="0" borderId="12" xfId="2" applyFont="1" applyBorder="1" applyAlignment="1" applyProtection="1">
      <alignment horizontal="right" vertical="center"/>
    </xf>
    <xf numFmtId="0" fontId="59" fillId="0" borderId="0" xfId="2" applyFont="1" applyAlignment="1" applyProtection="1">
      <alignment horizontal="left" vertical="center" wrapText="1"/>
    </xf>
    <xf numFmtId="38" fontId="74" fillId="8" borderId="0" xfId="3" applyFont="1" applyFill="1" applyBorder="1" applyAlignment="1" applyProtection="1">
      <alignment horizontal="center" vertical="center"/>
    </xf>
    <xf numFmtId="0" fontId="59" fillId="8" borderId="0" xfId="2" applyFont="1" applyFill="1" applyAlignment="1" applyProtection="1">
      <alignment horizontal="right" vertical="center"/>
    </xf>
    <xf numFmtId="0" fontId="59" fillId="0" borderId="3" xfId="2" applyFont="1" applyBorder="1" applyAlignment="1" applyProtection="1">
      <alignment horizontal="center" vertical="center"/>
    </xf>
    <xf numFmtId="0" fontId="72" fillId="9" borderId="28" xfId="2" applyFont="1" applyFill="1" applyBorder="1" applyProtection="1">
      <alignment vertical="center"/>
    </xf>
    <xf numFmtId="0" fontId="59" fillId="0" borderId="13" xfId="2" applyFont="1" applyBorder="1" applyAlignment="1" applyProtection="1">
      <alignment horizontal="center" vertical="center"/>
    </xf>
    <xf numFmtId="0" fontId="65" fillId="0" borderId="0" xfId="2" applyFont="1" applyAlignment="1" applyProtection="1">
      <alignment horizontal="right" vertical="center"/>
    </xf>
    <xf numFmtId="193" fontId="65" fillId="0" borderId="8" xfId="2" applyNumberFormat="1" applyFont="1" applyBorder="1" applyProtection="1">
      <alignment vertical="center"/>
    </xf>
    <xf numFmtId="0" fontId="58" fillId="0" borderId="0" xfId="2" applyFont="1" applyAlignment="1" applyProtection="1">
      <alignment horizontal="center" vertical="top"/>
    </xf>
    <xf numFmtId="0" fontId="59" fillId="0" borderId="14" xfId="2" applyFont="1" applyBorder="1" applyAlignment="1" applyProtection="1">
      <alignment horizontal="center" vertical="center"/>
    </xf>
    <xf numFmtId="38" fontId="74" fillId="8" borderId="0" xfId="2" applyNumberFormat="1" applyFont="1" applyFill="1" applyAlignment="1" applyProtection="1">
      <alignment horizontal="right"/>
    </xf>
    <xf numFmtId="0" fontId="59" fillId="0" borderId="1" xfId="2" applyFont="1" applyBorder="1" applyProtection="1">
      <alignment vertical="center"/>
    </xf>
    <xf numFmtId="0" fontId="59" fillId="0" borderId="8" xfId="2" applyFont="1" applyBorder="1" applyProtection="1">
      <alignment vertical="center"/>
    </xf>
    <xf numFmtId="0" fontId="63" fillId="0" borderId="0" xfId="2" applyFont="1" applyAlignment="1" applyProtection="1">
      <alignment horizontal="left" vertical="top"/>
    </xf>
    <xf numFmtId="0" fontId="82" fillId="0" borderId="172" xfId="6" applyFont="1" applyBorder="1" applyAlignment="1" applyProtection="1">
      <alignment horizontal="center" vertical="center" shrinkToFit="1"/>
    </xf>
    <xf numFmtId="197" fontId="82" fillId="0" borderId="184" xfId="6" applyNumberFormat="1" applyFont="1" applyBorder="1" applyAlignment="1" applyProtection="1">
      <alignment horizontal="center" vertical="center" shrinkToFit="1"/>
    </xf>
    <xf numFmtId="0" fontId="82" fillId="0" borderId="185" xfId="6" applyFont="1" applyBorder="1" applyAlignment="1" applyProtection="1">
      <alignment horizontal="center" vertical="center" shrinkToFit="1"/>
    </xf>
    <xf numFmtId="0" fontId="82" fillId="0" borderId="177" xfId="6" applyFont="1" applyBorder="1" applyAlignment="1" applyProtection="1">
      <alignment horizontal="center" vertical="center" shrinkToFit="1"/>
    </xf>
    <xf numFmtId="197" fontId="82" fillId="0" borderId="175" xfId="6" applyNumberFormat="1" applyFont="1" applyBorder="1" applyAlignment="1" applyProtection="1">
      <alignment horizontal="center" vertical="center" shrinkToFit="1"/>
    </xf>
    <xf numFmtId="0" fontId="82" fillId="0" borderId="172" xfId="6" applyFont="1" applyBorder="1" applyAlignment="1" applyProtection="1">
      <alignment vertical="center" shrinkToFit="1"/>
    </xf>
    <xf numFmtId="0" fontId="82" fillId="0" borderId="180" xfId="6" applyFont="1" applyBorder="1" applyAlignment="1" applyProtection="1">
      <alignment vertical="center" shrinkToFit="1"/>
    </xf>
    <xf numFmtId="0" fontId="82" fillId="0" borderId="174" xfId="6" applyFont="1" applyBorder="1" applyAlignment="1" applyProtection="1">
      <alignment horizontal="center" vertical="center" shrinkToFit="1"/>
    </xf>
    <xf numFmtId="197" fontId="82" fillId="0" borderId="179" xfId="6" applyNumberFormat="1" applyFont="1" applyBorder="1" applyAlignment="1" applyProtection="1">
      <alignment horizontal="center" vertical="center" shrinkToFit="1"/>
    </xf>
    <xf numFmtId="199" fontId="64" fillId="0" borderId="0" xfId="2" applyNumberFormat="1" applyFont="1" applyAlignment="1" applyProtection="1">
      <alignment horizontal="center" vertical="center"/>
    </xf>
    <xf numFmtId="0" fontId="58" fillId="0" borderId="122" xfId="2" applyFont="1" applyBorder="1" applyProtection="1">
      <alignment vertical="center"/>
    </xf>
    <xf numFmtId="0" fontId="68" fillId="0" borderId="0" xfId="2" applyFont="1" applyProtection="1">
      <alignment vertical="center"/>
    </xf>
    <xf numFmtId="0" fontId="58" fillId="8" borderId="0" xfId="2" applyFont="1" applyFill="1" applyProtection="1">
      <alignment vertical="center"/>
    </xf>
    <xf numFmtId="0" fontId="63" fillId="8" borderId="0" xfId="2" applyFont="1" applyFill="1" applyProtection="1">
      <alignment vertical="center"/>
    </xf>
    <xf numFmtId="0" fontId="58" fillId="8" borderId="0" xfId="2" applyFont="1" applyFill="1" applyAlignment="1" applyProtection="1">
      <alignment horizontal="distributed" vertical="center"/>
    </xf>
    <xf numFmtId="0" fontId="63" fillId="0" borderId="0" xfId="2" applyFont="1" applyAlignment="1" applyProtection="1">
      <alignment horizontal="left" vertical="top" shrinkToFit="1"/>
    </xf>
    <xf numFmtId="0" fontId="7" fillId="0" borderId="0" xfId="2" applyAlignment="1" applyProtection="1">
      <alignment horizontal="left" vertical="top" wrapText="1"/>
    </xf>
    <xf numFmtId="0" fontId="99" fillId="8" borderId="0" xfId="2" applyFont="1" applyFill="1" applyProtection="1">
      <alignment vertical="center"/>
    </xf>
    <xf numFmtId="0" fontId="105" fillId="8" borderId="0" xfId="2" applyFont="1" applyFill="1" applyProtection="1">
      <alignment vertical="center"/>
    </xf>
    <xf numFmtId="0" fontId="101" fillId="8" borderId="0" xfId="2" applyFont="1" applyFill="1" applyProtection="1">
      <alignment vertical="center"/>
    </xf>
    <xf numFmtId="0" fontId="104" fillId="8" borderId="0" xfId="2" applyFont="1" applyFill="1" applyProtection="1">
      <alignment vertical="center"/>
    </xf>
    <xf numFmtId="0" fontId="103" fillId="8" borderId="0" xfId="2" applyFont="1" applyFill="1" applyProtection="1">
      <alignment vertical="center"/>
    </xf>
    <xf numFmtId="0" fontId="103" fillId="8" borderId="0" xfId="2" applyFont="1" applyFill="1" applyAlignment="1" applyProtection="1">
      <alignment vertical="center" shrinkToFit="1"/>
    </xf>
    <xf numFmtId="0" fontId="102" fillId="8" borderId="0" xfId="2" applyFont="1" applyFill="1" applyAlignment="1" applyProtection="1">
      <alignment vertical="center" shrinkToFit="1"/>
    </xf>
    <xf numFmtId="58" fontId="58" fillId="0" borderId="0" xfId="2" applyNumberFormat="1" applyFont="1" applyProtection="1">
      <alignment vertical="center"/>
    </xf>
    <xf numFmtId="0" fontId="100" fillId="8" borderId="0" xfId="2" applyFont="1" applyFill="1" applyProtection="1">
      <alignment vertical="center"/>
    </xf>
    <xf numFmtId="0" fontId="59" fillId="8" borderId="0" xfId="2" applyFont="1" applyFill="1" applyProtection="1">
      <alignment vertical="center"/>
    </xf>
    <xf numFmtId="0" fontId="7" fillId="8" borderId="0" xfId="2" applyFill="1" applyProtection="1">
      <alignment vertical="center"/>
    </xf>
    <xf numFmtId="0" fontId="59" fillId="0" borderId="12" xfId="2" applyFont="1" applyBorder="1" applyAlignment="1">
      <alignment horizontal="right" vertical="center"/>
    </xf>
    <xf numFmtId="0" fontId="59" fillId="0" borderId="6" xfId="2" applyFont="1" applyBorder="1" applyAlignment="1">
      <alignment horizontal="right" vertical="center"/>
    </xf>
    <xf numFmtId="0" fontId="82" fillId="0" borderId="14" xfId="6" applyFont="1" applyBorder="1" applyAlignment="1" applyProtection="1">
      <alignment horizontal="center" vertical="center" shrinkToFit="1"/>
      <protection locked="0"/>
    </xf>
    <xf numFmtId="38" fontId="82" fillId="0" borderId="8" xfId="1" applyFont="1" applyBorder="1" applyAlignment="1" applyProtection="1">
      <alignment vertical="center" shrinkToFit="1"/>
      <protection locked="0"/>
    </xf>
    <xf numFmtId="0" fontId="106" fillId="0" borderId="0" xfId="4" applyFont="1"/>
    <xf numFmtId="0" fontId="90" fillId="0" borderId="0" xfId="4" applyFont="1"/>
    <xf numFmtId="0" fontId="94" fillId="0" borderId="8" xfId="4" applyFont="1" applyBorder="1" applyAlignment="1">
      <alignment horizontal="center"/>
    </xf>
    <xf numFmtId="0" fontId="94" fillId="0" borderId="8" xfId="4" applyFont="1" applyBorder="1"/>
    <xf numFmtId="0" fontId="94" fillId="0" borderId="8" xfId="4" applyFont="1" applyBorder="1" applyAlignment="1">
      <alignment shrinkToFit="1"/>
    </xf>
    <xf numFmtId="0" fontId="107" fillId="0" borderId="0" xfId="0" applyFont="1" applyAlignment="1">
      <alignment vertical="top" textRotation="255" wrapText="1"/>
    </xf>
    <xf numFmtId="0" fontId="107" fillId="0" borderId="0" xfId="0" applyFont="1" applyAlignment="1">
      <alignment vertical="center" shrinkToFit="1"/>
    </xf>
    <xf numFmtId="38" fontId="107" fillId="0" borderId="0" xfId="0" applyNumberFormat="1" applyFont="1" applyAlignment="1">
      <alignment vertical="center" shrinkToFit="1"/>
    </xf>
    <xf numFmtId="0" fontId="58" fillId="0" borderId="142" xfId="2" applyFont="1" applyBorder="1" applyAlignment="1" applyProtection="1">
      <alignment horizontal="right" vertical="center"/>
    </xf>
    <xf numFmtId="0" fontId="58" fillId="0" borderId="142" xfId="2" applyFont="1" applyFill="1" applyBorder="1" applyAlignment="1" applyProtection="1">
      <alignment vertical="center" wrapText="1"/>
    </xf>
    <xf numFmtId="0" fontId="58" fillId="0" borderId="133" xfId="2" applyFont="1" applyFill="1" applyBorder="1" applyAlignment="1" applyProtection="1">
      <alignment vertical="center" wrapText="1"/>
    </xf>
    <xf numFmtId="0" fontId="59" fillId="0" borderId="139" xfId="2" applyFont="1" applyBorder="1">
      <alignment vertical="center"/>
    </xf>
    <xf numFmtId="0" fontId="59" fillId="0" borderId="107" xfId="2" applyFont="1" applyBorder="1">
      <alignment vertical="center"/>
    </xf>
    <xf numFmtId="0" fontId="59" fillId="0" borderId="108" xfId="2" applyFont="1" applyBorder="1">
      <alignment vertical="center"/>
    </xf>
    <xf numFmtId="0" fontId="59" fillId="0" borderId="0" xfId="2" applyFont="1" applyBorder="1">
      <alignment vertical="center"/>
    </xf>
    <xf numFmtId="0" fontId="59" fillId="0" borderId="122" xfId="2" applyFont="1" applyBorder="1">
      <alignment vertical="center"/>
    </xf>
    <xf numFmtId="38" fontId="59" fillId="0" borderId="139" xfId="3" applyFont="1" applyFill="1" applyBorder="1" applyAlignment="1" applyProtection="1">
      <alignment vertical="center"/>
      <protection locked="0"/>
    </xf>
    <xf numFmtId="38" fontId="59" fillId="0" borderId="107" xfId="3" applyFont="1" applyFill="1" applyBorder="1" applyAlignment="1" applyProtection="1">
      <alignment vertical="center"/>
      <protection locked="0"/>
    </xf>
    <xf numFmtId="0" fontId="20" fillId="2" borderId="50" xfId="0" applyFont="1" applyFill="1" applyBorder="1" applyAlignment="1" applyProtection="1">
      <alignment horizontal="left" vertical="top"/>
      <protection locked="0"/>
    </xf>
    <xf numFmtId="0" fontId="20" fillId="2" borderId="51" xfId="0" applyFont="1" applyFill="1" applyBorder="1" applyAlignment="1" applyProtection="1">
      <alignment horizontal="left" vertical="top"/>
      <protection locked="0"/>
    </xf>
    <xf numFmtId="0" fontId="20" fillId="2" borderId="52" xfId="0" applyFont="1" applyFill="1" applyBorder="1" applyAlignment="1" applyProtection="1">
      <alignment horizontal="left" vertical="top"/>
      <protection locked="0"/>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2"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8" borderId="60" xfId="0" applyFont="1" applyFill="1" applyBorder="1" applyAlignment="1">
      <alignment horizontal="center" vertical="center"/>
    </xf>
    <xf numFmtId="0" fontId="20" fillId="8" borderId="7" xfId="0" applyFont="1" applyFill="1" applyBorder="1" applyAlignment="1">
      <alignment horizontal="center" vertical="center"/>
    </xf>
    <xf numFmtId="0" fontId="20" fillId="8" borderId="61" xfId="0" applyFont="1" applyFill="1" applyBorder="1" applyAlignment="1">
      <alignment horizontal="center" vertical="center"/>
    </xf>
    <xf numFmtId="184" fontId="20" fillId="0" borderId="60" xfId="0" applyNumberFormat="1" applyFont="1" applyBorder="1" applyAlignment="1">
      <alignment horizontal="center" vertical="center"/>
    </xf>
    <xf numFmtId="184" fontId="20" fillId="0" borderId="7" xfId="0" applyNumberFormat="1" applyFont="1" applyBorder="1" applyAlignment="1">
      <alignment horizontal="center" vertical="center"/>
    </xf>
    <xf numFmtId="184" fontId="20" fillId="0" borderId="61" xfId="0" applyNumberFormat="1" applyFont="1" applyBorder="1" applyAlignment="1">
      <alignment horizontal="center" vertical="center"/>
    </xf>
    <xf numFmtId="0" fontId="20" fillId="0" borderId="60" xfId="0" applyFont="1" applyBorder="1" applyAlignment="1">
      <alignment horizontal="left" vertical="center"/>
    </xf>
    <xf numFmtId="0" fontId="20" fillId="0" borderId="6" xfId="0" applyFont="1" applyBorder="1" applyAlignment="1">
      <alignment horizontal="left" vertical="center"/>
    </xf>
    <xf numFmtId="0" fontId="20" fillId="0" borderId="70" xfId="0" applyFont="1" applyBorder="1" applyAlignment="1">
      <alignment horizontal="left" vertical="center"/>
    </xf>
    <xf numFmtId="0" fontId="20" fillId="0" borderId="0" xfId="0" applyFont="1" applyAlignment="1">
      <alignment horizontal="left" vertical="center"/>
    </xf>
    <xf numFmtId="0" fontId="20" fillId="0" borderId="93" xfId="0" applyFont="1" applyBorder="1" applyAlignment="1">
      <alignment horizontal="left" vertical="center"/>
    </xf>
    <xf numFmtId="0" fontId="20" fillId="0" borderId="94" xfId="0" applyFont="1" applyBorder="1" applyAlignment="1">
      <alignment horizontal="left" vertical="center"/>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20" fillId="0" borderId="99" xfId="0" applyFont="1" applyBorder="1" applyAlignment="1">
      <alignment horizontal="left" vertical="center"/>
    </xf>
    <xf numFmtId="0" fontId="20" fillId="0" borderId="100" xfId="0" applyFont="1" applyBorder="1" applyAlignment="1">
      <alignment horizontal="left" vertical="center"/>
    </xf>
    <xf numFmtId="0" fontId="20" fillId="0" borderId="63" xfId="0" applyFont="1" applyBorder="1" applyAlignment="1">
      <alignment horizontal="left" vertical="center"/>
    </xf>
    <xf numFmtId="0" fontId="20" fillId="0" borderId="4" xfId="0" applyFont="1" applyBorder="1" applyAlignment="1">
      <alignment horizontal="left" vertical="center"/>
    </xf>
    <xf numFmtId="0" fontId="20" fillId="0" borderId="71" xfId="0" applyFont="1" applyBorder="1" applyAlignment="1">
      <alignment horizontal="left" vertical="center"/>
    </xf>
    <xf numFmtId="0" fontId="20" fillId="0" borderId="72" xfId="0" applyFont="1" applyBorder="1" applyAlignment="1">
      <alignment horizontal="left" vertical="center"/>
    </xf>
    <xf numFmtId="0" fontId="25" fillId="0" borderId="0" xfId="0" applyFont="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50" xfId="0" applyFont="1" applyFill="1" applyBorder="1" applyAlignment="1" applyProtection="1">
      <alignment horizontal="center" vertical="center" shrinkToFit="1"/>
    </xf>
    <xf numFmtId="0" fontId="21" fillId="0" borderId="51" xfId="0" applyFont="1" applyFill="1" applyBorder="1" applyAlignment="1" applyProtection="1">
      <alignment horizontal="center" vertical="center" shrinkToFit="1"/>
    </xf>
    <xf numFmtId="0" fontId="21" fillId="0" borderId="52" xfId="0" applyFont="1" applyFill="1" applyBorder="1" applyAlignment="1" applyProtection="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9" xfId="0" applyFont="1" applyBorder="1" applyAlignment="1">
      <alignment horizontal="center" vertical="center"/>
    </xf>
    <xf numFmtId="0" fontId="17" fillId="0" borderId="10" xfId="0" applyFont="1" applyBorder="1" applyAlignment="1">
      <alignment horizontal="center" vertical="center"/>
    </xf>
    <xf numFmtId="0" fontId="20" fillId="0" borderId="5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0" xfId="0" applyFont="1" applyBorder="1" applyAlignment="1">
      <alignment horizontal="center" vertical="center"/>
    </xf>
    <xf numFmtId="0" fontId="20" fillId="0" borderId="7"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32" fillId="0" borderId="7" xfId="0" applyFont="1" applyBorder="1" applyAlignment="1" applyProtection="1">
      <alignment horizontal="left" vertical="center"/>
    </xf>
    <xf numFmtId="0" fontId="32" fillId="0" borderId="6" xfId="0" applyFont="1" applyBorder="1" applyAlignment="1" applyProtection="1">
      <alignment horizontal="left" vertical="center"/>
    </xf>
    <xf numFmtId="0" fontId="42" fillId="0" borderId="7" xfId="0" applyFont="1" applyBorder="1" applyAlignment="1" applyProtection="1">
      <alignment horizontal="left" vertical="center" wrapText="1"/>
    </xf>
    <xf numFmtId="0" fontId="42" fillId="0" borderId="6" xfId="0" applyFont="1" applyBorder="1" applyAlignment="1" applyProtection="1">
      <alignment horizontal="left" vertical="center" wrapText="1"/>
    </xf>
    <xf numFmtId="0" fontId="32" fillId="0" borderId="110" xfId="0" applyFont="1" applyBorder="1" applyAlignment="1" applyProtection="1">
      <alignment horizontal="left" vertical="center" wrapText="1"/>
    </xf>
    <xf numFmtId="0" fontId="32" fillId="0" borderId="111" xfId="0" applyFont="1" applyBorder="1" applyAlignment="1" applyProtection="1">
      <alignment horizontal="left" vertical="center" wrapText="1"/>
    </xf>
    <xf numFmtId="0" fontId="32" fillId="0" borderId="110" xfId="0" applyFont="1" applyBorder="1" applyAlignment="1" applyProtection="1">
      <alignment horizontal="left" vertical="center" wrapText="1" indent="1"/>
    </xf>
    <xf numFmtId="0" fontId="32" fillId="0" borderId="111" xfId="0" applyFont="1" applyBorder="1" applyAlignment="1" applyProtection="1">
      <alignment horizontal="left" vertical="center" wrapText="1" indent="1"/>
    </xf>
    <xf numFmtId="0" fontId="32" fillId="0" borderId="111" xfId="0" applyFont="1" applyBorder="1" applyAlignment="1" applyProtection="1">
      <alignment horizontal="left" vertical="center"/>
    </xf>
    <xf numFmtId="0" fontId="32" fillId="0" borderId="110" xfId="0" applyFont="1" applyBorder="1" applyAlignment="1" applyProtection="1">
      <alignment horizontal="left" vertical="center"/>
    </xf>
    <xf numFmtId="0" fontId="32" fillId="0" borderId="73" xfId="0" applyFont="1" applyBorder="1" applyAlignment="1" applyProtection="1">
      <alignment horizontal="left" vertical="center"/>
    </xf>
    <xf numFmtId="0" fontId="32" fillId="0" borderId="114" xfId="0" applyFont="1" applyBorder="1" applyAlignment="1" applyProtection="1">
      <alignment horizontal="left" vertical="center"/>
    </xf>
    <xf numFmtId="0" fontId="32" fillId="0" borderId="117" xfId="0" applyFont="1" applyBorder="1" applyAlignment="1" applyProtection="1">
      <alignment horizontal="left" vertical="center"/>
    </xf>
    <xf numFmtId="0" fontId="32" fillId="0" borderId="118" xfId="0" applyFont="1" applyBorder="1" applyAlignment="1" applyProtection="1">
      <alignment horizontal="left" vertical="center"/>
    </xf>
    <xf numFmtId="0" fontId="32" fillId="0" borderId="0" xfId="0" applyFont="1" applyAlignment="1" applyProtection="1">
      <alignment horizontal="center" vertical="center"/>
    </xf>
    <xf numFmtId="0" fontId="32" fillId="0" borderId="50" xfId="0" applyFont="1" applyBorder="1" applyAlignment="1" applyProtection="1">
      <alignment horizontal="center" vertical="center"/>
    </xf>
    <xf numFmtId="0" fontId="32" fillId="0" borderId="51" xfId="0" applyFont="1" applyBorder="1" applyAlignment="1" applyProtection="1">
      <alignment horizontal="center" vertical="center"/>
    </xf>
    <xf numFmtId="0" fontId="32" fillId="0" borderId="52" xfId="0" applyFont="1" applyBorder="1" applyAlignment="1" applyProtection="1">
      <alignment horizontal="center" vertical="center"/>
    </xf>
    <xf numFmtId="0" fontId="32" fillId="0" borderId="5" xfId="0" applyFont="1" applyBorder="1" applyAlignment="1" applyProtection="1">
      <alignment horizontal="left" vertical="center"/>
    </xf>
    <xf numFmtId="188" fontId="32" fillId="0" borderId="106" xfId="0" applyNumberFormat="1" applyFont="1" applyBorder="1" applyAlignment="1" applyProtection="1">
      <alignment horizontal="center" vertical="center" wrapText="1"/>
    </xf>
    <xf numFmtId="188" fontId="32" fillId="0" borderId="107" xfId="0" applyNumberFormat="1" applyFont="1" applyBorder="1" applyAlignment="1" applyProtection="1">
      <alignment horizontal="center" vertical="center"/>
    </xf>
    <xf numFmtId="0" fontId="32" fillId="0" borderId="16" xfId="0" applyFont="1" applyBorder="1" applyAlignment="1" applyProtection="1">
      <alignment horizontal="left" vertical="center" wrapText="1"/>
    </xf>
    <xf numFmtId="0" fontId="32" fillId="0" borderId="17" xfId="0" applyFont="1" applyBorder="1" applyAlignment="1" applyProtection="1">
      <alignment horizontal="left" vertical="center" wrapText="1"/>
    </xf>
    <xf numFmtId="0" fontId="66" fillId="0" borderId="0" xfId="2" applyFont="1" applyAlignment="1" applyProtection="1">
      <alignment horizontal="center" vertical="center"/>
    </xf>
    <xf numFmtId="0" fontId="58" fillId="0" borderId="10" xfId="2" applyFont="1" applyBorder="1" applyAlignment="1" applyProtection="1">
      <alignment horizontal="center" vertical="center" shrinkToFit="1"/>
    </xf>
    <xf numFmtId="0" fontId="59" fillId="0" borderId="55" xfId="2" applyFont="1" applyBorder="1" applyAlignment="1" applyProtection="1">
      <alignment horizontal="distributed" vertical="center"/>
    </xf>
    <xf numFmtId="0" fontId="58" fillId="0" borderId="87" xfId="2" applyFont="1" applyFill="1" applyBorder="1" applyAlignment="1" applyProtection="1">
      <alignment horizontal="center" vertical="center" shrinkToFit="1"/>
    </xf>
    <xf numFmtId="0" fontId="58" fillId="0" borderId="57" xfId="2" applyFont="1" applyFill="1" applyBorder="1" applyAlignment="1" applyProtection="1">
      <alignment horizontal="center" vertical="center" shrinkToFit="1"/>
    </xf>
    <xf numFmtId="0" fontId="58" fillId="0" borderId="128" xfId="2" applyFont="1" applyFill="1" applyBorder="1" applyAlignment="1" applyProtection="1">
      <alignment horizontal="center" vertical="center" shrinkToFit="1"/>
    </xf>
    <xf numFmtId="0" fontId="58" fillId="0" borderId="127" xfId="2" applyFont="1" applyFill="1" applyBorder="1" applyAlignment="1" applyProtection="1">
      <alignment horizontal="center" vertical="center" shrinkToFit="1"/>
    </xf>
    <xf numFmtId="0" fontId="58" fillId="0" borderId="130" xfId="2" applyFont="1" applyFill="1" applyBorder="1" applyAlignment="1" applyProtection="1">
      <alignment horizontal="center" vertical="center" wrapText="1"/>
    </xf>
    <xf numFmtId="0" fontId="58" fillId="0" borderId="128" xfId="2" applyFont="1" applyFill="1" applyBorder="1" applyAlignment="1" applyProtection="1">
      <alignment horizontal="center" vertical="center"/>
    </xf>
    <xf numFmtId="0" fontId="59" fillId="0" borderId="90" xfId="2" applyFont="1" applyBorder="1" applyAlignment="1" applyProtection="1">
      <alignment horizontal="distributed" vertical="center"/>
    </xf>
    <xf numFmtId="0" fontId="58" fillId="0" borderId="5" xfId="2" applyFont="1" applyFill="1" applyBorder="1" applyAlignment="1" applyProtection="1">
      <alignment horizontal="center" vertical="center" shrinkToFit="1"/>
    </xf>
    <xf numFmtId="0" fontId="58" fillId="0" borderId="91" xfId="2" applyFont="1" applyFill="1" applyBorder="1" applyAlignment="1" applyProtection="1">
      <alignment horizontal="center" vertical="center" shrinkToFit="1"/>
    </xf>
    <xf numFmtId="0" fontId="59" fillId="0" borderId="134" xfId="2" applyFont="1" applyBorder="1" applyAlignment="1" applyProtection="1">
      <alignment horizontal="distributed" vertical="center"/>
    </xf>
    <xf numFmtId="0" fontId="58" fillId="0" borderId="53" xfId="2" applyFont="1" applyBorder="1" applyAlignment="1" applyProtection="1">
      <alignment horizontal="center" vertical="center" wrapText="1"/>
    </xf>
    <xf numFmtId="0" fontId="58" fillId="0" borderId="88" xfId="2" applyFont="1" applyBorder="1" applyAlignment="1" applyProtection="1">
      <alignment horizontal="center" vertical="center" wrapText="1"/>
    </xf>
    <xf numFmtId="0" fontId="58" fillId="0" borderId="54" xfId="2" applyFont="1" applyBorder="1" applyAlignment="1" applyProtection="1">
      <alignment horizontal="center" vertical="center" wrapText="1"/>
    </xf>
    <xf numFmtId="0" fontId="58" fillId="0" borderId="58" xfId="2" applyFont="1" applyBorder="1" applyAlignment="1" applyProtection="1">
      <alignment horizontal="center" vertical="center" wrapText="1"/>
    </xf>
    <xf numFmtId="0" fontId="58" fillId="0" borderId="59" xfId="2" applyFont="1" applyBorder="1" applyAlignment="1" applyProtection="1">
      <alignment horizontal="center" vertical="center" wrapText="1"/>
    </xf>
    <xf numFmtId="0" fontId="58" fillId="0" borderId="10" xfId="2" applyFont="1" applyBorder="1" applyAlignment="1" applyProtection="1">
      <alignment horizontal="center" vertical="center" wrapText="1"/>
    </xf>
    <xf numFmtId="0" fontId="58" fillId="0" borderId="62" xfId="2" applyFont="1" applyBorder="1" applyAlignment="1" applyProtection="1">
      <alignment horizontal="center" vertical="center" wrapText="1"/>
    </xf>
    <xf numFmtId="0" fontId="58" fillId="0" borderId="7" xfId="2" applyFont="1" applyBorder="1" applyAlignment="1">
      <alignment horizontal="distributed" vertical="center"/>
    </xf>
    <xf numFmtId="0" fontId="58" fillId="2" borderId="7" xfId="2" applyFont="1" applyFill="1" applyBorder="1" applyAlignment="1" applyProtection="1">
      <alignment horizontal="center" vertical="center" shrinkToFit="1"/>
      <protection locked="0"/>
    </xf>
    <xf numFmtId="0" fontId="60" fillId="0" borderId="138" xfId="2" applyFont="1" applyBorder="1" applyAlignment="1">
      <alignment horizontal="left" vertical="center" wrapText="1"/>
    </xf>
    <xf numFmtId="0" fontId="60" fillId="0" borderId="137" xfId="2" applyFont="1" applyBorder="1" applyAlignment="1">
      <alignment horizontal="left" vertical="center" wrapText="1"/>
    </xf>
    <xf numFmtId="0" fontId="60" fillId="0" borderId="136" xfId="2" applyFont="1" applyBorder="1" applyAlignment="1">
      <alignment horizontal="left" vertical="center" wrapText="1"/>
    </xf>
    <xf numFmtId="58" fontId="58" fillId="0" borderId="0" xfId="2" applyNumberFormat="1" applyFont="1" applyAlignment="1">
      <alignment horizontal="center" vertical="center"/>
    </xf>
    <xf numFmtId="0" fontId="58" fillId="0" borderId="0" xfId="2" applyFont="1" applyAlignment="1">
      <alignment horizontal="center" vertical="center"/>
    </xf>
    <xf numFmtId="0" fontId="59" fillId="0" borderId="90" xfId="2" applyFont="1" applyBorder="1" applyAlignment="1">
      <alignment horizontal="distributed" vertical="center"/>
    </xf>
    <xf numFmtId="0" fontId="59" fillId="0" borderId="8" xfId="2" applyFont="1" applyBorder="1" applyAlignment="1">
      <alignment horizontal="distributed" vertical="center"/>
    </xf>
    <xf numFmtId="0" fontId="58" fillId="0" borderId="10" xfId="2" applyFont="1" applyBorder="1" applyAlignment="1">
      <alignment horizontal="distributed" vertical="center"/>
    </xf>
    <xf numFmtId="0" fontId="58" fillId="2" borderId="10" xfId="2" applyFont="1" applyFill="1" applyBorder="1" applyAlignment="1" applyProtection="1">
      <alignment horizontal="center" vertical="center" shrinkToFit="1"/>
      <protection locked="0"/>
    </xf>
    <xf numFmtId="0" fontId="58" fillId="0" borderId="128" xfId="2" applyFont="1" applyBorder="1" applyAlignment="1">
      <alignment horizontal="center" vertical="center"/>
    </xf>
    <xf numFmtId="0" fontId="58" fillId="0" borderId="142" xfId="2" applyFont="1" applyBorder="1" applyAlignment="1">
      <alignment horizontal="center" vertical="center"/>
    </xf>
    <xf numFmtId="0" fontId="58" fillId="0" borderId="133" xfId="2" applyFont="1" applyBorder="1" applyAlignment="1">
      <alignment horizontal="center" vertical="center"/>
    </xf>
    <xf numFmtId="0" fontId="58" fillId="0" borderId="5" xfId="2" applyFont="1" applyBorder="1" applyAlignment="1">
      <alignment vertical="center" shrinkToFit="1"/>
    </xf>
    <xf numFmtId="0" fontId="58" fillId="0" borderId="7" xfId="2" applyFont="1" applyBorder="1" applyAlignment="1">
      <alignment vertical="center" shrinkToFit="1"/>
    </xf>
    <xf numFmtId="0" fontId="58" fillId="0" borderId="61" xfId="2" applyFont="1" applyBorder="1" applyAlignment="1">
      <alignment vertical="center" shrinkToFit="1"/>
    </xf>
    <xf numFmtId="0" fontId="59" fillId="0" borderId="134" xfId="2" applyFont="1" applyBorder="1" applyAlignment="1">
      <alignment horizontal="distributed" vertical="center"/>
    </xf>
    <xf numFmtId="0" fontId="59" fillId="0" borderId="135" xfId="2" applyFont="1" applyBorder="1" applyAlignment="1">
      <alignment horizontal="distributed" vertical="center"/>
    </xf>
    <xf numFmtId="0" fontId="58" fillId="2" borderId="0" xfId="2" applyFont="1" applyFill="1" applyAlignment="1" applyProtection="1">
      <alignment horizontal="center" vertical="center" shrinkToFit="1"/>
      <protection locked="0"/>
    </xf>
    <xf numFmtId="0" fontId="59" fillId="2" borderId="11" xfId="2" applyFont="1" applyFill="1" applyBorder="1" applyAlignment="1" applyProtection="1">
      <alignment horizontal="left" vertical="center" wrapText="1"/>
      <protection locked="0"/>
    </xf>
    <xf numFmtId="0" fontId="59" fillId="2" borderId="10" xfId="2" applyFont="1" applyFill="1" applyBorder="1" applyAlignment="1" applyProtection="1">
      <alignment horizontal="left" vertical="center" wrapText="1"/>
      <protection locked="0"/>
    </xf>
    <xf numFmtId="0" fontId="59" fillId="2" borderId="62" xfId="2" applyFont="1" applyFill="1" applyBorder="1" applyAlignment="1" applyProtection="1">
      <alignment horizontal="left" vertical="center" wrapText="1"/>
      <protection locked="0"/>
    </xf>
    <xf numFmtId="0" fontId="7" fillId="0" borderId="0" xfId="2" applyAlignment="1">
      <alignment horizontal="center" vertical="center"/>
    </xf>
    <xf numFmtId="0" fontId="66" fillId="0" borderId="0" xfId="2" applyFont="1" applyAlignment="1">
      <alignment horizontal="center" vertical="center"/>
    </xf>
    <xf numFmtId="0" fontId="60" fillId="0" borderId="9" xfId="2" applyFont="1" applyBorder="1" applyAlignment="1">
      <alignment vertical="center" wrapText="1"/>
    </xf>
    <xf numFmtId="0" fontId="59" fillId="0" borderId="141" xfId="2" applyFont="1" applyBorder="1" applyAlignment="1">
      <alignment horizontal="center" vertical="top"/>
    </xf>
    <xf numFmtId="0" fontId="59" fillId="0" borderId="92" xfId="2" applyFont="1" applyBorder="1" applyAlignment="1">
      <alignment horizontal="center" vertical="top"/>
    </xf>
    <xf numFmtId="0" fontId="59" fillId="0" borderId="140" xfId="2" applyFont="1" applyBorder="1" applyAlignment="1">
      <alignment horizontal="center" vertical="top"/>
    </xf>
    <xf numFmtId="0" fontId="59" fillId="0" borderId="88" xfId="2" applyFont="1" applyBorder="1" applyAlignment="1">
      <alignment horizontal="center" vertical="top"/>
    </xf>
    <xf numFmtId="0" fontId="59" fillId="0" borderId="85" xfId="2" applyFont="1" applyBorder="1" applyAlignment="1">
      <alignment horizontal="center" vertical="top"/>
    </xf>
    <xf numFmtId="0" fontId="59" fillId="0" borderId="103" xfId="2" applyFont="1" applyBorder="1" applyAlignment="1">
      <alignment horizontal="center" vertical="top"/>
    </xf>
    <xf numFmtId="0" fontId="60" fillId="0" borderId="8" xfId="2" applyFont="1" applyBorder="1" applyAlignment="1">
      <alignment horizontal="left" vertical="center" wrapText="1"/>
    </xf>
    <xf numFmtId="0" fontId="60" fillId="0" borderId="91" xfId="2" applyFont="1" applyBorder="1" applyAlignment="1">
      <alignment horizontal="left" vertical="center" wrapText="1"/>
    </xf>
    <xf numFmtId="0" fontId="60" fillId="2" borderId="82" xfId="2" applyFont="1" applyFill="1" applyBorder="1" applyAlignment="1" applyProtection="1">
      <alignment horizontal="left" vertical="center" wrapText="1"/>
      <protection locked="0"/>
    </xf>
    <xf numFmtId="0" fontId="60" fillId="2" borderId="83" xfId="2" applyFont="1" applyFill="1" applyBorder="1" applyAlignment="1" applyProtection="1">
      <alignment horizontal="left" vertical="center" wrapText="1"/>
      <protection locked="0"/>
    </xf>
    <xf numFmtId="0" fontId="60" fillId="0" borderId="8" xfId="2" applyFont="1" applyBorder="1" applyAlignment="1">
      <alignment vertical="center" wrapText="1"/>
    </xf>
    <xf numFmtId="0" fontId="60" fillId="0" borderId="135" xfId="2" applyFont="1" applyBorder="1" applyAlignment="1">
      <alignment vertical="center" wrapText="1"/>
    </xf>
    <xf numFmtId="0" fontId="60" fillId="0" borderId="6" xfId="2" applyFont="1" applyBorder="1" applyAlignment="1">
      <alignment horizontal="center" vertical="center" wrapText="1"/>
    </xf>
    <xf numFmtId="0" fontId="60" fillId="0" borderId="129" xfId="2" applyFont="1" applyBorder="1" applyAlignment="1">
      <alignment horizontal="center" vertical="center" wrapText="1"/>
    </xf>
    <xf numFmtId="0" fontId="59" fillId="0" borderId="106" xfId="2" applyFont="1" applyBorder="1" applyAlignment="1">
      <alignment vertical="center" wrapText="1"/>
    </xf>
    <xf numFmtId="0" fontId="59" fillId="0" borderId="139" xfId="2" applyFont="1" applyBorder="1" applyAlignment="1">
      <alignment vertical="center" wrapText="1"/>
    </xf>
    <xf numFmtId="0" fontId="58" fillId="0" borderId="10" xfId="2" applyFont="1" applyBorder="1" applyAlignment="1">
      <alignment horizontal="center" vertical="center" shrinkToFit="1"/>
    </xf>
    <xf numFmtId="0" fontId="60" fillId="0" borderId="1" xfId="2" applyFont="1" applyBorder="1" applyAlignment="1">
      <alignment horizontal="center" vertical="center" wrapText="1"/>
    </xf>
    <xf numFmtId="0" fontId="60" fillId="0" borderId="82" xfId="2" applyFont="1" applyBorder="1" applyAlignment="1">
      <alignment horizontal="center" vertical="center" wrapText="1"/>
    </xf>
    <xf numFmtId="0" fontId="59" fillId="0" borderId="55" xfId="2" applyFont="1" applyBorder="1" applyAlignment="1">
      <alignment horizontal="distributed" vertical="center"/>
    </xf>
    <xf numFmtId="0" fontId="59" fillId="0" borderId="56" xfId="2" applyFont="1" applyBorder="1" applyAlignment="1">
      <alignment horizontal="distributed" vertical="center"/>
    </xf>
    <xf numFmtId="0" fontId="58" fillId="0" borderId="87" xfId="2" applyFont="1" applyBorder="1" applyAlignment="1">
      <alignment vertical="center" shrinkToFit="1"/>
    </xf>
    <xf numFmtId="0" fontId="58" fillId="0" borderId="139" xfId="2" applyFont="1" applyBorder="1" applyAlignment="1">
      <alignment vertical="center" shrinkToFit="1"/>
    </xf>
    <xf numFmtId="0" fontId="58" fillId="0" borderId="107" xfId="2" applyFont="1" applyBorder="1" applyAlignment="1">
      <alignment vertical="center" shrinkToFit="1"/>
    </xf>
    <xf numFmtId="0" fontId="73" fillId="0" borderId="0" xfId="2" applyFont="1" applyAlignment="1" applyProtection="1">
      <alignment horizontal="center" vertical="center"/>
    </xf>
    <xf numFmtId="0" fontId="59" fillId="0" borderId="56" xfId="2" applyFont="1" applyBorder="1" applyAlignment="1" applyProtection="1">
      <alignment horizontal="distributed" vertical="center"/>
    </xf>
    <xf numFmtId="0" fontId="58" fillId="0" borderId="56" xfId="2" applyFont="1" applyBorder="1" applyAlignment="1" applyProtection="1">
      <alignment vertical="center" shrinkToFit="1"/>
    </xf>
    <xf numFmtId="0" fontId="58" fillId="0" borderId="57" xfId="2" applyFont="1" applyBorder="1" applyAlignment="1" applyProtection="1">
      <alignment vertical="center" shrinkToFit="1"/>
    </xf>
    <xf numFmtId="0" fontId="59" fillId="0" borderId="8" xfId="2" applyFont="1" applyBorder="1" applyAlignment="1" applyProtection="1">
      <alignment horizontal="distributed" vertical="center"/>
    </xf>
    <xf numFmtId="0" fontId="58" fillId="0" borderId="8" xfId="2" applyFont="1" applyBorder="1" applyAlignment="1" applyProtection="1">
      <alignment vertical="center" shrinkToFit="1"/>
    </xf>
    <xf numFmtId="0" fontId="58" fillId="0" borderId="91" xfId="2" applyFont="1" applyBorder="1" applyAlignment="1" applyProtection="1">
      <alignment vertical="center" shrinkToFit="1"/>
    </xf>
    <xf numFmtId="0" fontId="58" fillId="0" borderId="165" xfId="2" applyFont="1" applyBorder="1" applyAlignment="1" applyProtection="1">
      <alignment vertical="center" wrapText="1"/>
    </xf>
    <xf numFmtId="0" fontId="59" fillId="0" borderId="164" xfId="2" applyFont="1" applyBorder="1" applyAlignment="1" applyProtection="1">
      <alignment vertical="center" wrapText="1"/>
    </xf>
    <xf numFmtId="0" fontId="59" fillId="0" borderId="164" xfId="2" applyFont="1" applyBorder="1" applyProtection="1">
      <alignment vertical="center"/>
    </xf>
    <xf numFmtId="0" fontId="60" fillId="0" borderId="50" xfId="2" applyFont="1" applyBorder="1" applyAlignment="1" applyProtection="1">
      <alignment horizontal="center" vertical="center" wrapText="1"/>
    </xf>
    <xf numFmtId="0" fontId="60" fillId="0" borderId="51" xfId="2" applyFont="1" applyBorder="1" applyAlignment="1" applyProtection="1">
      <alignment horizontal="center" vertical="center" wrapText="1"/>
    </xf>
    <xf numFmtId="0" fontId="60" fillId="0" borderId="52" xfId="2" applyFont="1" applyBorder="1" applyAlignment="1" applyProtection="1">
      <alignment horizontal="center" vertical="center" wrapText="1"/>
    </xf>
    <xf numFmtId="0" fontId="58" fillId="0" borderId="50" xfId="2" applyFont="1" applyBorder="1" applyAlignment="1" applyProtection="1">
      <alignment horizontal="center" vertical="center"/>
    </xf>
    <xf numFmtId="0" fontId="58" fillId="0" borderId="51" xfId="2" applyFont="1" applyBorder="1" applyAlignment="1" applyProtection="1">
      <alignment horizontal="center" vertical="center"/>
    </xf>
    <xf numFmtId="0" fontId="58" fillId="7" borderId="51" xfId="2" applyFont="1" applyFill="1" applyBorder="1" applyAlignment="1" applyProtection="1">
      <alignment horizontal="center" vertical="center"/>
    </xf>
    <xf numFmtId="0" fontId="58" fillId="0" borderId="52" xfId="2" applyFont="1" applyBorder="1" applyAlignment="1" applyProtection="1">
      <alignment horizontal="center" vertical="center"/>
    </xf>
    <xf numFmtId="0" fontId="58" fillId="2" borderId="148" xfId="2" applyFont="1" applyFill="1" applyBorder="1" applyAlignment="1" applyProtection="1">
      <alignment horizontal="right" vertical="center"/>
      <protection locked="0"/>
    </xf>
    <xf numFmtId="0" fontId="58" fillId="2" borderId="147" xfId="2" applyFont="1" applyFill="1" applyBorder="1" applyAlignment="1" applyProtection="1">
      <alignment horizontal="right" vertical="center"/>
      <protection locked="0"/>
    </xf>
    <xf numFmtId="0" fontId="59" fillId="0" borderId="135" xfId="2" applyFont="1" applyBorder="1" applyAlignment="1" applyProtection="1">
      <alignment horizontal="distributed" vertical="center"/>
    </xf>
    <xf numFmtId="0" fontId="59" fillId="0" borderId="128" xfId="2" applyFont="1" applyBorder="1" applyAlignment="1" applyProtection="1">
      <alignment horizontal="center" vertical="center"/>
    </xf>
    <xf numFmtId="0" fontId="59" fillId="0" borderId="142" xfId="2" applyFont="1" applyBorder="1" applyAlignment="1" applyProtection="1">
      <alignment horizontal="center" vertical="center"/>
    </xf>
    <xf numFmtId="0" fontId="59" fillId="0" borderId="133" xfId="2" applyFont="1" applyBorder="1" applyAlignment="1" applyProtection="1">
      <alignment horizontal="center" vertical="center"/>
    </xf>
    <xf numFmtId="0" fontId="58" fillId="2" borderId="36" xfId="2" applyFont="1" applyFill="1" applyBorder="1" applyAlignment="1" applyProtection="1">
      <alignment horizontal="right" vertical="center"/>
      <protection locked="0"/>
    </xf>
    <xf numFmtId="0" fontId="59" fillId="2" borderId="48" xfId="2" applyFont="1" applyFill="1" applyBorder="1" applyAlignment="1" applyProtection="1">
      <alignment horizontal="right" vertical="center"/>
      <protection locked="0"/>
    </xf>
    <xf numFmtId="0" fontId="58" fillId="0" borderId="166" xfId="2" applyFont="1" applyBorder="1" applyAlignment="1" applyProtection="1">
      <alignment horizontal="left" vertical="center" wrapText="1"/>
    </xf>
    <xf numFmtId="0" fontId="58" fillId="0" borderId="144" xfId="2" applyFont="1" applyBorder="1" applyAlignment="1" applyProtection="1">
      <alignment horizontal="left" vertical="center" wrapText="1"/>
    </xf>
    <xf numFmtId="0" fontId="58" fillId="0" borderId="151" xfId="2" applyFont="1" applyBorder="1" applyAlignment="1" applyProtection="1">
      <alignment horizontal="left" vertical="center" wrapText="1"/>
    </xf>
    <xf numFmtId="0" fontId="58" fillId="2" borderId="80" xfId="2" applyFont="1" applyFill="1" applyBorder="1" applyAlignment="1" applyProtection="1">
      <alignment horizontal="right" vertical="center"/>
      <protection locked="0"/>
    </xf>
    <xf numFmtId="0" fontId="59" fillId="2" borderId="125" xfId="2" applyFont="1" applyFill="1" applyBorder="1" applyAlignment="1" applyProtection="1">
      <alignment horizontal="right" vertical="center"/>
      <protection locked="0"/>
    </xf>
    <xf numFmtId="0" fontId="58" fillId="0" borderId="197" xfId="2" applyFont="1" applyFill="1" applyBorder="1" applyAlignment="1" applyProtection="1">
      <alignment horizontal="center" vertical="center"/>
    </xf>
    <xf numFmtId="0" fontId="58" fillId="0" borderId="198" xfId="2" applyFont="1" applyFill="1" applyBorder="1" applyAlignment="1" applyProtection="1">
      <alignment horizontal="center" vertical="center"/>
    </xf>
    <xf numFmtId="0" fontId="58" fillId="0" borderId="199" xfId="2" applyFont="1" applyFill="1" applyBorder="1" applyAlignment="1" applyProtection="1">
      <alignment horizontal="center" vertical="center"/>
    </xf>
    <xf numFmtId="0" fontId="58" fillId="0" borderId="209" xfId="2" applyFont="1" applyFill="1" applyBorder="1" applyAlignment="1" applyProtection="1">
      <alignment horizontal="center" vertical="center"/>
    </xf>
    <xf numFmtId="0" fontId="58" fillId="0" borderId="210" xfId="2" applyFont="1" applyFill="1" applyBorder="1" applyAlignment="1" applyProtection="1">
      <alignment horizontal="center" vertical="center"/>
    </xf>
    <xf numFmtId="0" fontId="58" fillId="0" borderId="211" xfId="2" applyFont="1" applyFill="1" applyBorder="1" applyAlignment="1" applyProtection="1">
      <alignment horizontal="center" vertical="center"/>
    </xf>
    <xf numFmtId="0" fontId="58" fillId="0" borderId="212" xfId="2" applyFont="1" applyFill="1" applyBorder="1" applyAlignment="1" applyProtection="1">
      <alignment horizontal="center" vertical="center"/>
    </xf>
    <xf numFmtId="0" fontId="58" fillId="0" borderId="204" xfId="2" applyFont="1" applyFill="1" applyBorder="1" applyAlignment="1" applyProtection="1">
      <alignment horizontal="center" vertical="center"/>
    </xf>
    <xf numFmtId="0" fontId="58" fillId="0" borderId="205" xfId="2" applyFont="1" applyFill="1" applyBorder="1" applyAlignment="1" applyProtection="1">
      <alignment horizontal="center" vertical="center"/>
    </xf>
    <xf numFmtId="0" fontId="58" fillId="0" borderId="53" xfId="2" applyFont="1" applyBorder="1" applyProtection="1">
      <alignment vertical="center"/>
    </xf>
    <xf numFmtId="0" fontId="7" fillId="0" borderId="54" xfId="2" applyBorder="1" applyProtection="1">
      <alignment vertical="center"/>
    </xf>
    <xf numFmtId="0" fontId="7" fillId="0" borderId="58" xfId="2" applyBorder="1" applyProtection="1">
      <alignment vertical="center"/>
    </xf>
    <xf numFmtId="0" fontId="7" fillId="0" borderId="85" xfId="2" applyBorder="1" applyProtection="1">
      <alignment vertical="center"/>
    </xf>
    <xf numFmtId="0" fontId="7" fillId="0" borderId="103" xfId="2" applyBorder="1" applyProtection="1">
      <alignment vertical="center"/>
    </xf>
    <xf numFmtId="0" fontId="58" fillId="0" borderId="56" xfId="2" applyFont="1" applyBorder="1" applyAlignment="1" applyProtection="1">
      <alignment horizontal="center" vertical="center" wrapText="1"/>
    </xf>
    <xf numFmtId="0" fontId="59" fillId="0" borderId="56" xfId="2" applyFont="1" applyBorder="1" applyProtection="1">
      <alignment vertical="center"/>
    </xf>
    <xf numFmtId="38" fontId="58" fillId="0" borderId="63" xfId="3" applyFont="1" applyFill="1" applyBorder="1" applyAlignment="1" applyProtection="1">
      <alignment horizontal="right" vertical="center"/>
    </xf>
    <xf numFmtId="38" fontId="58" fillId="0" borderId="2" xfId="3" applyFont="1" applyFill="1" applyBorder="1" applyAlignment="1" applyProtection="1">
      <alignment horizontal="right" vertical="center"/>
    </xf>
    <xf numFmtId="38" fontId="58" fillId="0" borderId="70" xfId="3" applyFont="1" applyFill="1" applyBorder="1" applyAlignment="1" applyProtection="1">
      <alignment horizontal="right" vertical="center"/>
    </xf>
    <xf numFmtId="38" fontId="58" fillId="0" borderId="0" xfId="3" applyFont="1" applyFill="1" applyBorder="1" applyAlignment="1" applyProtection="1">
      <alignment horizontal="right" vertical="center"/>
    </xf>
    <xf numFmtId="38" fontId="58" fillId="0" borderId="99" xfId="3" applyFont="1" applyFill="1" applyBorder="1" applyAlignment="1" applyProtection="1">
      <alignment horizontal="right" vertical="center"/>
    </xf>
    <xf numFmtId="38" fontId="58" fillId="0" borderId="125" xfId="3" applyFont="1" applyFill="1" applyBorder="1" applyAlignment="1" applyProtection="1">
      <alignment horizontal="right" vertical="center"/>
    </xf>
    <xf numFmtId="0" fontId="62" fillId="0" borderId="193" xfId="2" applyFont="1" applyFill="1" applyBorder="1" applyAlignment="1" applyProtection="1">
      <alignment horizontal="center" vertical="center"/>
    </xf>
    <xf numFmtId="0" fontId="62" fillId="0" borderId="192" xfId="2" applyFont="1" applyFill="1" applyBorder="1" applyAlignment="1" applyProtection="1">
      <alignment horizontal="center" vertical="center"/>
    </xf>
    <xf numFmtId="0" fontId="58" fillId="0" borderId="5" xfId="2" applyFont="1" applyBorder="1" applyAlignment="1" applyProtection="1">
      <alignment horizontal="center" vertical="center" wrapText="1"/>
    </xf>
    <xf numFmtId="0" fontId="58" fillId="0" borderId="7" xfId="2" applyFont="1" applyBorder="1" applyAlignment="1" applyProtection="1">
      <alignment horizontal="center" vertical="center" wrapText="1"/>
    </xf>
    <xf numFmtId="0" fontId="58" fillId="0" borderId="6" xfId="2" applyFont="1" applyBorder="1" applyAlignment="1" applyProtection="1">
      <alignment horizontal="center" vertical="center" wrapText="1"/>
    </xf>
    <xf numFmtId="0" fontId="58" fillId="0" borderId="149" xfId="2" applyFont="1" applyFill="1" applyBorder="1" applyAlignment="1" applyProtection="1">
      <alignment horizontal="right" vertical="center"/>
    </xf>
    <xf numFmtId="0" fontId="7" fillId="0" borderId="51" xfId="2" applyFill="1" applyBorder="1" applyAlignment="1" applyProtection="1">
      <alignment horizontal="right" vertical="center"/>
    </xf>
    <xf numFmtId="0" fontId="58" fillId="0" borderId="86" xfId="2" applyFont="1" applyBorder="1" applyAlignment="1" applyProtection="1">
      <alignment horizontal="center" vertical="center" wrapText="1"/>
    </xf>
    <xf numFmtId="0" fontId="58" fillId="0" borderId="213" xfId="2" applyFont="1" applyFill="1" applyBorder="1" applyAlignment="1" applyProtection="1">
      <alignment horizontal="center" vertical="center"/>
    </xf>
    <xf numFmtId="38" fontId="58" fillId="0" borderId="3" xfId="3" applyFont="1" applyFill="1" applyBorder="1" applyAlignment="1" applyProtection="1">
      <alignment horizontal="right" vertical="center"/>
    </xf>
    <xf numFmtId="38" fontId="58" fillId="0" borderId="7" xfId="3" applyFont="1" applyFill="1" applyBorder="1" applyAlignment="1" applyProtection="1">
      <alignment horizontal="right" vertical="center"/>
    </xf>
    <xf numFmtId="0" fontId="58" fillId="0" borderId="200" xfId="2" applyFont="1" applyFill="1" applyBorder="1" applyAlignment="1" applyProtection="1">
      <alignment horizontal="center" vertical="center"/>
    </xf>
    <xf numFmtId="0" fontId="58" fillId="0" borderId="201" xfId="2" applyFont="1" applyFill="1" applyBorder="1" applyAlignment="1" applyProtection="1">
      <alignment horizontal="center" vertical="center"/>
    </xf>
    <xf numFmtId="0" fontId="58" fillId="0" borderId="202" xfId="2" applyFont="1" applyFill="1" applyBorder="1" applyAlignment="1" applyProtection="1">
      <alignment horizontal="center" vertical="center"/>
    </xf>
    <xf numFmtId="0" fontId="63" fillId="0" borderId="54" xfId="2" applyFont="1" applyBorder="1" applyAlignment="1" applyProtection="1">
      <alignment vertical="center" wrapText="1"/>
    </xf>
    <xf numFmtId="0" fontId="7" fillId="0" borderId="54" xfId="2" applyBorder="1" applyAlignment="1" applyProtection="1">
      <alignment vertical="center" wrapText="1"/>
    </xf>
    <xf numFmtId="0" fontId="7" fillId="0" borderId="125" xfId="2" applyBorder="1" applyAlignment="1" applyProtection="1">
      <alignment vertical="center" wrapText="1"/>
    </xf>
    <xf numFmtId="0" fontId="59" fillId="2" borderId="53" xfId="2" applyFont="1" applyFill="1" applyBorder="1" applyAlignment="1" applyProtection="1">
      <alignment horizontal="center" vertical="center"/>
      <protection locked="0"/>
    </xf>
    <xf numFmtId="0" fontId="59" fillId="2" borderId="54" xfId="2" applyFont="1" applyFill="1" applyBorder="1" applyAlignment="1" applyProtection="1">
      <alignment horizontal="center" vertical="center"/>
      <protection locked="0"/>
    </xf>
    <xf numFmtId="0" fontId="59" fillId="2" borderId="58" xfId="2" applyFont="1" applyFill="1" applyBorder="1" applyAlignment="1" applyProtection="1">
      <alignment horizontal="center" vertical="center"/>
      <protection locked="0"/>
    </xf>
    <xf numFmtId="0" fontId="59" fillId="2" borderId="99" xfId="2" applyFont="1" applyFill="1" applyBorder="1" applyAlignment="1" applyProtection="1">
      <alignment horizontal="center" vertical="center"/>
      <protection locked="0"/>
    </xf>
    <xf numFmtId="0" fontId="59" fillId="2" borderId="125" xfId="2" applyFont="1" applyFill="1" applyBorder="1" applyAlignment="1" applyProtection="1">
      <alignment horizontal="center" vertical="center"/>
      <protection locked="0"/>
    </xf>
    <xf numFmtId="0" fontId="59" fillId="2" borderId="84" xfId="2" applyFont="1" applyFill="1" applyBorder="1" applyAlignment="1" applyProtection="1">
      <alignment horizontal="center" vertical="center"/>
      <protection locked="0"/>
    </xf>
    <xf numFmtId="0" fontId="59" fillId="0" borderId="57" xfId="2" applyFont="1" applyBorder="1" applyProtection="1">
      <alignment vertical="center"/>
    </xf>
    <xf numFmtId="0" fontId="58" fillId="0" borderId="206" xfId="2" applyFont="1" applyFill="1" applyBorder="1" applyAlignment="1" applyProtection="1">
      <alignment horizontal="center" vertical="center"/>
    </xf>
    <xf numFmtId="0" fontId="58" fillId="0" borderId="207" xfId="2" applyFont="1" applyFill="1" applyBorder="1" applyAlignment="1" applyProtection="1">
      <alignment horizontal="center" vertical="center"/>
    </xf>
    <xf numFmtId="0" fontId="58" fillId="0" borderId="208" xfId="2" applyFont="1" applyFill="1" applyBorder="1" applyAlignment="1" applyProtection="1">
      <alignment horizontal="center" vertical="center"/>
    </xf>
    <xf numFmtId="0" fontId="59" fillId="0" borderId="4" xfId="2" applyFont="1" applyBorder="1" applyAlignment="1" applyProtection="1">
      <alignment horizontal="center" vertical="center"/>
    </xf>
    <xf numFmtId="0" fontId="59" fillId="0" borderId="104" xfId="2" applyFont="1" applyBorder="1" applyAlignment="1" applyProtection="1">
      <alignment horizontal="center" vertical="center"/>
    </xf>
    <xf numFmtId="0" fontId="59" fillId="0" borderId="100" xfId="2" applyFont="1" applyBorder="1" applyAlignment="1" applyProtection="1">
      <alignment horizontal="center" vertical="center"/>
    </xf>
    <xf numFmtId="0" fontId="58" fillId="0" borderId="148" xfId="2" applyFont="1" applyFill="1" applyBorder="1" applyAlignment="1" applyProtection="1">
      <alignment horizontal="right" vertical="center"/>
    </xf>
    <xf numFmtId="0" fontId="58" fillId="0" borderId="147" xfId="2" applyFont="1" applyFill="1" applyBorder="1" applyAlignment="1" applyProtection="1">
      <alignment horizontal="right" vertical="center"/>
    </xf>
    <xf numFmtId="0" fontId="58" fillId="0" borderId="70" xfId="2" applyFont="1" applyBorder="1" applyAlignment="1" applyProtection="1">
      <alignment horizontal="center" vertical="center" wrapText="1"/>
    </xf>
    <xf numFmtId="0" fontId="58" fillId="0" borderId="0" xfId="2" applyFont="1" applyAlignment="1" applyProtection="1">
      <alignment horizontal="center" vertical="center" wrapText="1"/>
    </xf>
    <xf numFmtId="0" fontId="58" fillId="0" borderId="122" xfId="2" applyFont="1" applyBorder="1" applyAlignment="1" applyProtection="1">
      <alignment horizontal="center" vertical="center" wrapText="1"/>
    </xf>
    <xf numFmtId="0" fontId="58" fillId="0" borderId="99" xfId="2" applyFont="1" applyBorder="1" applyAlignment="1" applyProtection="1">
      <alignment horizontal="center" vertical="center" wrapText="1"/>
    </xf>
    <xf numFmtId="0" fontId="58" fillId="0" borderId="125" xfId="2" applyFont="1" applyBorder="1" applyAlignment="1" applyProtection="1">
      <alignment horizontal="center" vertical="center" wrapText="1"/>
    </xf>
    <xf numFmtId="0" fontId="58" fillId="0" borderId="84" xfId="2" applyFont="1" applyBorder="1" applyAlignment="1" applyProtection="1">
      <alignment horizontal="center" vertical="center" wrapText="1"/>
    </xf>
    <xf numFmtId="0" fontId="68" fillId="0" borderId="45" xfId="2" applyFont="1" applyBorder="1" applyAlignment="1" applyProtection="1">
      <alignment horizontal="left" vertical="center" wrapText="1"/>
    </xf>
    <xf numFmtId="0" fontId="68" fillId="0" borderId="46" xfId="2" applyFont="1" applyBorder="1" applyAlignment="1" applyProtection="1">
      <alignment horizontal="left" vertical="center" wrapText="1"/>
    </xf>
    <xf numFmtId="0" fontId="68" fillId="0" borderId="155" xfId="2" applyFont="1" applyBorder="1" applyAlignment="1" applyProtection="1">
      <alignment horizontal="left" vertical="center" wrapText="1"/>
    </xf>
    <xf numFmtId="0" fontId="58" fillId="0" borderId="220" xfId="2" applyFont="1" applyFill="1" applyBorder="1" applyAlignment="1" applyProtection="1">
      <alignment horizontal="center" vertical="center"/>
    </xf>
    <xf numFmtId="0" fontId="7" fillId="0" borderId="220" xfId="2" applyFill="1" applyBorder="1" applyAlignment="1" applyProtection="1">
      <alignment horizontal="center" vertical="center"/>
    </xf>
    <xf numFmtId="0" fontId="58" fillId="0" borderId="192" xfId="2" applyFont="1" applyFill="1" applyBorder="1" applyAlignment="1" applyProtection="1">
      <alignment horizontal="center" vertical="center"/>
    </xf>
    <xf numFmtId="0" fontId="7" fillId="0" borderId="192" xfId="2" applyFill="1" applyBorder="1" applyAlignment="1" applyProtection="1">
      <alignment horizontal="center" vertical="center"/>
    </xf>
    <xf numFmtId="0" fontId="58" fillId="0" borderId="203" xfId="2" applyFont="1" applyFill="1" applyBorder="1" applyAlignment="1" applyProtection="1">
      <alignment horizontal="center" vertical="center"/>
    </xf>
    <xf numFmtId="0" fontId="68" fillId="0" borderId="145" xfId="2" applyFont="1" applyBorder="1" applyAlignment="1" applyProtection="1">
      <alignment horizontal="left" vertical="center" shrinkToFit="1"/>
    </xf>
    <xf numFmtId="0" fontId="58" fillId="0" borderId="144" xfId="2" applyFont="1" applyBorder="1" applyAlignment="1" applyProtection="1">
      <alignment horizontal="left" vertical="center" shrinkToFit="1"/>
    </xf>
    <xf numFmtId="0" fontId="58" fillId="0" borderId="143" xfId="2" applyFont="1" applyBorder="1" applyAlignment="1" applyProtection="1">
      <alignment horizontal="left" vertical="center" shrinkToFit="1"/>
    </xf>
    <xf numFmtId="0" fontId="58" fillId="0" borderId="144" xfId="2" applyFont="1" applyFill="1" applyBorder="1" applyAlignment="1" applyProtection="1">
      <alignment horizontal="center" vertical="center"/>
    </xf>
    <xf numFmtId="0" fontId="58" fillId="0" borderId="143" xfId="2" applyFont="1" applyFill="1" applyBorder="1" applyAlignment="1" applyProtection="1">
      <alignment horizontal="center" vertical="center"/>
    </xf>
    <xf numFmtId="0" fontId="58" fillId="0" borderId="149" xfId="2" applyFont="1" applyFill="1" applyBorder="1" applyAlignment="1" applyProtection="1">
      <alignment horizontal="center" vertical="center"/>
    </xf>
    <xf numFmtId="0" fontId="58" fillId="0" borderId="51" xfId="2" applyFont="1" applyFill="1" applyBorder="1" applyAlignment="1" applyProtection="1">
      <alignment horizontal="center" vertical="center"/>
    </xf>
    <xf numFmtId="38" fontId="58" fillId="0" borderId="13" xfId="3" applyFont="1" applyFill="1" applyBorder="1" applyAlignment="1" applyProtection="1">
      <alignment horizontal="right" vertical="center"/>
    </xf>
    <xf numFmtId="38" fontId="58" fillId="0" borderId="80" xfId="3" applyFont="1" applyFill="1" applyBorder="1" applyAlignment="1" applyProtection="1">
      <alignment horizontal="right" vertical="center"/>
    </xf>
    <xf numFmtId="0" fontId="59" fillId="0" borderId="108" xfId="2" applyFont="1" applyBorder="1" applyAlignment="1" applyProtection="1">
      <alignment horizontal="center" vertical="center"/>
    </xf>
    <xf numFmtId="0" fontId="59" fillId="0" borderId="122" xfId="2" applyFont="1" applyBorder="1" applyAlignment="1" applyProtection="1">
      <alignment horizontal="center" vertical="center"/>
    </xf>
    <xf numFmtId="0" fontId="59" fillId="0" borderId="84" xfId="2" applyFont="1" applyBorder="1" applyAlignment="1" applyProtection="1">
      <alignment horizontal="center" vertical="center"/>
    </xf>
    <xf numFmtId="0" fontId="58" fillId="0" borderId="53" xfId="2" applyFont="1" applyBorder="1" applyAlignment="1" applyProtection="1">
      <alignment vertical="center" wrapText="1"/>
    </xf>
    <xf numFmtId="0" fontId="59" fillId="0" borderId="54" xfId="2" applyFont="1" applyBorder="1" applyAlignment="1" applyProtection="1">
      <alignment vertical="center" wrapText="1"/>
    </xf>
    <xf numFmtId="0" fontId="59" fillId="0" borderId="58" xfId="2" applyFont="1" applyBorder="1" applyAlignment="1" applyProtection="1">
      <alignment vertical="center" wrapText="1"/>
    </xf>
    <xf numFmtId="0" fontId="59" fillId="0" borderId="99" xfId="2" applyFont="1" applyBorder="1" applyAlignment="1" applyProtection="1">
      <alignment vertical="center" wrapText="1"/>
    </xf>
    <xf numFmtId="0" fontId="59" fillId="0" borderId="125" xfId="2" applyFont="1" applyBorder="1" applyAlignment="1" applyProtection="1">
      <alignment vertical="center" wrapText="1"/>
    </xf>
    <xf numFmtId="0" fontId="59" fillId="0" borderId="84" xfId="2" applyFont="1" applyBorder="1" applyAlignment="1" applyProtection="1">
      <alignment vertical="center" wrapText="1"/>
    </xf>
    <xf numFmtId="0" fontId="58" fillId="0" borderId="55" xfId="2" applyFont="1" applyBorder="1" applyAlignment="1" applyProtection="1">
      <alignment horizontal="left" vertical="center" wrapText="1"/>
    </xf>
    <xf numFmtId="0" fontId="59" fillId="0" borderId="56" xfId="2" applyFont="1" applyBorder="1" applyAlignment="1" applyProtection="1">
      <alignment horizontal="left" vertical="center" wrapText="1"/>
    </xf>
    <xf numFmtId="0" fontId="59" fillId="0" borderId="57" xfId="2" applyFont="1" applyBorder="1" applyAlignment="1" applyProtection="1">
      <alignment horizontal="left" vertical="center" wrapText="1"/>
    </xf>
    <xf numFmtId="0" fontId="58" fillId="0" borderId="163" xfId="2" applyFont="1" applyBorder="1" applyAlignment="1" applyProtection="1">
      <alignment horizontal="left" vertical="center" wrapText="1"/>
    </xf>
    <xf numFmtId="0" fontId="59" fillId="0" borderId="14" xfId="2" applyFont="1" applyBorder="1" applyAlignment="1" applyProtection="1">
      <alignment horizontal="left" vertical="center" wrapText="1"/>
    </xf>
    <xf numFmtId="0" fontId="59" fillId="0" borderId="162" xfId="2" applyFont="1" applyBorder="1" applyAlignment="1" applyProtection="1">
      <alignment horizontal="left" vertical="center" wrapText="1"/>
    </xf>
    <xf numFmtId="0" fontId="59" fillId="0" borderId="134" xfId="2" applyFont="1" applyBorder="1" applyAlignment="1" applyProtection="1">
      <alignment horizontal="left" vertical="center" wrapText="1"/>
    </xf>
    <xf numFmtId="0" fontId="59" fillId="0" borderId="135" xfId="2" applyFont="1" applyBorder="1" applyAlignment="1" applyProtection="1">
      <alignment horizontal="left" vertical="center" wrapText="1"/>
    </xf>
    <xf numFmtId="0" fontId="59" fillId="0" borderId="127" xfId="2" applyFont="1" applyBorder="1" applyAlignment="1" applyProtection="1">
      <alignment horizontal="left" vertical="center" wrapText="1"/>
    </xf>
    <xf numFmtId="0" fontId="58" fillId="0" borderId="214" xfId="2" applyFont="1" applyFill="1" applyBorder="1" applyAlignment="1" applyProtection="1">
      <alignment horizontal="center" vertical="center"/>
    </xf>
    <xf numFmtId="0" fontId="58" fillId="0" borderId="215" xfId="2" applyFont="1" applyFill="1" applyBorder="1" applyAlignment="1" applyProtection="1">
      <alignment horizontal="center" vertical="center"/>
    </xf>
    <xf numFmtId="0" fontId="58" fillId="0" borderId="216" xfId="2" applyFont="1" applyFill="1" applyBorder="1" applyAlignment="1" applyProtection="1">
      <alignment horizontal="center" vertical="center"/>
    </xf>
    <xf numFmtId="0" fontId="58" fillId="0" borderId="53" xfId="2" applyFont="1" applyBorder="1" applyAlignment="1" applyProtection="1">
      <alignment horizontal="center" vertical="center" textRotation="255" wrapText="1" shrinkToFit="1"/>
    </xf>
    <xf numFmtId="0" fontId="58" fillId="0" borderId="150" xfId="2" applyFont="1" applyBorder="1" applyAlignment="1" applyProtection="1">
      <alignment horizontal="center" vertical="center" textRotation="255" wrapText="1" shrinkToFit="1"/>
    </xf>
    <xf numFmtId="0" fontId="58" fillId="0" borderId="70" xfId="2" applyFont="1" applyBorder="1" applyAlignment="1" applyProtection="1">
      <alignment horizontal="center" vertical="center" textRotation="255" wrapText="1" shrinkToFit="1"/>
    </xf>
    <xf numFmtId="0" fontId="58" fillId="0" borderId="104" xfId="2" applyFont="1" applyBorder="1" applyAlignment="1" applyProtection="1">
      <alignment horizontal="center" vertical="center" textRotation="255" wrapText="1" shrinkToFit="1"/>
    </xf>
    <xf numFmtId="0" fontId="58" fillId="0" borderId="99" xfId="2" applyFont="1" applyBorder="1" applyAlignment="1" applyProtection="1">
      <alignment horizontal="center" vertical="center" textRotation="255" wrapText="1" shrinkToFit="1"/>
    </xf>
    <xf numFmtId="0" fontId="58" fillId="0" borderId="100" xfId="2" applyFont="1" applyBorder="1" applyAlignment="1" applyProtection="1">
      <alignment horizontal="center" vertical="center" textRotation="255" wrapText="1" shrinkToFit="1"/>
    </xf>
    <xf numFmtId="0" fontId="58" fillId="0" borderId="46" xfId="2" applyFont="1" applyFill="1" applyBorder="1" applyAlignment="1" applyProtection="1">
      <alignment horizontal="center" vertical="center"/>
    </xf>
    <xf numFmtId="0" fontId="58" fillId="0" borderId="155" xfId="2" applyFont="1" applyFill="1" applyBorder="1" applyAlignment="1" applyProtection="1">
      <alignment horizontal="center" vertical="center"/>
    </xf>
    <xf numFmtId="0" fontId="58" fillId="0" borderId="151" xfId="2" applyFont="1" applyBorder="1" applyAlignment="1" applyProtection="1">
      <alignment horizontal="left" vertical="center" shrinkToFit="1"/>
    </xf>
    <xf numFmtId="0" fontId="58" fillId="0" borderId="194" xfId="2" applyFont="1" applyFill="1" applyBorder="1" applyAlignment="1" applyProtection="1">
      <alignment horizontal="center" vertical="center"/>
    </xf>
    <xf numFmtId="0" fontId="59" fillId="0" borderId="195" xfId="2" applyFont="1" applyFill="1" applyBorder="1" applyAlignment="1" applyProtection="1">
      <alignment horizontal="center" vertical="center"/>
    </xf>
    <xf numFmtId="0" fontId="59" fillId="0" borderId="196" xfId="2" applyFont="1" applyFill="1" applyBorder="1" applyAlignment="1" applyProtection="1">
      <alignment horizontal="center" vertical="center"/>
    </xf>
    <xf numFmtId="0" fontId="58" fillId="0" borderId="145" xfId="2" applyFont="1" applyFill="1" applyBorder="1" applyAlignment="1" applyProtection="1">
      <alignment horizontal="right" vertical="center"/>
    </xf>
    <xf numFmtId="0" fontId="59" fillId="0" borderId="144" xfId="2" applyFont="1" applyFill="1" applyBorder="1" applyAlignment="1" applyProtection="1">
      <alignment horizontal="right" vertical="center"/>
    </xf>
    <xf numFmtId="0" fontId="58" fillId="0" borderId="59" xfId="2" applyFont="1" applyBorder="1" applyAlignment="1" applyProtection="1">
      <alignment horizontal="center" vertical="center" textRotation="255" wrapText="1" shrinkToFit="1"/>
    </xf>
    <xf numFmtId="0" fontId="58" fillId="0" borderId="12" xfId="2" applyFont="1" applyBorder="1" applyAlignment="1" applyProtection="1">
      <alignment horizontal="center" vertical="center" textRotation="255" wrapText="1" shrinkToFit="1"/>
    </xf>
    <xf numFmtId="0" fontId="58" fillId="0" borderId="53" xfId="2" applyFont="1" applyBorder="1" applyAlignment="1" applyProtection="1">
      <alignment horizontal="center" vertical="center" textRotation="255" shrinkToFit="1"/>
    </xf>
    <xf numFmtId="0" fontId="58" fillId="0" borderId="150" xfId="2" applyFont="1" applyBorder="1" applyAlignment="1" applyProtection="1">
      <alignment horizontal="center" vertical="center" textRotation="255" shrinkToFit="1"/>
    </xf>
    <xf numFmtId="0" fontId="58" fillId="0" borderId="70" xfId="2" applyFont="1" applyBorder="1" applyAlignment="1" applyProtection="1">
      <alignment horizontal="center" vertical="center" textRotation="255" shrinkToFit="1"/>
    </xf>
    <xf numFmtId="0" fontId="58" fillId="0" borderId="104" xfId="2" applyFont="1" applyBorder="1" applyAlignment="1" applyProtection="1">
      <alignment horizontal="center" vertical="center" textRotation="255" shrinkToFit="1"/>
    </xf>
    <xf numFmtId="0" fontId="58" fillId="0" borderId="59" xfId="2" applyFont="1" applyBorder="1" applyAlignment="1" applyProtection="1">
      <alignment horizontal="center" vertical="center" textRotation="255" shrinkToFit="1"/>
    </xf>
    <xf numFmtId="0" fontId="58" fillId="0" borderId="12" xfId="2" applyFont="1" applyBorder="1" applyAlignment="1" applyProtection="1">
      <alignment horizontal="center" vertical="center" textRotation="255" shrinkToFit="1"/>
    </xf>
    <xf numFmtId="0" fontId="58" fillId="0" borderId="218" xfId="2" applyFont="1" applyFill="1" applyBorder="1" applyAlignment="1" applyProtection="1">
      <alignment horizontal="center" vertical="center"/>
    </xf>
    <xf numFmtId="0" fontId="68" fillId="0" borderId="158" xfId="2" applyFont="1" applyBorder="1" applyAlignment="1" applyProtection="1">
      <alignment horizontal="left" vertical="center" shrinkToFit="1"/>
    </xf>
    <xf numFmtId="0" fontId="58" fillId="0" borderId="157" xfId="2" applyFont="1" applyBorder="1" applyAlignment="1" applyProtection="1">
      <alignment horizontal="left" vertical="center" shrinkToFit="1"/>
    </xf>
    <xf numFmtId="0" fontId="58" fillId="0" borderId="159" xfId="2" applyFont="1" applyBorder="1" applyAlignment="1" applyProtection="1">
      <alignment horizontal="left" vertical="center" shrinkToFit="1"/>
    </xf>
    <xf numFmtId="0" fontId="58" fillId="0" borderId="219" xfId="2" applyFont="1" applyFill="1" applyBorder="1" applyAlignment="1" applyProtection="1">
      <alignment horizontal="center" vertical="center"/>
    </xf>
    <xf numFmtId="0" fontId="58" fillId="0" borderId="48" xfId="2" applyFont="1" applyFill="1" applyBorder="1" applyAlignment="1" applyProtection="1">
      <alignment horizontal="center" vertical="center"/>
    </xf>
    <xf numFmtId="0" fontId="58" fillId="0" borderId="152" xfId="2" applyFont="1" applyFill="1" applyBorder="1" applyAlignment="1" applyProtection="1">
      <alignment horizontal="center" vertical="center"/>
    </xf>
    <xf numFmtId="0" fontId="58" fillId="0" borderId="153" xfId="2" applyFont="1" applyFill="1" applyBorder="1" applyAlignment="1" applyProtection="1">
      <alignment horizontal="center" vertical="center"/>
    </xf>
    <xf numFmtId="0" fontId="58" fillId="0" borderId="154" xfId="2" applyFont="1" applyFill="1" applyBorder="1" applyAlignment="1" applyProtection="1">
      <alignment horizontal="center" vertical="center"/>
    </xf>
    <xf numFmtId="0" fontId="7" fillId="0" borderId="58" xfId="2" applyBorder="1" applyAlignment="1" applyProtection="1">
      <alignment vertical="center" wrapText="1"/>
    </xf>
    <xf numFmtId="0" fontId="7" fillId="0" borderId="99" xfId="2" applyBorder="1" applyAlignment="1" applyProtection="1">
      <alignment vertical="center" wrapText="1"/>
    </xf>
    <xf numFmtId="0" fontId="7" fillId="0" borderId="84" xfId="2" applyBorder="1" applyAlignment="1" applyProtection="1">
      <alignment vertical="center" wrapText="1"/>
    </xf>
    <xf numFmtId="0" fontId="7" fillId="0" borderId="150" xfId="2" applyBorder="1" applyProtection="1">
      <alignment vertical="center"/>
    </xf>
    <xf numFmtId="0" fontId="58" fillId="0" borderId="130" xfId="2" applyFont="1" applyBorder="1" applyProtection="1">
      <alignment vertical="center"/>
    </xf>
    <xf numFmtId="0" fontId="7" fillId="0" borderId="142" xfId="2" applyBorder="1" applyProtection="1">
      <alignment vertical="center"/>
    </xf>
    <xf numFmtId="0" fontId="7" fillId="0" borderId="129" xfId="2" applyBorder="1" applyProtection="1">
      <alignment vertical="center"/>
    </xf>
    <xf numFmtId="0" fontId="59" fillId="0" borderId="132" xfId="2" applyFont="1" applyBorder="1" applyAlignment="1" applyProtection="1">
      <alignment horizontal="center" vertical="center" wrapText="1"/>
    </xf>
    <xf numFmtId="0" fontId="7" fillId="0" borderId="54" xfId="2" applyBorder="1" applyAlignment="1" applyProtection="1">
      <alignment horizontal="center" vertical="center"/>
    </xf>
    <xf numFmtId="0" fontId="59" fillId="0" borderId="128" xfId="2" applyFont="1" applyBorder="1" applyAlignment="1" applyProtection="1">
      <alignment horizontal="center" vertical="center" wrapText="1"/>
    </xf>
    <xf numFmtId="0" fontId="7" fillId="0" borderId="142" xfId="2" applyBorder="1" applyAlignment="1" applyProtection="1">
      <alignment horizontal="center" vertical="center"/>
    </xf>
    <xf numFmtId="0" fontId="58" fillId="0" borderId="63" xfId="2" applyFont="1" applyBorder="1" applyAlignment="1" applyProtection="1">
      <alignment horizontal="center" vertical="center" textRotation="255" shrinkToFit="1"/>
    </xf>
    <xf numFmtId="0" fontId="58" fillId="0" borderId="4" xfId="2" applyFont="1" applyBorder="1" applyAlignment="1" applyProtection="1">
      <alignment horizontal="center" vertical="center" textRotation="255" shrinkToFit="1"/>
    </xf>
    <xf numFmtId="0" fontId="58" fillId="0" borderId="99" xfId="2" applyFont="1" applyBorder="1" applyAlignment="1" applyProtection="1">
      <alignment horizontal="center" vertical="center" textRotation="255" shrinkToFit="1"/>
    </xf>
    <xf numFmtId="0" fontId="58" fillId="0" borderId="100" xfId="2" applyFont="1" applyBorder="1" applyAlignment="1" applyProtection="1">
      <alignment horizontal="center" vertical="center" textRotation="255" shrinkToFit="1"/>
    </xf>
    <xf numFmtId="0" fontId="58" fillId="0" borderId="217" xfId="2" applyFont="1" applyFill="1" applyBorder="1" applyAlignment="1" applyProtection="1">
      <alignment horizontal="center" vertical="center"/>
    </xf>
    <xf numFmtId="0" fontId="59" fillId="0" borderId="0" xfId="2" applyFont="1" applyAlignment="1" applyProtection="1">
      <alignment horizontal="center" vertical="center"/>
    </xf>
    <xf numFmtId="0" fontId="59" fillId="0" borderId="3" xfId="2" applyFont="1" applyBorder="1" applyAlignment="1" applyProtection="1">
      <alignment horizontal="left" vertical="center" wrapText="1"/>
    </xf>
    <xf numFmtId="0" fontId="59" fillId="0" borderId="2" xfId="2" applyFont="1" applyBorder="1" applyAlignment="1" applyProtection="1">
      <alignment horizontal="left" vertical="center" wrapText="1"/>
    </xf>
    <xf numFmtId="0" fontId="59" fillId="0" borderId="4" xfId="2" applyFont="1" applyBorder="1" applyAlignment="1" applyProtection="1">
      <alignment horizontal="left" vertical="center" wrapText="1"/>
    </xf>
    <xf numFmtId="0" fontId="58" fillId="0" borderId="7" xfId="2" applyFont="1" applyBorder="1" applyAlignment="1" applyProtection="1">
      <alignment horizontal="distributed"/>
    </xf>
    <xf numFmtId="0" fontId="63" fillId="0" borderId="0" xfId="2" applyFont="1" applyAlignment="1" applyProtection="1">
      <alignment horizontal="left" vertical="top" wrapText="1"/>
    </xf>
    <xf numFmtId="0" fontId="7" fillId="0" borderId="0" xfId="2" applyAlignment="1" applyProtection="1">
      <alignment horizontal="left" vertical="top" wrapText="1"/>
    </xf>
    <xf numFmtId="0" fontId="58" fillId="2" borderId="0" xfId="2" applyFont="1" applyFill="1" applyAlignment="1" applyProtection="1">
      <alignment horizontal="left" shrinkToFit="1"/>
      <protection locked="0"/>
    </xf>
    <xf numFmtId="0" fontId="58" fillId="0" borderId="0" xfId="2" applyFont="1" applyAlignment="1" applyProtection="1">
      <alignment horizontal="center" vertical="center"/>
    </xf>
    <xf numFmtId="0" fontId="58" fillId="0" borderId="10" xfId="2" applyFont="1" applyBorder="1" applyAlignment="1" applyProtection="1">
      <alignment horizontal="distributed"/>
    </xf>
    <xf numFmtId="193" fontId="74" fillId="0" borderId="7" xfId="2" applyNumberFormat="1" applyFont="1" applyBorder="1" applyAlignment="1" applyProtection="1">
      <alignment horizontal="right" vertical="center"/>
    </xf>
    <xf numFmtId="0" fontId="59" fillId="0" borderId="5" xfId="2" applyFont="1" applyBorder="1" applyAlignment="1" applyProtection="1">
      <alignment horizontal="left" vertical="center" wrapText="1"/>
    </xf>
    <xf numFmtId="0" fontId="59" fillId="0" borderId="7" xfId="2" applyFont="1" applyBorder="1" applyAlignment="1" applyProtection="1">
      <alignment horizontal="left" vertical="center" wrapText="1"/>
    </xf>
    <xf numFmtId="0" fontId="59" fillId="0" borderId="6" xfId="2" applyFont="1" applyBorder="1" applyAlignment="1" applyProtection="1">
      <alignment horizontal="left" vertical="center" wrapText="1"/>
    </xf>
    <xf numFmtId="38" fontId="74" fillId="7" borderId="5" xfId="2" applyNumberFormat="1" applyFont="1" applyFill="1" applyBorder="1" applyAlignment="1" applyProtection="1">
      <alignment horizontal="right"/>
    </xf>
    <xf numFmtId="38" fontId="74" fillId="7" borderId="7" xfId="2" applyNumberFormat="1" applyFont="1" applyFill="1" applyBorder="1" applyAlignment="1" applyProtection="1">
      <alignment horizontal="right"/>
    </xf>
    <xf numFmtId="38" fontId="74" fillId="7" borderId="6" xfId="2" applyNumberFormat="1" applyFont="1" applyFill="1" applyBorder="1" applyAlignment="1" applyProtection="1">
      <alignment horizontal="right"/>
    </xf>
    <xf numFmtId="0" fontId="59" fillId="2" borderId="5" xfId="2" applyFont="1" applyFill="1" applyBorder="1" applyAlignment="1" applyProtection="1">
      <alignment horizontal="center" vertical="center" wrapText="1"/>
      <protection locked="0"/>
    </xf>
    <xf numFmtId="0" fontId="59" fillId="2" borderId="7" xfId="2" applyFont="1" applyFill="1" applyBorder="1" applyAlignment="1" applyProtection="1">
      <alignment horizontal="center" vertical="center" wrapText="1"/>
      <protection locked="0"/>
    </xf>
    <xf numFmtId="0" fontId="59" fillId="2" borderId="6" xfId="2" applyFont="1" applyFill="1" applyBorder="1" applyAlignment="1" applyProtection="1">
      <alignment horizontal="center" vertical="center" wrapText="1"/>
      <protection locked="0"/>
    </xf>
    <xf numFmtId="193" fontId="74" fillId="7" borderId="7" xfId="2" applyNumberFormat="1" applyFont="1" applyFill="1" applyBorder="1" applyAlignment="1" applyProtection="1">
      <alignment horizontal="right" vertical="center"/>
    </xf>
    <xf numFmtId="0" fontId="75" fillId="8" borderId="7" xfId="2" applyFont="1" applyFill="1" applyBorder="1" applyAlignment="1" applyProtection="1">
      <alignment horizontal="left" vertical="center" wrapText="1"/>
    </xf>
    <xf numFmtId="0" fontId="75" fillId="8" borderId="6" xfId="2" applyFont="1" applyFill="1" applyBorder="1" applyAlignment="1" applyProtection="1">
      <alignment horizontal="left" vertical="center" wrapText="1"/>
    </xf>
    <xf numFmtId="193" fontId="74" fillId="2" borderId="7" xfId="2" applyNumberFormat="1" applyFont="1" applyFill="1" applyBorder="1" applyAlignment="1" applyProtection="1">
      <alignment horizontal="right" vertical="center"/>
      <protection locked="0"/>
    </xf>
    <xf numFmtId="0" fontId="58" fillId="0" borderId="5" xfId="2" applyFont="1" applyBorder="1" applyAlignment="1" applyProtection="1">
      <alignment horizontal="center" vertical="center"/>
    </xf>
    <xf numFmtId="0" fontId="58" fillId="0" borderId="7" xfId="2" applyFont="1" applyBorder="1" applyAlignment="1" applyProtection="1">
      <alignment horizontal="center" vertical="center"/>
    </xf>
    <xf numFmtId="0" fontId="58" fillId="0" borderId="6" xfId="2" applyFont="1" applyBorder="1" applyAlignment="1" applyProtection="1">
      <alignment horizontal="center" vertical="center"/>
    </xf>
    <xf numFmtId="193" fontId="74" fillId="7" borderId="7" xfId="2" applyNumberFormat="1" applyFont="1" applyFill="1" applyBorder="1" applyAlignment="1">
      <alignment horizontal="right" vertical="center"/>
    </xf>
    <xf numFmtId="0" fontId="58" fillId="0" borderId="128" xfId="2" applyFont="1" applyBorder="1" applyAlignment="1" applyProtection="1">
      <alignment horizontal="center" vertical="center"/>
    </xf>
    <xf numFmtId="0" fontId="58" fillId="0" borderId="142" xfId="2" applyFont="1" applyBorder="1" applyAlignment="1" applyProtection="1">
      <alignment horizontal="center" vertical="center"/>
    </xf>
    <xf numFmtId="0" fontId="58" fillId="0" borderId="133" xfId="2" applyFont="1" applyBorder="1" applyAlignment="1" applyProtection="1">
      <alignment horizontal="center" vertical="center"/>
    </xf>
    <xf numFmtId="0" fontId="58" fillId="0" borderId="171" xfId="2" applyFont="1" applyBorder="1" applyAlignment="1" applyProtection="1">
      <alignment horizontal="left" vertical="center"/>
    </xf>
    <xf numFmtId="0" fontId="58" fillId="0" borderId="170" xfId="2" applyFont="1" applyBorder="1" applyAlignment="1" applyProtection="1">
      <alignment horizontal="left" vertical="center"/>
    </xf>
    <xf numFmtId="0" fontId="58" fillId="0" borderId="169" xfId="2" applyFont="1" applyBorder="1" applyAlignment="1" applyProtection="1">
      <alignment horizontal="left" vertical="center"/>
    </xf>
    <xf numFmtId="0" fontId="59" fillId="0" borderId="8" xfId="2" applyFont="1" applyBorder="1" applyAlignment="1" applyProtection="1">
      <alignment horizontal="left" vertical="center" wrapText="1"/>
    </xf>
    <xf numFmtId="193" fontId="74" fillId="0" borderId="7" xfId="2" applyNumberFormat="1" applyFont="1" applyFill="1" applyBorder="1" applyAlignment="1" applyProtection="1">
      <alignment horizontal="right" vertical="center"/>
    </xf>
    <xf numFmtId="0" fontId="58" fillId="0" borderId="81" xfId="2" applyFont="1" applyBorder="1" applyAlignment="1" applyProtection="1">
      <alignment horizontal="left" vertical="center"/>
    </xf>
    <xf numFmtId="0" fontId="58" fillId="0" borderId="82" xfId="2" applyFont="1" applyBorder="1" applyAlignment="1" applyProtection="1">
      <alignment horizontal="left" vertical="center"/>
    </xf>
    <xf numFmtId="0" fontId="58" fillId="0" borderId="83" xfId="2" applyFont="1" applyBorder="1" applyAlignment="1" applyProtection="1">
      <alignment horizontal="left" vertical="center"/>
    </xf>
    <xf numFmtId="0" fontId="58" fillId="0" borderId="11" xfId="2" applyFont="1" applyBorder="1" applyAlignment="1" applyProtection="1">
      <alignment vertical="center" shrinkToFit="1"/>
    </xf>
    <xf numFmtId="0" fontId="58" fillId="0" borderId="10" xfId="2" applyFont="1" applyBorder="1" applyAlignment="1" applyProtection="1">
      <alignment vertical="center" shrinkToFit="1"/>
    </xf>
    <xf numFmtId="0" fontId="58" fillId="0" borderId="62" xfId="2" applyFont="1" applyBorder="1" applyAlignment="1" applyProtection="1">
      <alignment vertical="center" shrinkToFit="1"/>
    </xf>
    <xf numFmtId="0" fontId="58" fillId="0" borderId="87" xfId="2" applyFont="1" applyBorder="1" applyAlignment="1" applyProtection="1">
      <alignment vertical="center" shrinkToFit="1"/>
    </xf>
    <xf numFmtId="0" fontId="58" fillId="0" borderId="139" xfId="2" applyFont="1" applyBorder="1" applyAlignment="1" applyProtection="1">
      <alignment vertical="center" shrinkToFit="1"/>
    </xf>
    <xf numFmtId="0" fontId="58" fillId="0" borderId="107" xfId="2" applyFont="1" applyBorder="1" applyAlignment="1" applyProtection="1">
      <alignment vertical="center" shrinkToFit="1"/>
    </xf>
    <xf numFmtId="0" fontId="89" fillId="8" borderId="6" xfId="6" applyNumberFormat="1" applyFont="1" applyFill="1" applyBorder="1" applyAlignment="1" applyProtection="1">
      <alignment horizontal="left" vertical="center" shrinkToFit="1"/>
      <protection locked="0"/>
    </xf>
    <xf numFmtId="0" fontId="89" fillId="8" borderId="8" xfId="6" applyNumberFormat="1" applyFont="1" applyFill="1" applyBorder="1" applyAlignment="1" applyProtection="1">
      <alignment horizontal="left" vertical="center" shrinkToFit="1"/>
      <protection locked="0"/>
    </xf>
    <xf numFmtId="0" fontId="82" fillId="0" borderId="8" xfId="6" applyFont="1" applyBorder="1" applyAlignment="1" applyProtection="1">
      <alignment horizontal="left" vertical="center" shrinkToFit="1"/>
      <protection locked="0"/>
    </xf>
    <xf numFmtId="0" fontId="82" fillId="0" borderId="6" xfId="6" applyNumberFormat="1" applyFont="1" applyBorder="1" applyAlignment="1" applyProtection="1">
      <alignment horizontal="left" vertical="center" shrinkToFit="1"/>
      <protection locked="0"/>
    </xf>
    <xf numFmtId="0" fontId="82" fillId="0" borderId="8" xfId="6" applyNumberFormat="1" applyFont="1" applyBorder="1" applyAlignment="1" applyProtection="1">
      <alignment horizontal="left" vertical="center" shrinkToFit="1"/>
      <protection locked="0"/>
    </xf>
    <xf numFmtId="0" fontId="82" fillId="0" borderId="50" xfId="6" applyFont="1" applyBorder="1" applyAlignment="1">
      <alignment horizontal="center" vertical="center" shrinkToFit="1"/>
    </xf>
    <xf numFmtId="0" fontId="82" fillId="0" borderId="51" xfId="6" applyFont="1" applyBorder="1" applyAlignment="1">
      <alignment horizontal="center" vertical="center" shrinkToFit="1"/>
    </xf>
    <xf numFmtId="0" fontId="82" fillId="0" borderId="5" xfId="6" applyFont="1" applyBorder="1" applyAlignment="1" applyProtection="1">
      <alignment horizontal="left" vertical="center" shrinkToFit="1"/>
      <protection locked="0"/>
    </xf>
    <xf numFmtId="0" fontId="82" fillId="0" borderId="7" xfId="6" applyFont="1" applyBorder="1" applyAlignment="1" applyProtection="1">
      <alignment horizontal="left" vertical="center" shrinkToFit="1"/>
      <protection locked="0"/>
    </xf>
    <xf numFmtId="0" fontId="82" fillId="0" borderId="6" xfId="6" applyFont="1" applyBorder="1" applyAlignment="1" applyProtection="1">
      <alignment horizontal="left" vertical="center" shrinkToFit="1"/>
      <protection locked="0"/>
    </xf>
    <xf numFmtId="0" fontId="87" fillId="8" borderId="3" xfId="7" applyFont="1" applyFill="1" applyBorder="1" applyAlignment="1">
      <alignment horizontal="center" vertical="center" wrapText="1" shrinkToFit="1"/>
    </xf>
    <xf numFmtId="0" fontId="87" fillId="8" borderId="13" xfId="7" applyFont="1" applyFill="1" applyBorder="1" applyAlignment="1">
      <alignment horizontal="center" vertical="center" wrapText="1" shrinkToFit="1"/>
    </xf>
    <xf numFmtId="0" fontId="87" fillId="8" borderId="11" xfId="7" applyFont="1" applyFill="1" applyBorder="1" applyAlignment="1">
      <alignment horizontal="center" vertical="center" wrapText="1" shrinkToFit="1"/>
    </xf>
    <xf numFmtId="0" fontId="82" fillId="0" borderId="0" xfId="4" applyFont="1" applyAlignment="1">
      <alignment horizontal="left" vertical="top" wrapText="1"/>
    </xf>
    <xf numFmtId="0" fontId="82" fillId="0" borderId="0" xfId="4" applyFont="1" applyAlignment="1">
      <alignment horizontal="left" vertical="top"/>
    </xf>
    <xf numFmtId="0" fontId="82" fillId="0" borderId="0" xfId="6" applyFont="1" applyAlignment="1">
      <alignment horizontal="left" vertical="top" wrapText="1" shrinkToFit="1"/>
    </xf>
    <xf numFmtId="0" fontId="82" fillId="0" borderId="0" xfId="6" applyFont="1" applyAlignment="1">
      <alignment horizontal="left" vertical="top" shrinkToFit="1"/>
    </xf>
    <xf numFmtId="0" fontId="82" fillId="8" borderId="173" xfId="6" applyNumberFormat="1" applyFont="1" applyFill="1" applyBorder="1" applyAlignment="1">
      <alignment horizontal="left" vertical="center" shrinkToFit="1"/>
    </xf>
    <xf numFmtId="0" fontId="82" fillId="8" borderId="172" xfId="6" applyNumberFormat="1" applyFont="1" applyFill="1" applyBorder="1" applyAlignment="1">
      <alignment horizontal="left" vertical="center" shrinkToFit="1"/>
    </xf>
    <xf numFmtId="0" fontId="87" fillId="0" borderId="5" xfId="4" applyFont="1" applyBorder="1" applyAlignment="1">
      <alignment horizontal="left" vertical="center" wrapText="1"/>
    </xf>
    <xf numFmtId="0" fontId="87" fillId="0" borderId="7" xfId="4" applyFont="1" applyBorder="1" applyAlignment="1">
      <alignment horizontal="left" vertical="center" wrapText="1"/>
    </xf>
    <xf numFmtId="0" fontId="87" fillId="0" borderId="6" xfId="4" applyFont="1" applyBorder="1" applyAlignment="1">
      <alignment horizontal="left" vertical="center" wrapText="1"/>
    </xf>
    <xf numFmtId="0" fontId="82" fillId="0" borderId="14" xfId="6" applyFont="1" applyBorder="1" applyAlignment="1" applyProtection="1">
      <alignment horizontal="left" vertical="center" shrinkToFit="1"/>
      <protection locked="0"/>
    </xf>
    <xf numFmtId="0" fontId="89" fillId="8" borderId="6" xfId="6" applyNumberFormat="1" applyFont="1" applyFill="1" applyBorder="1" applyAlignment="1" applyProtection="1">
      <alignment horizontal="left" vertical="center" wrapText="1" shrinkToFit="1"/>
      <protection locked="0"/>
    </xf>
    <xf numFmtId="0" fontId="82" fillId="0" borderId="9" xfId="6" applyFont="1" applyBorder="1" applyAlignment="1" applyProtection="1">
      <alignment horizontal="left" vertical="center" shrinkToFit="1"/>
      <protection locked="0"/>
    </xf>
    <xf numFmtId="38" fontId="82" fillId="8" borderId="189" xfId="6" applyNumberFormat="1" applyFont="1" applyFill="1" applyBorder="1" applyAlignment="1" applyProtection="1">
      <alignment horizontal="center" vertical="center" shrinkToFit="1"/>
    </xf>
    <xf numFmtId="38" fontId="82" fillId="8" borderId="178" xfId="6" applyNumberFormat="1" applyFont="1" applyFill="1" applyBorder="1" applyAlignment="1" applyProtection="1">
      <alignment horizontal="center" vertical="center" shrinkToFit="1"/>
    </xf>
    <xf numFmtId="0" fontId="82" fillId="8" borderId="189" xfId="6" applyFont="1" applyFill="1" applyBorder="1" applyAlignment="1" applyProtection="1">
      <alignment horizontal="center" vertical="center" shrinkToFit="1"/>
    </xf>
    <xf numFmtId="0" fontId="82" fillId="8" borderId="178" xfId="6" applyFont="1" applyFill="1" applyBorder="1" applyAlignment="1" applyProtection="1">
      <alignment horizontal="center" vertical="center" shrinkToFit="1"/>
    </xf>
    <xf numFmtId="0" fontId="82" fillId="8" borderId="177" xfId="6" applyFont="1" applyFill="1" applyBorder="1" applyAlignment="1" applyProtection="1">
      <alignment horizontal="center" vertical="center" shrinkToFit="1"/>
    </xf>
    <xf numFmtId="38" fontId="82" fillId="0" borderId="188" xfId="6" applyNumberFormat="1" applyFont="1" applyBorder="1" applyAlignment="1" applyProtection="1">
      <alignment horizontal="center" vertical="center" shrinkToFit="1"/>
    </xf>
    <xf numFmtId="38" fontId="82" fillId="0" borderId="183" xfId="6" applyNumberFormat="1" applyFont="1" applyBorder="1" applyAlignment="1" applyProtection="1">
      <alignment horizontal="center" vertical="center" shrinkToFit="1"/>
    </xf>
    <xf numFmtId="38" fontId="82" fillId="0" borderId="176" xfId="6" applyNumberFormat="1" applyFont="1" applyBorder="1" applyAlignment="1" applyProtection="1">
      <alignment horizontal="center" vertical="center" shrinkToFit="1"/>
    </xf>
    <xf numFmtId="0" fontId="87" fillId="8" borderId="6" xfId="7" applyFont="1" applyFill="1" applyBorder="1" applyAlignment="1">
      <alignment horizontal="center" vertical="center" wrapText="1" shrinkToFit="1"/>
    </xf>
    <xf numFmtId="0" fontId="87" fillId="8" borderId="8" xfId="7" applyFont="1" applyFill="1" applyBorder="1" applyAlignment="1">
      <alignment horizontal="center" vertical="center" wrapText="1" shrinkToFit="1"/>
    </xf>
    <xf numFmtId="0" fontId="87" fillId="10" borderId="91" xfId="7" applyFont="1" applyFill="1" applyBorder="1" applyAlignment="1">
      <alignment horizontal="center" vertical="center" wrapText="1" shrinkToFit="1"/>
    </xf>
    <xf numFmtId="0" fontId="87" fillId="8" borderId="131" xfId="7" applyFont="1" applyFill="1" applyBorder="1" applyAlignment="1">
      <alignment horizontal="center" vertical="center" wrapText="1" shrinkToFit="1"/>
    </xf>
    <xf numFmtId="0" fontId="87" fillId="8" borderId="162" xfId="7" applyFont="1" applyFill="1" applyBorder="1" applyAlignment="1">
      <alignment horizontal="center" vertical="center" wrapText="1" shrinkToFit="1"/>
    </xf>
    <xf numFmtId="0" fontId="87" fillId="8" borderId="5" xfId="7" applyFont="1" applyFill="1" applyBorder="1" applyAlignment="1">
      <alignment horizontal="center" vertical="center" shrinkToFit="1"/>
    </xf>
    <xf numFmtId="0" fontId="87" fillId="8" borderId="7" xfId="7" applyFont="1" applyFill="1" applyBorder="1" applyAlignment="1">
      <alignment horizontal="center" vertical="center" shrinkToFit="1"/>
    </xf>
    <xf numFmtId="0" fontId="87" fillId="8" borderId="1" xfId="6" applyFont="1" applyFill="1" applyBorder="1" applyAlignment="1">
      <alignment horizontal="center" vertical="center" wrapText="1"/>
    </xf>
    <xf numFmtId="0" fontId="87" fillId="8" borderId="9" xfId="6" applyFont="1" applyFill="1" applyBorder="1" applyAlignment="1">
      <alignment horizontal="center" vertical="center" wrapText="1"/>
    </xf>
    <xf numFmtId="0" fontId="89" fillId="0" borderId="6" xfId="6" applyNumberFormat="1" applyFont="1" applyBorder="1" applyAlignment="1" applyProtection="1">
      <alignment horizontal="left" vertical="center" shrinkToFit="1"/>
      <protection locked="0"/>
    </xf>
    <xf numFmtId="0" fontId="89" fillId="0" borderId="8" xfId="6" applyNumberFormat="1" applyFont="1" applyBorder="1" applyAlignment="1" applyProtection="1">
      <alignment horizontal="left" vertical="center" shrinkToFit="1"/>
      <protection locked="0"/>
    </xf>
    <xf numFmtId="38" fontId="82" fillId="0" borderId="184" xfId="6" applyNumberFormat="1" applyFont="1" applyBorder="1" applyAlignment="1" applyProtection="1">
      <alignment horizontal="center" vertical="center" shrinkToFit="1"/>
    </xf>
    <xf numFmtId="0" fontId="87" fillId="8" borderId="60" xfId="7" applyFont="1" applyFill="1" applyBorder="1" applyAlignment="1">
      <alignment horizontal="center" vertical="center" wrapText="1" shrinkToFit="1"/>
    </xf>
    <xf numFmtId="0" fontId="87" fillId="8" borderId="5" xfId="6" applyFont="1" applyFill="1" applyBorder="1" applyAlignment="1">
      <alignment horizontal="center" vertical="center" wrapText="1"/>
    </xf>
    <xf numFmtId="0" fontId="87" fillId="8" borderId="7" xfId="6" applyFont="1" applyFill="1" applyBorder="1" applyAlignment="1">
      <alignment horizontal="center" vertical="center" wrapText="1"/>
    </xf>
    <xf numFmtId="0" fontId="87" fillId="8" borderId="6" xfId="6" applyFont="1" applyFill="1" applyBorder="1" applyAlignment="1">
      <alignment horizontal="center" vertical="center" wrapText="1"/>
    </xf>
    <xf numFmtId="38" fontId="82" fillId="0" borderId="187" xfId="6" applyNumberFormat="1" applyFont="1" applyBorder="1" applyAlignment="1" applyProtection="1">
      <alignment horizontal="center" vertical="center" shrinkToFit="1"/>
    </xf>
    <xf numFmtId="38" fontId="82" fillId="0" borderId="182" xfId="6" applyNumberFormat="1" applyFont="1" applyBorder="1" applyAlignment="1" applyProtection="1">
      <alignment horizontal="center" vertical="center" shrinkToFit="1"/>
    </xf>
    <xf numFmtId="38" fontId="82" fillId="0" borderId="175" xfId="6" applyNumberFormat="1" applyFont="1" applyBorder="1" applyAlignment="1" applyProtection="1">
      <alignment horizontal="center" vertical="center" shrinkToFit="1"/>
    </xf>
    <xf numFmtId="0" fontId="95" fillId="0" borderId="88" xfId="6" applyFont="1" applyBorder="1" applyAlignment="1">
      <alignment horizontal="center" vertical="center"/>
    </xf>
    <xf numFmtId="0" fontId="95" fillId="0" borderId="85" xfId="6" applyFont="1" applyBorder="1" applyAlignment="1">
      <alignment horizontal="center" vertical="center"/>
    </xf>
    <xf numFmtId="0" fontId="95" fillId="0" borderId="103" xfId="6" applyFont="1" applyBorder="1" applyAlignment="1">
      <alignment horizontal="center" vertical="center"/>
    </xf>
    <xf numFmtId="0" fontId="94" fillId="0" borderId="54" xfId="4" applyFont="1" applyBorder="1" applyAlignment="1">
      <alignment horizontal="center" vertical="center" wrapText="1"/>
    </xf>
    <xf numFmtId="0" fontId="94" fillId="0" borderId="58" xfId="4" applyFont="1" applyBorder="1" applyAlignment="1">
      <alignment horizontal="center" vertical="center" wrapText="1"/>
    </xf>
    <xf numFmtId="0" fontId="94" fillId="0" borderId="0" xfId="4" applyFont="1" applyAlignment="1">
      <alignment horizontal="center" vertical="center" wrapText="1"/>
    </xf>
    <xf numFmtId="0" fontId="94" fillId="0" borderId="122" xfId="4" applyFont="1" applyBorder="1" applyAlignment="1">
      <alignment horizontal="center" vertical="center" wrapText="1"/>
    </xf>
    <xf numFmtId="0" fontId="94" fillId="0" borderId="125" xfId="4" applyFont="1" applyBorder="1" applyAlignment="1">
      <alignment horizontal="center" vertical="center" wrapText="1"/>
    </xf>
    <xf numFmtId="0" fontId="94" fillId="0" borderId="84" xfId="4" applyFont="1" applyBorder="1" applyAlignment="1">
      <alignment horizontal="center" vertical="center" wrapText="1"/>
    </xf>
    <xf numFmtId="0" fontId="92" fillId="0" borderId="0" xfId="6" applyFont="1" applyAlignment="1">
      <alignment horizontal="left" vertical="center"/>
    </xf>
    <xf numFmtId="0" fontId="82" fillId="0" borderId="8" xfId="6" applyFont="1" applyBorder="1" applyAlignment="1">
      <alignment horizontal="center" vertical="center"/>
    </xf>
    <xf numFmtId="0" fontId="82" fillId="0" borderId="8" xfId="6" applyFont="1" applyBorder="1" applyAlignment="1">
      <alignment horizontal="center" vertical="center" wrapText="1"/>
    </xf>
    <xf numFmtId="0" fontId="82" fillId="0" borderId="6" xfId="6" applyFont="1" applyBorder="1" applyAlignment="1">
      <alignment horizontal="center" vertical="center" wrapText="1" shrinkToFit="1"/>
    </xf>
    <xf numFmtId="0" fontId="82" fillId="0" borderId="8" xfId="6" applyFont="1" applyBorder="1" applyAlignment="1">
      <alignment horizontal="center" vertical="center" wrapText="1" shrinkToFit="1"/>
    </xf>
    <xf numFmtId="0" fontId="91" fillId="8" borderId="108" xfId="6" applyFont="1" applyFill="1" applyBorder="1" applyAlignment="1">
      <alignment horizontal="center" vertical="center"/>
    </xf>
    <xf numFmtId="0" fontId="91" fillId="8" borderId="62" xfId="6" applyFont="1" applyFill="1" applyBorder="1" applyAlignment="1">
      <alignment horizontal="center" vertical="center"/>
    </xf>
    <xf numFmtId="0" fontId="91" fillId="8" borderId="5" xfId="4" applyFont="1" applyFill="1" applyBorder="1" applyAlignment="1">
      <alignment horizontal="center" vertical="center"/>
    </xf>
    <xf numFmtId="0" fontId="91" fillId="8" borderId="7" xfId="4" applyFont="1" applyFill="1" applyBorder="1" applyAlignment="1">
      <alignment horizontal="center" vertical="center"/>
    </xf>
    <xf numFmtId="0" fontId="91" fillId="8" borderId="6" xfId="4" applyFont="1" applyFill="1" applyBorder="1" applyAlignment="1">
      <alignment horizontal="center" vertical="center"/>
    </xf>
    <xf numFmtId="0" fontId="87" fillId="8" borderId="90" xfId="7" applyFont="1" applyFill="1" applyBorder="1" applyAlignment="1">
      <alignment horizontal="center" vertical="center" wrapText="1" shrinkToFit="1"/>
    </xf>
    <xf numFmtId="0" fontId="87" fillId="10" borderId="8" xfId="7" applyFont="1" applyFill="1" applyBorder="1" applyAlignment="1">
      <alignment horizontal="center" vertical="center" wrapText="1" shrinkToFit="1"/>
    </xf>
    <xf numFmtId="0" fontId="92" fillId="8" borderId="55" xfId="6" applyFont="1" applyFill="1" applyBorder="1" applyAlignment="1">
      <alignment horizontal="center" vertical="center"/>
    </xf>
    <xf numFmtId="0" fontId="92" fillId="8" borderId="56" xfId="6" applyFont="1" applyFill="1" applyBorder="1" applyAlignment="1">
      <alignment horizontal="center" vertical="center"/>
    </xf>
    <xf numFmtId="0" fontId="92" fillId="8" borderId="87" xfId="6" applyFont="1" applyFill="1" applyBorder="1" applyAlignment="1">
      <alignment horizontal="center" vertical="center"/>
    </xf>
    <xf numFmtId="0" fontId="92" fillId="8" borderId="57" xfId="6" applyFont="1" applyFill="1" applyBorder="1" applyAlignment="1">
      <alignment horizontal="center" vertical="center"/>
    </xf>
    <xf numFmtId="0" fontId="92" fillId="8" borderId="106" xfId="4" applyFont="1" applyFill="1" applyBorder="1" applyAlignment="1">
      <alignment horizontal="center" vertical="center"/>
    </xf>
    <xf numFmtId="0" fontId="92" fillId="8" borderId="54" xfId="4" applyFont="1" applyFill="1" applyBorder="1" applyAlignment="1">
      <alignment horizontal="center" vertical="center"/>
    </xf>
    <xf numFmtId="0" fontId="92" fillId="8" borderId="139" xfId="4" applyFont="1" applyFill="1" applyBorder="1" applyAlignment="1">
      <alignment horizontal="center" vertical="center"/>
    </xf>
    <xf numFmtId="0" fontId="92" fillId="8" borderId="107" xfId="4" applyFont="1" applyFill="1" applyBorder="1" applyAlignment="1">
      <alignment horizontal="center" vertical="center"/>
    </xf>
    <xf numFmtId="0" fontId="58" fillId="0" borderId="190" xfId="2" applyFont="1" applyBorder="1" applyAlignment="1">
      <alignment horizontal="center" vertical="center" wrapText="1"/>
    </xf>
    <xf numFmtId="0" fontId="58" fillId="0" borderId="83" xfId="2" applyFont="1" applyBorder="1" applyAlignment="1">
      <alignment horizontal="center" vertical="center" wrapText="1"/>
    </xf>
    <xf numFmtId="0" fontId="58" fillId="0" borderId="130" xfId="2" applyFont="1" applyBorder="1" applyAlignment="1">
      <alignment horizontal="center" vertical="center"/>
    </xf>
    <xf numFmtId="0" fontId="58" fillId="0" borderId="129" xfId="2" applyFont="1" applyBorder="1" applyAlignment="1">
      <alignment horizontal="center" vertical="center"/>
    </xf>
    <xf numFmtId="0" fontId="58" fillId="0" borderId="0" xfId="2" applyFont="1" applyAlignment="1">
      <alignment vertical="top" wrapText="1"/>
    </xf>
    <xf numFmtId="0" fontId="58" fillId="0" borderId="0" xfId="2" applyFont="1" applyAlignment="1">
      <alignment vertical="top"/>
    </xf>
    <xf numFmtId="0" fontId="58" fillId="0" borderId="50" xfId="2" applyFont="1" applyBorder="1" applyAlignment="1">
      <alignment horizontal="center" vertical="center"/>
    </xf>
    <xf numFmtId="0" fontId="58" fillId="0" borderId="52" xfId="2" applyFont="1" applyBorder="1" applyAlignment="1">
      <alignment horizontal="center" vertical="center"/>
    </xf>
    <xf numFmtId="0" fontId="58" fillId="0" borderId="165" xfId="2" applyFont="1" applyBorder="1" applyAlignment="1">
      <alignment horizontal="center" vertical="center"/>
    </xf>
    <xf numFmtId="0" fontId="58" fillId="0" borderId="81" xfId="2" applyFont="1" applyBorder="1" applyAlignment="1">
      <alignment horizontal="center" vertical="center"/>
    </xf>
    <xf numFmtId="0" fontId="58" fillId="0" borderId="164" xfId="2" applyFont="1" applyBorder="1" applyAlignment="1">
      <alignment horizontal="center" vertical="center"/>
    </xf>
    <xf numFmtId="0" fontId="58" fillId="0" borderId="82" xfId="2" applyFont="1" applyBorder="1" applyAlignment="1">
      <alignment horizontal="center" vertical="center"/>
    </xf>
    <xf numFmtId="0" fontId="58" fillId="0" borderId="164" xfId="2" applyFont="1" applyBorder="1" applyAlignment="1">
      <alignment horizontal="center" vertical="center" wrapText="1"/>
    </xf>
    <xf numFmtId="0" fontId="58" fillId="0" borderId="82" xfId="2" applyFont="1" applyBorder="1" applyAlignment="1">
      <alignment horizontal="center" vertical="center" wrapText="1"/>
    </xf>
    <xf numFmtId="0" fontId="59" fillId="0" borderId="5" xfId="2" applyFont="1" applyBorder="1" applyAlignment="1" applyProtection="1">
      <alignment horizontal="center" vertical="center" wrapText="1"/>
    </xf>
    <xf numFmtId="0" fontId="59" fillId="0" borderId="7" xfId="2" applyFont="1" applyBorder="1" applyAlignment="1" applyProtection="1">
      <alignment horizontal="center" vertical="center" wrapText="1"/>
    </xf>
    <xf numFmtId="0" fontId="59" fillId="0" borderId="6" xfId="2" applyFont="1" applyBorder="1" applyAlignment="1" applyProtection="1">
      <alignment horizontal="center" vertical="center" wrapText="1"/>
    </xf>
    <xf numFmtId="0" fontId="58" fillId="0" borderId="7" xfId="2" applyFont="1" applyBorder="1" applyAlignment="1" applyProtection="1">
      <alignment horizontal="distributed" vertical="center"/>
    </xf>
    <xf numFmtId="0" fontId="58" fillId="2" borderId="0" xfId="2" applyFont="1" applyFill="1" applyAlignment="1" applyProtection="1">
      <alignment horizontal="left" vertical="center" shrinkToFit="1"/>
      <protection locked="0"/>
    </xf>
    <xf numFmtId="0" fontId="58" fillId="0" borderId="0" xfId="2" applyFont="1" applyAlignment="1" applyProtection="1">
      <alignment horizontal="left" vertical="center" wrapText="1"/>
    </xf>
    <xf numFmtId="0" fontId="63" fillId="0" borderId="0" xfId="2" applyFont="1" applyAlignment="1" applyProtection="1">
      <alignment horizontal="left" vertical="center" wrapText="1"/>
    </xf>
    <xf numFmtId="0" fontId="59" fillId="2" borderId="8" xfId="2" applyFont="1" applyFill="1" applyBorder="1" applyAlignment="1" applyProtection="1">
      <alignment horizontal="center" vertical="center"/>
      <protection locked="0"/>
    </xf>
    <xf numFmtId="0" fontId="63" fillId="0" borderId="8" xfId="2" applyFont="1" applyBorder="1" applyAlignment="1" applyProtection="1">
      <alignment horizontal="left" vertical="center" wrapText="1"/>
    </xf>
    <xf numFmtId="0" fontId="60" fillId="0" borderId="0" xfId="2" applyFont="1" applyAlignment="1" applyProtection="1">
      <alignment horizontal="left" vertical="top" wrapText="1"/>
    </xf>
    <xf numFmtId="0" fontId="58" fillId="0" borderId="10" xfId="2" applyFont="1" applyBorder="1" applyAlignment="1" applyProtection="1">
      <alignment horizontal="distributed" vertical="center"/>
    </xf>
    <xf numFmtId="0" fontId="100" fillId="2" borderId="11" xfId="2" applyFont="1" applyFill="1" applyBorder="1" applyProtection="1">
      <alignment vertical="center"/>
      <protection locked="0"/>
    </xf>
    <xf numFmtId="0" fontId="100" fillId="2" borderId="10" xfId="2" applyFont="1" applyFill="1" applyBorder="1" applyProtection="1">
      <alignment vertical="center"/>
      <protection locked="0"/>
    </xf>
    <xf numFmtId="0" fontId="100" fillId="2" borderId="12" xfId="2" applyFont="1" applyFill="1" applyBorder="1" applyProtection="1">
      <alignment vertical="center"/>
      <protection locked="0"/>
    </xf>
    <xf numFmtId="0" fontId="59" fillId="8" borderId="90" xfId="2" applyFont="1" applyFill="1" applyBorder="1" applyAlignment="1" applyProtection="1">
      <alignment horizontal="center" vertical="center"/>
    </xf>
    <xf numFmtId="0" fontId="59" fillId="8" borderId="8" xfId="2" applyFont="1" applyFill="1" applyBorder="1" applyAlignment="1" applyProtection="1">
      <alignment horizontal="center" vertical="center"/>
    </xf>
    <xf numFmtId="0" fontId="100" fillId="2" borderId="5" xfId="2" applyFont="1" applyFill="1" applyBorder="1" applyProtection="1">
      <alignment vertical="center"/>
      <protection locked="0"/>
    </xf>
    <xf numFmtId="0" fontId="100" fillId="2" borderId="7" xfId="2" applyFont="1" applyFill="1" applyBorder="1" applyProtection="1">
      <alignment vertical="center"/>
      <protection locked="0"/>
    </xf>
    <xf numFmtId="0" fontId="100" fillId="2" borderId="6" xfId="2" applyFont="1" applyFill="1" applyBorder="1" applyProtection="1">
      <alignment vertical="center"/>
      <protection locked="0"/>
    </xf>
    <xf numFmtId="0" fontId="100" fillId="8" borderId="3" xfId="2" applyFont="1" applyFill="1" applyBorder="1" applyAlignment="1" applyProtection="1">
      <alignment horizontal="left" vertical="center" wrapText="1"/>
    </xf>
    <xf numFmtId="0" fontId="100" fillId="8" borderId="2" xfId="2" applyFont="1" applyFill="1" applyBorder="1" applyAlignment="1" applyProtection="1">
      <alignment horizontal="left" vertical="center" wrapText="1"/>
    </xf>
    <xf numFmtId="0" fontId="100" fillId="8" borderId="4" xfId="2" applyFont="1" applyFill="1" applyBorder="1" applyAlignment="1" applyProtection="1">
      <alignment horizontal="left" vertical="center" wrapText="1"/>
    </xf>
    <xf numFmtId="0" fontId="58" fillId="2" borderId="12" xfId="2" applyFont="1" applyFill="1" applyBorder="1" applyAlignment="1" applyProtection="1">
      <alignment vertical="center" shrinkToFit="1"/>
      <protection locked="0"/>
    </xf>
    <xf numFmtId="0" fontId="58" fillId="2" borderId="9" xfId="2" applyFont="1" applyFill="1" applyBorder="1" applyAlignment="1" applyProtection="1">
      <alignment vertical="center" shrinkToFit="1"/>
      <protection locked="0"/>
    </xf>
    <xf numFmtId="0" fontId="58" fillId="2" borderId="191" xfId="2" applyFont="1" applyFill="1" applyBorder="1" applyAlignment="1" applyProtection="1">
      <alignment vertical="center" shrinkToFit="1"/>
      <protection locked="0"/>
    </xf>
    <xf numFmtId="0" fontId="59" fillId="8" borderId="81" xfId="2" applyFont="1" applyFill="1" applyBorder="1" applyAlignment="1" applyProtection="1">
      <alignment horizontal="center" vertical="center"/>
    </xf>
    <xf numFmtId="0" fontId="59" fillId="8" borderId="82" xfId="2" applyFont="1" applyFill="1" applyBorder="1" applyAlignment="1" applyProtection="1">
      <alignment horizontal="center" vertical="center"/>
    </xf>
    <xf numFmtId="0" fontId="103" fillId="8" borderId="0" xfId="2" applyFont="1" applyFill="1" applyAlignment="1" applyProtection="1">
      <alignment horizontal="right" vertical="center" shrinkToFit="1"/>
    </xf>
    <xf numFmtId="0" fontId="103" fillId="8" borderId="0" xfId="2" applyFont="1" applyFill="1" applyAlignment="1" applyProtection="1">
      <alignment horizontal="center" vertical="center"/>
    </xf>
    <xf numFmtId="0" fontId="100" fillId="8" borderId="16" xfId="2" applyFont="1" applyFill="1" applyBorder="1" applyAlignment="1" applyProtection="1">
      <alignment horizontal="left" vertical="center" wrapText="1"/>
    </xf>
    <xf numFmtId="0" fontId="100" fillId="8" borderId="25" xfId="2" applyFont="1" applyFill="1" applyBorder="1" applyAlignment="1" applyProtection="1">
      <alignment horizontal="left" vertical="center" wrapText="1"/>
    </xf>
    <xf numFmtId="0" fontId="100" fillId="8" borderId="17" xfId="2" applyFont="1" applyFill="1" applyBorder="1" applyAlignment="1" applyProtection="1">
      <alignment horizontal="left" vertical="center" wrapText="1"/>
    </xf>
    <xf numFmtId="0" fontId="59" fillId="8" borderId="55" xfId="2" applyFont="1" applyFill="1" applyBorder="1" applyAlignment="1" applyProtection="1">
      <alignment horizontal="center" vertical="center"/>
    </xf>
    <xf numFmtId="0" fontId="59" fillId="8" borderId="56" xfId="2" applyFont="1" applyFill="1" applyBorder="1" applyAlignment="1" applyProtection="1">
      <alignment horizontal="center" vertical="center"/>
    </xf>
    <xf numFmtId="0" fontId="58" fillId="2" borderId="100" xfId="2" applyFont="1" applyFill="1" applyBorder="1" applyAlignment="1" applyProtection="1">
      <alignment vertical="center" shrinkToFit="1"/>
      <protection locked="0"/>
    </xf>
    <xf numFmtId="0" fontId="58" fillId="2" borderId="82" xfId="2" applyFont="1" applyFill="1" applyBorder="1" applyAlignment="1" applyProtection="1">
      <alignment vertical="center" shrinkToFit="1"/>
      <protection locked="0"/>
    </xf>
    <xf numFmtId="0" fontId="58" fillId="2" borderId="83" xfId="2" applyFont="1" applyFill="1" applyBorder="1" applyAlignment="1" applyProtection="1">
      <alignment vertical="center" shrinkToFit="1"/>
      <protection locked="0"/>
    </xf>
    <xf numFmtId="0" fontId="58" fillId="0" borderId="61" xfId="2" applyFont="1" applyBorder="1" applyAlignment="1" applyProtection="1">
      <alignment horizontal="center" vertical="center"/>
    </xf>
    <xf numFmtId="196" fontId="82" fillId="0" borderId="135" xfId="4" applyNumberFormat="1" applyFont="1" applyBorder="1" applyAlignment="1" applyProtection="1">
      <alignment vertical="center"/>
      <protection locked="0"/>
    </xf>
    <xf numFmtId="38" fontId="82" fillId="0" borderId="135" xfId="6" applyNumberFormat="1" applyFont="1" applyBorder="1" applyAlignment="1" applyProtection="1">
      <alignment vertical="center" shrinkToFit="1"/>
      <protection locked="0"/>
    </xf>
    <xf numFmtId="38" fontId="82" fillId="0" borderId="127" xfId="6" applyNumberFormat="1" applyFont="1" applyBorder="1" applyAlignment="1" applyProtection="1">
      <alignment vertical="center" shrinkToFit="1"/>
      <protection locked="0"/>
    </xf>
  </cellXfs>
  <cellStyles count="8">
    <cellStyle name="桁区切り" xfId="1" builtinId="6"/>
    <cellStyle name="桁区切り 2" xfId="3" xr:uid="{CA373CAB-E969-4C8A-BE65-BC32EB6F2DF7}"/>
    <cellStyle name="標準" xfId="0" builtinId="0"/>
    <cellStyle name="標準 2 3" xfId="7" xr:uid="{88ED02D3-2E73-4924-A51A-6760B46D8937}"/>
    <cellStyle name="標準 3" xfId="4" xr:uid="{0514AB8A-37D9-4155-BE08-2F375083F1E6}"/>
    <cellStyle name="標準 3 2" xfId="5" xr:uid="{D6589448-25D8-43CF-B91B-9F2AB342AE04}"/>
    <cellStyle name="標準 4 2" xfId="2" xr:uid="{779A6857-3F95-450B-AFA7-21CBB90FE4C2}"/>
    <cellStyle name="標準_賃金改善内訳表" xfId="6" xr:uid="{0E9EAF69-38B1-4171-AB40-A4F90825909E}"/>
  </cellStyles>
  <dxfs count="3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3F3EB31D-E06A-4795-909E-504B590751D7}"/>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F21235A8-CE1C-48CB-86FC-F98DA1DCE881}"/>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6D9EBD54-9DBF-4A0B-9770-4C27CD103F5B}"/>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6CDBF586-AD24-4E33-9C7E-6466C69FDEC5}"/>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95E888A4-9901-4309-85B7-3AF1A4BF6C3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34962663-C56A-4AE7-8A1F-5719071D96EA}"/>
            </a:ext>
          </a:extLst>
        </xdr:cNvPr>
        <xdr:cNvSpPr/>
      </xdr:nvSpPr>
      <xdr:spPr>
        <a:xfrm>
          <a:off x="4707990" y="567186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6A01E5A8-7A07-4468-981D-D9E2F9296BA2}"/>
            </a:ext>
          </a:extLst>
        </xdr:cNvPr>
        <xdr:cNvSpPr/>
      </xdr:nvSpPr>
      <xdr:spPr>
        <a:xfrm>
          <a:off x="4727680" y="914399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5EF46931-7203-4737-BEB6-4842E7D88B09}"/>
            </a:ext>
          </a:extLst>
        </xdr:cNvPr>
        <xdr:cNvSpPr txBox="1"/>
      </xdr:nvSpPr>
      <xdr:spPr>
        <a:xfrm>
          <a:off x="2062843" y="860923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168089</xdr:colOff>
      <xdr:row>0</xdr:row>
      <xdr:rowOff>123264</xdr:rowOff>
    </xdr:from>
    <xdr:ext cx="5020236" cy="1567417"/>
    <xdr:sp macro="" textlink="">
      <xdr:nvSpPr>
        <xdr:cNvPr id="2" name="テキスト ボックス 1">
          <a:extLst>
            <a:ext uri="{FF2B5EF4-FFF2-40B4-BE49-F238E27FC236}">
              <a16:creationId xmlns:a16="http://schemas.microsoft.com/office/drawing/2014/main" id="{5F12BD95-6CD4-44BC-9E14-830EC658FC98}"/>
            </a:ext>
          </a:extLst>
        </xdr:cNvPr>
        <xdr:cNvSpPr txBox="1"/>
      </xdr:nvSpPr>
      <xdr:spPr>
        <a:xfrm>
          <a:off x="9457765" y="123264"/>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212912</xdr:colOff>
      <xdr:row>3</xdr:row>
      <xdr:rowOff>145675</xdr:rowOff>
    </xdr:from>
    <xdr:ext cx="5020236" cy="864660"/>
    <xdr:sp macro="" textlink="">
      <xdr:nvSpPr>
        <xdr:cNvPr id="2" name="テキスト ボックス 1">
          <a:extLst>
            <a:ext uri="{FF2B5EF4-FFF2-40B4-BE49-F238E27FC236}">
              <a16:creationId xmlns:a16="http://schemas.microsoft.com/office/drawing/2014/main" id="{6EA69C28-AE3A-4523-9917-0C7ADCE7818C}"/>
            </a:ext>
          </a:extLst>
        </xdr:cNvPr>
        <xdr:cNvSpPr txBox="1"/>
      </xdr:nvSpPr>
      <xdr:spPr>
        <a:xfrm>
          <a:off x="7160559" y="1333499"/>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oneCellAnchor>
    <xdr:from>
      <xdr:col>9</xdr:col>
      <xdr:colOff>78442</xdr:colOff>
      <xdr:row>25</xdr:row>
      <xdr:rowOff>302560</xdr:rowOff>
    </xdr:from>
    <xdr:ext cx="5020236" cy="864660"/>
    <xdr:sp macro="" textlink="">
      <xdr:nvSpPr>
        <xdr:cNvPr id="3" name="テキスト ボックス 2">
          <a:extLst>
            <a:ext uri="{FF2B5EF4-FFF2-40B4-BE49-F238E27FC236}">
              <a16:creationId xmlns:a16="http://schemas.microsoft.com/office/drawing/2014/main" id="{01DB23BB-153D-4AC9-8760-2543E31AD602}"/>
            </a:ext>
          </a:extLst>
        </xdr:cNvPr>
        <xdr:cNvSpPr txBox="1"/>
      </xdr:nvSpPr>
      <xdr:spPr>
        <a:xfrm>
          <a:off x="7026089" y="8449236"/>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事業所内保育事業かつ定員</a:t>
          </a:r>
          <a:r>
            <a:rPr kumimoji="1" lang="en-US" altLang="ja-JP" sz="1200"/>
            <a:t>5</a:t>
          </a:r>
          <a:r>
            <a:rPr kumimoji="1" lang="ja-JP" altLang="en-US" sz="1200"/>
            <a:t>人以下の場合、「実人数」の欄には人数</a:t>
          </a:r>
          <a:r>
            <a:rPr kumimoji="1" lang="en-US" altLang="ja-JP" sz="1200"/>
            <a:t>A</a:t>
          </a:r>
          <a:r>
            <a:rPr kumimoji="1" lang="ja-JP" altLang="en-US" sz="1200"/>
            <a:t>又は人数</a:t>
          </a:r>
          <a:r>
            <a:rPr kumimoji="1" lang="en-US" altLang="ja-JP" sz="1200"/>
            <a:t>B</a:t>
          </a:r>
          <a:r>
            <a:rPr kumimoji="1" lang="ja-JP" altLang="en-US" sz="1200"/>
            <a:t>の該当する欄に「</a:t>
          </a:r>
          <a:r>
            <a:rPr kumimoji="1" lang="en-US" altLang="ja-JP" sz="1200"/>
            <a:t>1</a:t>
          </a:r>
          <a:r>
            <a:rPr kumimoji="1" lang="ja-JP" altLang="en-US" sz="1200"/>
            <a:t>」を入力し、もう一方の欄には「</a:t>
          </a:r>
          <a:r>
            <a:rPr kumimoji="1" lang="en-US" altLang="ja-JP" sz="1200"/>
            <a:t>0</a:t>
          </a:r>
          <a:r>
            <a:rPr kumimoji="1" lang="ja-JP" altLang="en-US" sz="1200"/>
            <a:t>」を入力してください。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81C8B0E7-F469-40DD-88FE-DA28732FE19D}"/>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565B0345-6D95-48DC-BBBE-8392C0E676E2}"/>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8</xdr:row>
      <xdr:rowOff>42333</xdr:rowOff>
    </xdr:from>
    <xdr:ext cx="4762499" cy="2465162"/>
    <xdr:sp macro="" textlink="">
      <xdr:nvSpPr>
        <xdr:cNvPr id="3" name="テキスト ボックス 2">
          <a:extLst>
            <a:ext uri="{FF2B5EF4-FFF2-40B4-BE49-F238E27FC236}">
              <a16:creationId xmlns:a16="http://schemas.microsoft.com/office/drawing/2014/main" id="{5A95BF13-4FC4-4A98-A85D-2FFC2BC62149}"/>
            </a:ext>
          </a:extLst>
        </xdr:cNvPr>
        <xdr:cNvSpPr txBox="1"/>
      </xdr:nvSpPr>
      <xdr:spPr>
        <a:xfrm>
          <a:off x="28941183" y="1413933"/>
          <a:ext cx="4762499" cy="246516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61450C12-739E-4F32-9EA2-860A551E0087}"/>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396E1CFB-221D-46EF-A26F-9BEC08EF2D8B}"/>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A69C4136-6BB3-42CB-B91D-45727D9D1983}"/>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052813F0-670E-4EF7-B7AE-9FED742F51FB}"/>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F86610EB-B912-4997-82EA-9331F8E236F4}"/>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65DC427B-FBDC-49AD-AA2A-30CEDC429389}"/>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88EFACBF-553D-40EF-AF11-1F82CDC09C1C}"/>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Z2:AC11" totalsRowShown="0" headerRowDxfId="31" dataDxfId="30" tableBorderDxfId="29" dataCellStyle="標準 4 2">
  <autoFilter ref="Z2:AC11" xr:uid="{4D10CB30-28E6-48D2-8B56-05A7B47A5BF8}"/>
  <tableColumns count="4">
    <tableColumn id="1" xr3:uid="{7FF36326-26FF-4AC6-9CDD-EB20B010ABBE}" name="列1" dataDxfId="28" dataCellStyle="標準 4 2"/>
    <tableColumn id="2" xr3:uid="{E341003B-6E7A-4FF6-A172-56DFDABBAB5B}" name="列2" dataDxfId="27" dataCellStyle="標準 4 2"/>
    <tableColumn id="3" xr3:uid="{30942BC7-8EDC-4707-A158-55C1B472466E}" name="列3" dataDxfId="26" dataCellStyle="標準 4 2"/>
    <tableColumn id="4" xr3:uid="{FF7BCE3C-F6AD-44E9-9EDB-313DC555B42B}" name="列4" dataDxfId="25"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45876B-92CD-40E2-9C22-35AFF62C657F}" name="A単価" displayName="A単価" ref="F2:W15" totalsRowShown="0" dataDxfId="24" tableBorderDxfId="23" dataCellStyle="標準 4 2">
  <autoFilter ref="F2:W15" xr:uid="{E845876B-92CD-40E2-9C22-35AFF62C657F}"/>
  <tableColumns count="18">
    <tableColumn id="1" xr3:uid="{E851F799-7722-4756-963E-1BD6D030D6BB}" name="列1" dataDxfId="22">
      <calculatedColumnFormula>D3&amp;E3</calculatedColumnFormula>
    </tableColumn>
    <tableColumn id="2" xr3:uid="{40930F08-F975-4862-B83C-A37D079FE7F1}" name="列2" dataDxfId="21" dataCellStyle="標準 4 2"/>
    <tableColumn id="3" xr3:uid="{12974A40-607F-4529-905F-F5840E14CD68}" name="列3" dataDxfId="20" dataCellStyle="標準 4 2"/>
    <tableColumn id="4" xr3:uid="{9C10139E-E888-4825-89DB-A9B85C9E89E5}" name="列4" dataDxfId="19" dataCellStyle="標準 4 2"/>
    <tableColumn id="5" xr3:uid="{FB3B94B0-3BCF-4239-890B-D8EF7BB06DF9}" name="列5" dataDxfId="18" dataCellStyle="標準 4 2"/>
    <tableColumn id="6" xr3:uid="{39ABB9BB-AFCF-439A-BF24-A5DA05AFEBD7}" name="列6"/>
    <tableColumn id="7" xr3:uid="{834B9447-1B6C-403D-BB07-C534062CC01D}" name="列7"/>
    <tableColumn id="8" xr3:uid="{276EF9E8-A683-4085-8CB1-4AB1C0B8914A}" name="列8"/>
    <tableColumn id="9" xr3:uid="{43C3D425-A02C-4CAA-896D-7620385B6A30}" name="列9"/>
    <tableColumn id="10" xr3:uid="{19101C5D-4CB7-46CE-BFC6-EE0501880200}" name="列10"/>
    <tableColumn id="11" xr3:uid="{D39B8EF8-D88B-4713-87AA-4D5634B3DFC6}" name="列11"/>
    <tableColumn id="12" xr3:uid="{11DBA3C7-39F2-4255-8F5A-962604D1D966}" name="列12" dataDxfId="17" dataCellStyle="標準 4 2"/>
    <tableColumn id="13" xr3:uid="{FDE0530C-4F3C-4C16-BF72-0599A1D7B739}" name="列13" dataDxfId="16"/>
    <tableColumn id="14" xr3:uid="{CB741B37-B029-471A-845D-8EED4D7842BC}" name="列14" dataDxfId="15" dataCellStyle="標準 4 2"/>
    <tableColumn id="15" xr3:uid="{867D72B1-56A3-4073-BB0E-C3A43846D791}" name="列15" dataDxfId="14" dataCellStyle="標準 4 2"/>
    <tableColumn id="16" xr3:uid="{62A241AE-4EE5-4353-9152-BE55C1DA520D}" name="列16" dataDxfId="13" dataCellStyle="標準 4 2"/>
    <tableColumn id="17" xr3:uid="{E5F56917-98F4-49B0-84B7-DAB0FF49398C}" name="列17" dataDxfId="12" dataCellStyle="標準 4 2"/>
    <tableColumn id="18" xr3:uid="{64515FE9-12A8-4AC3-B4A9-2D2FCCB25497}" name="列18" dataDxfId="11"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4.vml"/><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2EE1-3A71-44C4-8B93-3CD2DCFA8ABE}">
  <sheetPr>
    <pageSetUpPr fitToPage="1"/>
  </sheetPr>
  <dimension ref="A1:I45"/>
  <sheetViews>
    <sheetView view="pageBreakPreview" zoomScale="85" zoomScaleNormal="85" zoomScaleSheetLayoutView="85" workbookViewId="0"/>
  </sheetViews>
  <sheetFormatPr defaultRowHeight="16.5"/>
  <cols>
    <col min="1" max="1" width="3.5" style="333" customWidth="1"/>
    <col min="2" max="2" width="3.25" style="333" customWidth="1"/>
    <col min="3" max="3" width="10.25" style="333" customWidth="1"/>
    <col min="4" max="4" width="39.5" style="333" customWidth="1"/>
    <col min="5" max="7" width="9" style="333"/>
    <col min="8" max="8" width="17.375" style="333" customWidth="1"/>
    <col min="9" max="9" width="21.375" style="333" bestFit="1" customWidth="1"/>
    <col min="10" max="16384" width="9" style="333"/>
  </cols>
  <sheetData>
    <row r="1" spans="1:5">
      <c r="A1" s="333" t="s">
        <v>229</v>
      </c>
    </row>
    <row r="2" spans="1:5" ht="17.25" thickBot="1">
      <c r="B2" s="333" t="s">
        <v>228</v>
      </c>
    </row>
    <row r="3" spans="1:5" ht="17.25" thickBot="1">
      <c r="B3" s="343" t="s">
        <v>227</v>
      </c>
      <c r="C3" s="342"/>
      <c r="D3" s="456"/>
    </row>
    <row r="4" spans="1:5" ht="17.25" thickBot="1">
      <c r="B4" s="343" t="s">
        <v>226</v>
      </c>
      <c r="C4" s="342"/>
      <c r="D4" s="457"/>
    </row>
    <row r="5" spans="1:5" ht="17.25" thickBot="1">
      <c r="B5" s="343" t="s">
        <v>225</v>
      </c>
      <c r="C5" s="342"/>
      <c r="D5" s="456"/>
    </row>
    <row r="7" spans="1:5">
      <c r="B7" s="333" t="s">
        <v>223</v>
      </c>
    </row>
    <row r="8" spans="1:5" ht="17.25" thickBot="1">
      <c r="C8" s="333" t="s">
        <v>222</v>
      </c>
    </row>
    <row r="9" spans="1:5" ht="17.25" thickBot="1">
      <c r="D9" s="456"/>
    </row>
    <row r="10" spans="1:5" ht="17.25" thickBot="1">
      <c r="C10" s="333" t="s">
        <v>618</v>
      </c>
    </row>
    <row r="11" spans="1:5" ht="17.25" thickBot="1">
      <c r="D11" s="456"/>
    </row>
    <row r="12" spans="1:5" ht="17.25" thickBot="1">
      <c r="C12" s="333" t="s">
        <v>605</v>
      </c>
    </row>
    <row r="13" spans="1:5" ht="17.25" thickBot="1">
      <c r="D13" s="456"/>
    </row>
    <row r="14" spans="1:5" ht="17.25" thickBot="1">
      <c r="C14" s="333" t="s">
        <v>616</v>
      </c>
    </row>
    <row r="15" spans="1:5" ht="17.25" thickBot="1">
      <c r="D15" s="456"/>
      <c r="E15" s="333" t="str">
        <f>IF(D13='【リスト】 (2)'!$B$3,"←記入は不要です","")</f>
        <v/>
      </c>
    </row>
    <row r="16" spans="1:5" ht="17.25" thickBot="1">
      <c r="C16" s="333" t="s">
        <v>606</v>
      </c>
    </row>
    <row r="17" spans="2:5" ht="17.25" thickBot="1">
      <c r="D17" s="456"/>
    </row>
    <row r="18" spans="2:5" ht="17.25" thickBot="1">
      <c r="C18" s="333" t="s">
        <v>617</v>
      </c>
    </row>
    <row r="19" spans="2:5" ht="17.25" thickBot="1">
      <c r="D19" s="456"/>
      <c r="E19" s="333" t="str">
        <f>IF(D17='【リスト】 (2)'!$B$3,"←記入は不要です","")</f>
        <v/>
      </c>
    </row>
    <row r="21" spans="2:5" ht="17.25" thickBot="1">
      <c r="B21" s="333" t="s">
        <v>221</v>
      </c>
    </row>
    <row r="22" spans="2:5" ht="17.25" thickBot="1">
      <c r="B22" s="343" t="s">
        <v>54</v>
      </c>
      <c r="C22" s="342"/>
      <c r="D22" s="456"/>
    </row>
    <row r="23" spans="2:5" ht="17.25" thickBot="1">
      <c r="B23" s="343" t="s">
        <v>55</v>
      </c>
      <c r="C23" s="342"/>
      <c r="D23" s="456"/>
    </row>
    <row r="24" spans="2:5" ht="17.25" thickBot="1">
      <c r="B24" s="343" t="s">
        <v>220</v>
      </c>
      <c r="C24" s="342"/>
      <c r="D24" s="456"/>
    </row>
    <row r="26" spans="2:5" ht="17.25" thickBot="1">
      <c r="B26" s="333" t="s">
        <v>218</v>
      </c>
    </row>
    <row r="27" spans="2:5" ht="17.25" thickBot="1">
      <c r="D27" s="458"/>
    </row>
    <row r="28" spans="2:5">
      <c r="D28" s="341" t="str">
        <f>IF(D27='【リスト】 (2)'!$D$3,"「該当する」は例外的な取扱いです。本当に該当するか再度ご確認ください","")</f>
        <v/>
      </c>
    </row>
    <row r="29" spans="2:5">
      <c r="B29" s="333" t="s">
        <v>216</v>
      </c>
      <c r="D29" s="341"/>
    </row>
    <row r="30" spans="2:5" ht="17.25" thickBot="1">
      <c r="C30" s="333" t="s">
        <v>215</v>
      </c>
    </row>
    <row r="31" spans="2:5" ht="17.25" thickBot="1">
      <c r="D31" s="459"/>
      <c r="E31" s="333" t="str">
        <f>IF(D23='【リスト】 (2)'!$C$3,"←記入は不要です","")</f>
        <v/>
      </c>
    </row>
    <row r="33" spans="2:9" ht="20.25" thickBot="1">
      <c r="B33" s="340"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338" t="s">
        <v>213</v>
      </c>
      <c r="D34" s="337"/>
      <c r="E34" s="337"/>
      <c r="F34" s="336"/>
      <c r="G34" s="335"/>
      <c r="H34" s="334" t="str">
        <f>IF($B$33='【リスト】 (2)'!$F$3,"-",IF(OR(D23='【リスト】 (2)'!$C$2,D24='【リスト】 (2)'!$C$2),"●",""))</f>
        <v>-</v>
      </c>
      <c r="I34" s="339"/>
    </row>
    <row r="35" spans="2:9" customFormat="1" ht="36" customHeight="1" thickBot="1">
      <c r="C35" s="338" t="s">
        <v>212</v>
      </c>
      <c r="D35" s="337"/>
      <c r="E35" s="337"/>
      <c r="F35" s="336"/>
      <c r="G35" s="335"/>
      <c r="H35" s="334" t="str">
        <f>IF($B$33='【リスト】 (2)'!$F$3,"-",IF(OR(D22='【リスト】 (2)'!$C$2,D23='【リスト】 (2)'!$C$2),"●",""))</f>
        <v>-</v>
      </c>
      <c r="I35" s="339"/>
    </row>
    <row r="36" spans="2:9" customFormat="1" ht="36" customHeight="1" thickBot="1">
      <c r="C36" s="338" t="s">
        <v>211</v>
      </c>
      <c r="D36" s="337"/>
      <c r="E36" s="337"/>
      <c r="F36" s="336"/>
      <c r="G36" s="335"/>
      <c r="H36" s="334" t="str">
        <f>IF($B$33='【リスト】 (2)'!$F$3,"-",IF(D24='【リスト】 (2)'!$C$2,"●",""))</f>
        <v>-</v>
      </c>
      <c r="I36" s="339"/>
    </row>
    <row r="37" spans="2:9" customFormat="1" ht="36" customHeight="1" thickBot="1">
      <c r="C37" s="338" t="s">
        <v>210</v>
      </c>
      <c r="D37" s="337"/>
      <c r="E37" s="337"/>
      <c r="F37" s="336"/>
      <c r="G37" s="335"/>
      <c r="H37" s="334" t="str">
        <f>IF($B$33='【リスト】 (2)'!$F$3,"-",IF(OR(D22='【リスト】 (2)'!$C$2,D23='【リスト】 (2)'!$C$2,D24='【リスト】 (2)'!$C$2),"●",""))</f>
        <v>-</v>
      </c>
    </row>
    <row r="38" spans="2:9" customFormat="1" ht="36" customHeight="1" thickBot="1">
      <c r="C38" s="338" t="s">
        <v>209</v>
      </c>
      <c r="D38" s="337"/>
      <c r="E38" s="337"/>
      <c r="F38" s="336"/>
      <c r="G38" s="335"/>
      <c r="H38" s="334" t="str">
        <f>IF($B$33='【リスト】 (2)'!$F$3,"-",IF(OR(D22='【リスト】 (2)'!$C$3,D24='【リスト】 (2)'!$C$2),"",IF(D11&lt;&gt;'【リスト】 (2)'!$B$2,"●","")))</f>
        <v>-</v>
      </c>
    </row>
    <row r="39" spans="2:9" customFormat="1" ht="36" customHeight="1" thickBot="1">
      <c r="C39" s="338" t="s">
        <v>594</v>
      </c>
      <c r="D39" s="337"/>
      <c r="E39" s="337"/>
      <c r="F39" s="336"/>
      <c r="G39" s="335"/>
      <c r="H39" s="334" t="str">
        <f>IF($B$33='【リスト】 (2)'!$F$3,"-",IF(H38="●","●",""))</f>
        <v>-</v>
      </c>
    </row>
    <row r="40" spans="2:9" customFormat="1" ht="36" customHeight="1" thickBot="1">
      <c r="C40" s="338" t="s">
        <v>208</v>
      </c>
      <c r="D40" s="337"/>
      <c r="E40" s="337"/>
      <c r="F40" s="336"/>
      <c r="G40" s="335"/>
      <c r="H40" s="334" t="str">
        <f>IF($B$33='【リスト】 (2)'!$F$3,"-",IF(D24='【リスト】 (2)'!$C$3,"","●"))</f>
        <v>-</v>
      </c>
    </row>
    <row r="41" spans="2:9" customFormat="1" ht="36" customHeight="1" thickBot="1">
      <c r="C41" s="338" t="s">
        <v>207</v>
      </c>
      <c r="D41" s="337"/>
      <c r="E41" s="337"/>
      <c r="F41" s="336"/>
      <c r="G41" s="335"/>
      <c r="H41" s="334" t="str">
        <f>IF($B$33='【リスト】 (2)'!$F$3,"-",IF(AND(D23='【リスト】 (2)'!$C$3,D24='【リスト】 (2)'!$C$3),"",
IF(AND(D23='【リスト】 (2)'!$C$2,OR(D13&lt;&gt;'【リスト】 (2)'!$B$2,D15&lt;&gt;'【リスト】 (2)'!$B$2)),"●",
IF(AND(D24='【リスト】 (2)'!$C$2,OR(D17&lt;&gt;'【リスト】 (2)'!$B$2,D19&lt;&gt;'【リスト】 (2)'!$B$2)),"●",""))))</f>
        <v>-</v>
      </c>
    </row>
    <row r="42" spans="2:9" customFormat="1" ht="36" customHeight="1" thickBot="1">
      <c r="C42" s="338" t="s">
        <v>206</v>
      </c>
      <c r="D42" s="337"/>
      <c r="E42" s="337"/>
      <c r="F42" s="336"/>
      <c r="G42" s="335"/>
      <c r="H42" s="334" t="str">
        <f>IF($B$33='【リスト】 (2)'!$F$3,"-",IF(H41="●","●",""))</f>
        <v>-</v>
      </c>
    </row>
    <row r="43" spans="2:9" customFormat="1" ht="36" customHeight="1" thickBot="1">
      <c r="C43" s="338" t="s">
        <v>205</v>
      </c>
      <c r="D43" s="337"/>
      <c r="E43" s="337"/>
      <c r="F43" s="336"/>
      <c r="G43" s="335"/>
      <c r="H43" s="334" t="str">
        <f>IF($B$33='【リスト】 (2)'!$F$3,"-",IF(AND(D31='【リスト】 (2)'!$E$3,H42="●"),"●",""))</f>
        <v>-</v>
      </c>
    </row>
    <row r="44" spans="2:9" customFormat="1" ht="36" customHeight="1" thickBot="1">
      <c r="C44" s="338" t="s">
        <v>204</v>
      </c>
      <c r="D44" s="337"/>
      <c r="E44" s="337"/>
      <c r="F44" s="336"/>
      <c r="G44" s="335"/>
      <c r="H44" s="334" t="str">
        <f>IF($B$33='【リスト】 (2)'!$F$3,"-",IF(AND(OR(D23='【リスト】 (2)'!$C$2,D24='【リスト】 (2)'!$C$2),H41="",H42="",H43=""),"●",""))</f>
        <v>-</v>
      </c>
    </row>
    <row r="45" spans="2:9" customFormat="1" ht="36" customHeight="1" thickBot="1">
      <c r="C45" s="338" t="s">
        <v>203</v>
      </c>
      <c r="D45" s="337"/>
      <c r="E45" s="337"/>
      <c r="F45" s="336"/>
      <c r="G45" s="335"/>
      <c r="H45" s="334" t="str">
        <f>IF($B$33='【リスト】 (2)'!$F$3,"-",IF(D27='【リスト】 (2)'!$D$3,"●",""))</f>
        <v>-</v>
      </c>
    </row>
  </sheetData>
  <sheetProtection algorithmName="SHA-512" hashValue="yKMCOfxD6hdr6A/oOK8CEufqAHrVft+MoXOXg8qOCYjlFlJFONZeHV7ts/sA/A9Zc21Ioso6wRlxWb2Zdr7tVw==" saltValue="qX4qsk1cNlkHlwkofZP6UA==" spinCount="100000" sheet="1" objects="1" scenarios="1"/>
  <phoneticPr fontId="4"/>
  <conditionalFormatting sqref="D11">
    <cfRule type="expression" dxfId="10" priority="4">
      <formula>E11&lt;&gt;""</formula>
    </cfRule>
  </conditionalFormatting>
  <conditionalFormatting sqref="D15">
    <cfRule type="expression" dxfId="9" priority="3">
      <formula>E15&lt;&gt;""</formula>
    </cfRule>
  </conditionalFormatting>
  <conditionalFormatting sqref="D19">
    <cfRule type="expression" dxfId="8" priority="2">
      <formula>E19&lt;&gt;""</formula>
    </cfRule>
  </conditionalFormatting>
  <conditionalFormatting sqref="D31">
    <cfRule type="expression" dxfId="7"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BBBECF9-7AAF-40EB-B15D-468E9D2ECCA5}">
          <x14:formula1>
            <xm:f>'【リスト】 (2)'!$A$2:$A$11</xm:f>
          </x14:formula1>
          <xm:sqref>D5</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3D534D8B-41BB-4CC3-99FC-F909A7C29970}">
          <x14:formula1>
            <xm:f>'【リスト】 (2)'!$E$2:$E$3</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E1E2-3BCC-46E8-83FD-F739C95E3768}">
  <sheetPr>
    <pageSetUpPr fitToPage="1"/>
  </sheetPr>
  <dimension ref="A1:AX95"/>
  <sheetViews>
    <sheetView showGridLines="0" tabSelected="1" view="pageBreakPreview" zoomScale="40" zoomScaleNormal="100" zoomScaleSheetLayoutView="40" workbookViewId="0">
      <selection activeCell="AC11" sqref="AC11"/>
    </sheetView>
  </sheetViews>
  <sheetFormatPr defaultColWidth="9.125" defaultRowHeight="12"/>
  <cols>
    <col min="1" max="3" width="4.625" style="361" customWidth="1"/>
    <col min="4" max="4" width="15" style="361" customWidth="1"/>
    <col min="5" max="5" width="7.125" style="361" customWidth="1"/>
    <col min="6" max="6" width="16" style="361" customWidth="1"/>
    <col min="7" max="7" width="12.125" style="361" customWidth="1"/>
    <col min="8" max="8" width="7.625" style="361" customWidth="1"/>
    <col min="9" max="9" width="10.125" style="361" customWidth="1"/>
    <col min="10" max="10" width="8.5" style="361" customWidth="1"/>
    <col min="11" max="16" width="21.375" style="361" customWidth="1"/>
    <col min="17" max="17" width="26.125" style="361" customWidth="1"/>
    <col min="18" max="20" width="21.375" style="361" customWidth="1"/>
    <col min="21" max="21" width="16.375" style="361" customWidth="1"/>
    <col min="22" max="23" width="16.875" style="361" customWidth="1"/>
    <col min="24" max="24" width="21.375" style="361" customWidth="1"/>
    <col min="25" max="25" width="38.875" style="361" customWidth="1"/>
    <col min="26" max="29" width="21.375" style="361" customWidth="1"/>
    <col min="30" max="30" width="26.125" style="361" customWidth="1"/>
    <col min="31" max="33" width="19.375" style="361" customWidth="1"/>
    <col min="34" max="36" width="18.5" style="361" customWidth="1"/>
    <col min="37" max="37" width="18.125" style="361" customWidth="1"/>
    <col min="38" max="38" width="15.375" style="361" customWidth="1"/>
    <col min="39" max="40" width="19.5" style="361" customWidth="1"/>
    <col min="41" max="41" width="22.375" style="361" customWidth="1"/>
    <col min="42" max="42" width="2.5" style="361" customWidth="1"/>
    <col min="43" max="43" width="5.75" style="361" bestFit="1" customWidth="1"/>
    <col min="44" max="44" width="9.5" style="361" bestFit="1" customWidth="1"/>
    <col min="45" max="45" width="7.375" style="361" bestFit="1" customWidth="1"/>
    <col min="46" max="47" width="34.5" style="361" bestFit="1" customWidth="1"/>
    <col min="48" max="49" width="22" style="361" bestFit="1" customWidth="1"/>
    <col min="50" max="50" width="67" style="361" customWidth="1"/>
    <col min="51" max="16384" width="9.125" style="361"/>
  </cols>
  <sheetData>
    <row r="1" spans="1:50" ht="33.6" customHeight="1">
      <c r="A1" s="438" t="s">
        <v>486</v>
      </c>
      <c r="P1" s="392"/>
      <c r="AE1" s="1059" t="s">
        <v>485</v>
      </c>
      <c r="AF1" s="1062">
        <f>様式4!$X$5</f>
        <v>0</v>
      </c>
      <c r="AG1" s="1063"/>
      <c r="AQ1" s="627" t="s">
        <v>527</v>
      </c>
      <c r="AR1" s="627" t="s">
        <v>528</v>
      </c>
      <c r="AS1" s="627" t="s">
        <v>529</v>
      </c>
      <c r="AT1" s="627" t="s">
        <v>530</v>
      </c>
      <c r="AU1" s="627" t="s">
        <v>531</v>
      </c>
      <c r="AV1" s="627" t="s">
        <v>532</v>
      </c>
      <c r="AW1" s="627" t="s">
        <v>533</v>
      </c>
      <c r="AX1" s="627" t="s">
        <v>534</v>
      </c>
    </row>
    <row r="2" spans="1:50" ht="33.6" customHeight="1">
      <c r="A2" s="437"/>
      <c r="P2" s="392"/>
      <c r="AE2" s="1060"/>
      <c r="AF2" s="1064"/>
      <c r="AG2" s="1065"/>
      <c r="AQ2" s="628">
        <f>A11</f>
        <v>1</v>
      </c>
      <c r="AR2" s="628" t="str">
        <f>IF(B11="","",B11)</f>
        <v/>
      </c>
      <c r="AS2" s="628" t="str">
        <f>IF(F11="","",F11)</f>
        <v/>
      </c>
      <c r="AT2" s="628" t="str">
        <f>IF(K11="","",K11)</f>
        <v/>
      </c>
      <c r="AU2" s="628" t="str">
        <f>IF(S11="","",S11)</f>
        <v/>
      </c>
      <c r="AV2" s="628">
        <f>IF(T11="","",T11)</f>
        <v>0</v>
      </c>
      <c r="AW2" s="628" t="str">
        <f>IF(X11="","",X11)</f>
        <v/>
      </c>
      <c r="AX2" s="629" t="str">
        <f>IF(AE11="","",AE11)</f>
        <v/>
      </c>
    </row>
    <row r="3" spans="1:50" ht="24.75" customHeight="1" thickBot="1">
      <c r="A3" s="431" t="s">
        <v>484</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1061"/>
      <c r="AF3" s="1066"/>
      <c r="AG3" s="1067"/>
      <c r="AJ3" s="422"/>
      <c r="AQ3" s="628">
        <f>A12</f>
        <v>2</v>
      </c>
      <c r="AR3" s="628" t="str">
        <f t="shared" ref="AR3:AR51" si="0">IF(B12="","",B12)</f>
        <v/>
      </c>
      <c r="AS3" s="628" t="str">
        <f t="shared" ref="AS3:AS51" si="1">IF(F12="","",F12)</f>
        <v/>
      </c>
      <c r="AT3" s="628" t="str">
        <f t="shared" ref="AT3:AT51" si="2">IF(K12="","",K12)</f>
        <v/>
      </c>
      <c r="AU3" s="628" t="str">
        <f t="shared" ref="AU3:AV18" si="3">IF(S12="","",S12)</f>
        <v/>
      </c>
      <c r="AV3" s="628">
        <f t="shared" si="3"/>
        <v>0</v>
      </c>
      <c r="AW3" s="628" t="str">
        <f t="shared" ref="AW3:AW51" si="4">IF(X12="","",X12)</f>
        <v/>
      </c>
      <c r="AX3" s="629" t="str">
        <f t="shared" ref="AX3:AX51" si="5">IF(AE12="","",AE12)</f>
        <v/>
      </c>
    </row>
    <row r="4" spans="1:50" ht="24.75" customHeight="1">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6"/>
      <c r="AH4" s="431"/>
      <c r="AI4" s="431"/>
      <c r="AJ4" s="431"/>
      <c r="AK4" s="436"/>
      <c r="AL4" s="436"/>
      <c r="AM4" s="435"/>
      <c r="AN4" s="435"/>
      <c r="AO4" s="434"/>
      <c r="AP4" s="422"/>
      <c r="AQ4" s="628">
        <f t="shared" ref="AQ4:AQ51" si="6">A13</f>
        <v>3</v>
      </c>
      <c r="AR4" s="628" t="str">
        <f t="shared" si="0"/>
        <v/>
      </c>
      <c r="AS4" s="628" t="str">
        <f t="shared" si="1"/>
        <v/>
      </c>
      <c r="AT4" s="628" t="str">
        <f t="shared" si="2"/>
        <v/>
      </c>
      <c r="AU4" s="628" t="str">
        <f t="shared" si="3"/>
        <v/>
      </c>
      <c r="AV4" s="628">
        <f t="shared" si="3"/>
        <v>0</v>
      </c>
      <c r="AW4" s="628" t="str">
        <f t="shared" si="4"/>
        <v/>
      </c>
      <c r="AX4" s="629" t="str">
        <f t="shared" si="5"/>
        <v/>
      </c>
    </row>
    <row r="5" spans="1:50" s="430" customFormat="1" ht="39.75" customHeight="1" thickBot="1">
      <c r="A5" s="1068" t="s">
        <v>483</v>
      </c>
      <c r="B5" s="1068"/>
      <c r="C5" s="1068"/>
      <c r="D5" s="1068"/>
      <c r="E5" s="1068"/>
      <c r="F5" s="1068"/>
      <c r="G5" s="1068"/>
      <c r="H5" s="1068"/>
      <c r="I5" s="1068"/>
      <c r="J5" s="1068"/>
      <c r="K5" s="1068"/>
      <c r="L5" s="1068"/>
      <c r="M5" s="1068"/>
      <c r="N5" s="1068"/>
      <c r="O5" s="431"/>
      <c r="P5" s="431"/>
      <c r="Q5" s="431"/>
      <c r="R5" s="431"/>
      <c r="S5" s="433"/>
      <c r="T5" s="433"/>
      <c r="U5" s="433"/>
      <c r="V5" s="433"/>
      <c r="W5" s="433"/>
      <c r="X5" s="431"/>
      <c r="Y5" s="431"/>
      <c r="Z5" s="431"/>
      <c r="AA5" s="431"/>
      <c r="AB5" s="431"/>
      <c r="AC5" s="431"/>
      <c r="AD5" s="433"/>
      <c r="AE5" s="433"/>
      <c r="AF5" s="433"/>
      <c r="AG5" s="433"/>
      <c r="AH5" s="431"/>
      <c r="AI5" s="433"/>
      <c r="AJ5" s="433"/>
      <c r="AK5" s="433"/>
      <c r="AL5" s="433"/>
      <c r="AM5" s="433"/>
      <c r="AN5" s="433"/>
      <c r="AO5" s="432"/>
      <c r="AP5" s="431"/>
      <c r="AQ5" s="628">
        <f t="shared" si="6"/>
        <v>4</v>
      </c>
      <c r="AR5" s="628" t="str">
        <f t="shared" si="0"/>
        <v/>
      </c>
      <c r="AS5" s="628" t="str">
        <f t="shared" si="1"/>
        <v/>
      </c>
      <c r="AT5" s="628" t="str">
        <f t="shared" si="2"/>
        <v/>
      </c>
      <c r="AU5" s="628" t="str">
        <f t="shared" si="3"/>
        <v/>
      </c>
      <c r="AV5" s="628">
        <f t="shared" si="3"/>
        <v>0</v>
      </c>
      <c r="AW5" s="628" t="str">
        <f t="shared" si="4"/>
        <v/>
      </c>
      <c r="AX5" s="629" t="str">
        <f t="shared" si="5"/>
        <v/>
      </c>
    </row>
    <row r="6" spans="1:50" ht="33" customHeight="1">
      <c r="A6" s="1069" t="s">
        <v>482</v>
      </c>
      <c r="B6" s="1070" t="s">
        <v>481</v>
      </c>
      <c r="C6" s="1070"/>
      <c r="D6" s="1070"/>
      <c r="E6" s="1070" t="s">
        <v>480</v>
      </c>
      <c r="F6" s="1070" t="s">
        <v>479</v>
      </c>
      <c r="G6" s="1070" t="s">
        <v>478</v>
      </c>
      <c r="H6" s="1070" t="s">
        <v>477</v>
      </c>
      <c r="I6" s="1070" t="s">
        <v>476</v>
      </c>
      <c r="J6" s="1070" t="s">
        <v>475</v>
      </c>
      <c r="K6" s="1080" t="s">
        <v>474</v>
      </c>
      <c r="L6" s="1081"/>
      <c r="M6" s="1081"/>
      <c r="N6" s="1081"/>
      <c r="O6" s="1082"/>
      <c r="P6" s="1082"/>
      <c r="Q6" s="1082"/>
      <c r="R6" s="1083"/>
      <c r="S6" s="1084" t="s">
        <v>473</v>
      </c>
      <c r="T6" s="1085"/>
      <c r="U6" s="1085"/>
      <c r="V6" s="1085"/>
      <c r="W6" s="1085"/>
      <c r="X6" s="1085"/>
      <c r="Y6" s="1085"/>
      <c r="Z6" s="1085"/>
      <c r="AA6" s="1086"/>
      <c r="AB6" s="1086"/>
      <c r="AC6" s="1086"/>
      <c r="AD6" s="1087"/>
      <c r="AE6" s="1071" t="s">
        <v>472</v>
      </c>
      <c r="AF6" s="1072"/>
      <c r="AG6" s="1072"/>
      <c r="AH6" s="422"/>
      <c r="AQ6" s="628">
        <f t="shared" si="6"/>
        <v>5</v>
      </c>
      <c r="AR6" s="628" t="str">
        <f t="shared" si="0"/>
        <v/>
      </c>
      <c r="AS6" s="628" t="str">
        <f t="shared" si="1"/>
        <v/>
      </c>
      <c r="AT6" s="628" t="str">
        <f t="shared" si="2"/>
        <v/>
      </c>
      <c r="AU6" s="628" t="str">
        <f t="shared" si="3"/>
        <v/>
      </c>
      <c r="AV6" s="628">
        <f t="shared" si="3"/>
        <v>0</v>
      </c>
      <c r="AW6" s="628" t="str">
        <f t="shared" si="4"/>
        <v/>
      </c>
      <c r="AX6" s="629" t="str">
        <f t="shared" si="5"/>
        <v/>
      </c>
    </row>
    <row r="7" spans="1:50" ht="44.25" customHeight="1">
      <c r="A7" s="1069"/>
      <c r="B7" s="1070"/>
      <c r="C7" s="1070"/>
      <c r="D7" s="1070"/>
      <c r="E7" s="1070"/>
      <c r="F7" s="1070"/>
      <c r="G7" s="1070"/>
      <c r="H7" s="1070"/>
      <c r="I7" s="1070"/>
      <c r="J7" s="1070"/>
      <c r="K7" s="429" t="s">
        <v>290</v>
      </c>
      <c r="L7" s="427" t="s">
        <v>283</v>
      </c>
      <c r="M7" s="427" t="s">
        <v>471</v>
      </c>
      <c r="N7" s="427" t="s">
        <v>470</v>
      </c>
      <c r="O7" s="428" t="s">
        <v>469</v>
      </c>
      <c r="P7" s="428" t="s">
        <v>468</v>
      </c>
      <c r="Q7" s="427" t="s">
        <v>467</v>
      </c>
      <c r="R7" s="1073" t="s">
        <v>466</v>
      </c>
      <c r="S7" s="426" t="s">
        <v>465</v>
      </c>
      <c r="T7" s="425" t="s">
        <v>464</v>
      </c>
      <c r="U7" s="1075" t="s">
        <v>463</v>
      </c>
      <c r="V7" s="1076"/>
      <c r="W7" s="1077"/>
      <c r="X7" s="425" t="s">
        <v>462</v>
      </c>
      <c r="Y7" s="1075" t="s">
        <v>461</v>
      </c>
      <c r="Z7" s="1077"/>
      <c r="AA7" s="425" t="s">
        <v>460</v>
      </c>
      <c r="AB7" s="425" t="s">
        <v>459</v>
      </c>
      <c r="AC7" s="424" t="s">
        <v>458</v>
      </c>
      <c r="AD7" s="423" t="s">
        <v>457</v>
      </c>
      <c r="AE7" s="1071"/>
      <c r="AF7" s="1072"/>
      <c r="AG7" s="1072"/>
      <c r="AH7" s="422"/>
      <c r="AQ7" s="628">
        <f t="shared" si="6"/>
        <v>6</v>
      </c>
      <c r="AR7" s="628" t="str">
        <f t="shared" si="0"/>
        <v/>
      </c>
      <c r="AS7" s="628" t="str">
        <f t="shared" si="1"/>
        <v/>
      </c>
      <c r="AT7" s="628" t="str">
        <f t="shared" si="2"/>
        <v/>
      </c>
      <c r="AU7" s="628" t="str">
        <f t="shared" si="3"/>
        <v/>
      </c>
      <c r="AV7" s="628">
        <f t="shared" si="3"/>
        <v>0</v>
      </c>
      <c r="AW7" s="628" t="str">
        <f t="shared" si="4"/>
        <v/>
      </c>
      <c r="AX7" s="629" t="str">
        <f t="shared" si="5"/>
        <v/>
      </c>
    </row>
    <row r="8" spans="1:50" ht="44.25" customHeight="1">
      <c r="A8" s="1069"/>
      <c r="B8" s="1070"/>
      <c r="C8" s="1070"/>
      <c r="D8" s="1070"/>
      <c r="E8" s="1070"/>
      <c r="F8" s="1070"/>
      <c r="G8" s="1070"/>
      <c r="H8" s="1070"/>
      <c r="I8" s="1070"/>
      <c r="J8" s="1070"/>
      <c r="K8" s="1078" t="s">
        <v>456</v>
      </c>
      <c r="L8" s="1041" t="s">
        <v>602</v>
      </c>
      <c r="M8" s="1041" t="s">
        <v>455</v>
      </c>
      <c r="N8" s="1041" t="s">
        <v>454</v>
      </c>
      <c r="O8" s="1017" t="s">
        <v>453</v>
      </c>
      <c r="P8" s="1017" t="s">
        <v>452</v>
      </c>
      <c r="Q8" s="1079" t="s">
        <v>451</v>
      </c>
      <c r="R8" s="1074"/>
      <c r="S8" s="1052" t="s">
        <v>450</v>
      </c>
      <c r="T8" s="1053" t="s">
        <v>372</v>
      </c>
      <c r="U8" s="1054"/>
      <c r="V8" s="1054"/>
      <c r="W8" s="1055"/>
      <c r="X8" s="1054" t="s">
        <v>449</v>
      </c>
      <c r="Y8" s="1054"/>
      <c r="Z8" s="1055"/>
      <c r="AA8" s="1040" t="s">
        <v>448</v>
      </c>
      <c r="AB8" s="1041" t="s">
        <v>447</v>
      </c>
      <c r="AC8" s="1017" t="s">
        <v>603</v>
      </c>
      <c r="AD8" s="1042" t="s">
        <v>446</v>
      </c>
      <c r="AE8" s="1071"/>
      <c r="AF8" s="1072"/>
      <c r="AG8" s="1072"/>
      <c r="AH8" s="422"/>
      <c r="AQ8" s="628">
        <f t="shared" si="6"/>
        <v>7</v>
      </c>
      <c r="AR8" s="628" t="str">
        <f t="shared" si="0"/>
        <v/>
      </c>
      <c r="AS8" s="628" t="str">
        <f t="shared" si="1"/>
        <v/>
      </c>
      <c r="AT8" s="628" t="str">
        <f t="shared" si="2"/>
        <v/>
      </c>
      <c r="AU8" s="628" t="str">
        <f t="shared" si="3"/>
        <v/>
      </c>
      <c r="AV8" s="628">
        <f t="shared" si="3"/>
        <v>0</v>
      </c>
      <c r="AW8" s="628" t="str">
        <f t="shared" si="4"/>
        <v/>
      </c>
      <c r="AX8" s="629" t="str">
        <f t="shared" si="5"/>
        <v/>
      </c>
    </row>
    <row r="9" spans="1:50" ht="64.5" customHeight="1">
      <c r="A9" s="1069"/>
      <c r="B9" s="1070"/>
      <c r="C9" s="1070"/>
      <c r="D9" s="1070"/>
      <c r="E9" s="1070"/>
      <c r="F9" s="1070"/>
      <c r="G9" s="1070"/>
      <c r="H9" s="1070"/>
      <c r="I9" s="1070"/>
      <c r="J9" s="1070"/>
      <c r="K9" s="1078"/>
      <c r="L9" s="1041"/>
      <c r="M9" s="1041"/>
      <c r="N9" s="1041"/>
      <c r="O9" s="1018"/>
      <c r="P9" s="1018"/>
      <c r="Q9" s="1079"/>
      <c r="R9" s="1043" t="s">
        <v>445</v>
      </c>
      <c r="S9" s="1052"/>
      <c r="T9" s="1045" t="s">
        <v>444</v>
      </c>
      <c r="U9" s="1046"/>
      <c r="V9" s="1046"/>
      <c r="W9" s="1046"/>
      <c r="X9" s="1047" t="s">
        <v>443</v>
      </c>
      <c r="Y9" s="1047" t="s">
        <v>442</v>
      </c>
      <c r="Z9" s="1047" t="s">
        <v>441</v>
      </c>
      <c r="AA9" s="1040"/>
      <c r="AB9" s="1041"/>
      <c r="AC9" s="1018"/>
      <c r="AD9" s="1042"/>
      <c r="AE9" s="1071"/>
      <c r="AF9" s="1072"/>
      <c r="AG9" s="1072"/>
      <c r="AH9" s="421"/>
      <c r="AQ9" s="628">
        <f t="shared" si="6"/>
        <v>8</v>
      </c>
      <c r="AR9" s="628" t="str">
        <f t="shared" si="0"/>
        <v/>
      </c>
      <c r="AS9" s="628" t="str">
        <f t="shared" si="1"/>
        <v/>
      </c>
      <c r="AT9" s="628" t="str">
        <f t="shared" si="2"/>
        <v/>
      </c>
      <c r="AU9" s="628" t="str">
        <f t="shared" si="3"/>
        <v/>
      </c>
      <c r="AV9" s="628">
        <f t="shared" si="3"/>
        <v>0</v>
      </c>
      <c r="AW9" s="628" t="str">
        <f t="shared" si="4"/>
        <v/>
      </c>
      <c r="AX9" s="629" t="str">
        <f t="shared" si="5"/>
        <v/>
      </c>
    </row>
    <row r="10" spans="1:50" ht="88.5" customHeight="1">
      <c r="A10" s="1069"/>
      <c r="B10" s="1070"/>
      <c r="C10" s="1070"/>
      <c r="D10" s="1070"/>
      <c r="E10" s="1070"/>
      <c r="F10" s="1070"/>
      <c r="G10" s="1070"/>
      <c r="H10" s="1070"/>
      <c r="I10" s="1070"/>
      <c r="J10" s="1070"/>
      <c r="K10" s="1078"/>
      <c r="L10" s="1041"/>
      <c r="M10" s="1041"/>
      <c r="N10" s="1041"/>
      <c r="O10" s="1019"/>
      <c r="P10" s="1019"/>
      <c r="Q10" s="1079"/>
      <c r="R10" s="1044"/>
      <c r="S10" s="1052"/>
      <c r="T10" s="420" t="s">
        <v>440</v>
      </c>
      <c r="U10" s="419" t="s">
        <v>439</v>
      </c>
      <c r="V10" s="419" t="s">
        <v>438</v>
      </c>
      <c r="W10" s="419" t="s">
        <v>437</v>
      </c>
      <c r="X10" s="1048"/>
      <c r="Y10" s="1048"/>
      <c r="Z10" s="1048"/>
      <c r="AA10" s="1040"/>
      <c r="AB10" s="1041"/>
      <c r="AC10" s="1019"/>
      <c r="AD10" s="1042"/>
      <c r="AE10" s="1071"/>
      <c r="AF10" s="1072"/>
      <c r="AG10" s="1072"/>
      <c r="AH10" s="418"/>
      <c r="AI10" s="625" t="s">
        <v>526</v>
      </c>
      <c r="AJ10" s="361" t="s">
        <v>610</v>
      </c>
      <c r="AQ10" s="628">
        <f t="shared" si="6"/>
        <v>9</v>
      </c>
      <c r="AR10" s="628" t="str">
        <f t="shared" si="0"/>
        <v/>
      </c>
      <c r="AS10" s="628" t="str">
        <f t="shared" si="1"/>
        <v/>
      </c>
      <c r="AT10" s="628" t="str">
        <f t="shared" si="2"/>
        <v/>
      </c>
      <c r="AU10" s="628" t="str">
        <f t="shared" si="3"/>
        <v/>
      </c>
      <c r="AV10" s="628">
        <f t="shared" si="3"/>
        <v>0</v>
      </c>
      <c r="AW10" s="628" t="str">
        <f t="shared" si="4"/>
        <v/>
      </c>
      <c r="AX10" s="629" t="str">
        <f t="shared" si="5"/>
        <v/>
      </c>
    </row>
    <row r="11" spans="1:50" s="371" customFormat="1" ht="30" customHeight="1">
      <c r="A11" s="417">
        <f>ROWS(A$11:A11)</f>
        <v>1</v>
      </c>
      <c r="B11" s="1031"/>
      <c r="C11" s="1031"/>
      <c r="D11" s="1031"/>
      <c r="E11" s="416"/>
      <c r="F11" s="416"/>
      <c r="G11" s="593"/>
      <c r="H11" s="593"/>
      <c r="I11" s="593"/>
      <c r="J11" s="594"/>
      <c r="K11" s="406"/>
      <c r="L11" s="1032" t="s">
        <v>523</v>
      </c>
      <c r="M11" s="1032" t="s">
        <v>523</v>
      </c>
      <c r="N11" s="1034" t="s">
        <v>523</v>
      </c>
      <c r="O11" s="403"/>
      <c r="P11" s="403"/>
      <c r="Q11" s="1037" t="s">
        <v>523</v>
      </c>
      <c r="R11" s="1051"/>
      <c r="S11" s="415"/>
      <c r="T11" s="404">
        <f t="shared" ref="T11:T42" si="7">SUM(U11:W11)</f>
        <v>0</v>
      </c>
      <c r="U11" s="403"/>
      <c r="V11" s="403"/>
      <c r="W11" s="403"/>
      <c r="X11" s="624"/>
      <c r="Y11" s="403"/>
      <c r="Z11" s="403"/>
      <c r="AA11" s="414"/>
      <c r="AB11" s="1056" t="s">
        <v>523</v>
      </c>
      <c r="AC11" s="413"/>
      <c r="AD11" s="1056" t="s">
        <v>523</v>
      </c>
      <c r="AE11" s="1010"/>
      <c r="AF11" s="1011"/>
      <c r="AG11" s="1011"/>
      <c r="AH11" s="393"/>
      <c r="AI11" s="626" t="str">
        <f>IF($Y11=$Y$80,1,IF($Y11=$Y$81,2,IF($Y11=$Y$82,3,"-")))</f>
        <v>-</v>
      </c>
      <c r="AJ11" s="371">
        <f>IF(AND($F11=$F$80,$X11&gt;0),1,0)</f>
        <v>0</v>
      </c>
      <c r="AQ11" s="628">
        <f t="shared" si="6"/>
        <v>10</v>
      </c>
      <c r="AR11" s="628" t="str">
        <f t="shared" si="0"/>
        <v/>
      </c>
      <c r="AS11" s="628" t="str">
        <f t="shared" si="1"/>
        <v/>
      </c>
      <c r="AT11" s="628" t="str">
        <f t="shared" si="2"/>
        <v/>
      </c>
      <c r="AU11" s="628" t="str">
        <f t="shared" si="3"/>
        <v/>
      </c>
      <c r="AV11" s="628">
        <f t="shared" si="3"/>
        <v>0</v>
      </c>
      <c r="AW11" s="628" t="str">
        <f t="shared" si="4"/>
        <v/>
      </c>
      <c r="AX11" s="629" t="str">
        <f t="shared" si="5"/>
        <v/>
      </c>
    </row>
    <row r="12" spans="1:50" s="371" customFormat="1" ht="30" customHeight="1">
      <c r="A12" s="417">
        <f>ROWS(A$11:A12)</f>
        <v>2</v>
      </c>
      <c r="B12" s="1014"/>
      <c r="C12" s="1015"/>
      <c r="D12" s="1016"/>
      <c r="E12" s="416"/>
      <c r="F12" s="412"/>
      <c r="G12" s="593"/>
      <c r="H12" s="595"/>
      <c r="I12" s="595"/>
      <c r="J12" s="594"/>
      <c r="K12" s="406"/>
      <c r="L12" s="1033"/>
      <c r="M12" s="1033"/>
      <c r="N12" s="1035"/>
      <c r="O12" s="403"/>
      <c r="P12" s="403"/>
      <c r="Q12" s="1038"/>
      <c r="R12" s="1051"/>
      <c r="S12" s="415"/>
      <c r="T12" s="404">
        <f t="shared" si="7"/>
        <v>0</v>
      </c>
      <c r="U12" s="403"/>
      <c r="V12" s="403"/>
      <c r="W12" s="403"/>
      <c r="X12" s="624"/>
      <c r="Y12" s="403"/>
      <c r="Z12" s="403"/>
      <c r="AA12" s="414"/>
      <c r="AB12" s="1057"/>
      <c r="AC12" s="413"/>
      <c r="AD12" s="1057"/>
      <c r="AE12" s="1010"/>
      <c r="AF12" s="1011"/>
      <c r="AG12" s="1011"/>
      <c r="AH12" s="393"/>
      <c r="AI12" s="626" t="str">
        <f t="shared" ref="AI12:AI60" si="8">IF($Y12=$Y$80,1,IF($Y12=$Y$81,2,IF($Y12=$Y$82,3,"-")))</f>
        <v>-</v>
      </c>
      <c r="AJ12" s="371">
        <f t="shared" ref="AJ12:AJ60" si="9">IF(AND($F12=$F$80,$X12&gt;0),1,0)</f>
        <v>0</v>
      </c>
      <c r="AQ12" s="628">
        <f t="shared" si="6"/>
        <v>11</v>
      </c>
      <c r="AR12" s="628" t="str">
        <f t="shared" si="0"/>
        <v/>
      </c>
      <c r="AS12" s="628" t="str">
        <f t="shared" si="1"/>
        <v/>
      </c>
      <c r="AT12" s="628" t="str">
        <f t="shared" si="2"/>
        <v/>
      </c>
      <c r="AU12" s="628" t="str">
        <f t="shared" si="3"/>
        <v/>
      </c>
      <c r="AV12" s="628">
        <f t="shared" si="3"/>
        <v>0</v>
      </c>
      <c r="AW12" s="628" t="str">
        <f t="shared" si="4"/>
        <v/>
      </c>
      <c r="AX12" s="629" t="str">
        <f t="shared" si="5"/>
        <v/>
      </c>
    </row>
    <row r="13" spans="1:50" s="371" customFormat="1" ht="30" customHeight="1">
      <c r="A13" s="411">
        <f>ROWS(A$11:A13)</f>
        <v>3</v>
      </c>
      <c r="B13" s="1014"/>
      <c r="C13" s="1015"/>
      <c r="D13" s="1016"/>
      <c r="E13" s="412"/>
      <c r="F13" s="412"/>
      <c r="G13" s="593"/>
      <c r="H13" s="593"/>
      <c r="I13" s="593"/>
      <c r="J13" s="594"/>
      <c r="K13" s="406"/>
      <c r="L13" s="1033"/>
      <c r="M13" s="1033"/>
      <c r="N13" s="1035"/>
      <c r="O13" s="403"/>
      <c r="P13" s="403"/>
      <c r="Q13" s="1038"/>
      <c r="R13" s="1051"/>
      <c r="S13" s="410"/>
      <c r="T13" s="404">
        <f t="shared" si="7"/>
        <v>0</v>
      </c>
      <c r="U13" s="403"/>
      <c r="V13" s="403"/>
      <c r="W13" s="403"/>
      <c r="X13" s="403"/>
      <c r="Y13" s="403"/>
      <c r="Z13" s="403"/>
      <c r="AA13" s="409"/>
      <c r="AB13" s="1057"/>
      <c r="AC13" s="408"/>
      <c r="AD13" s="1057"/>
      <c r="AE13" s="1030"/>
      <c r="AF13" s="1008"/>
      <c r="AG13" s="1008"/>
      <c r="AH13" s="393"/>
      <c r="AI13" s="626" t="str">
        <f t="shared" si="8"/>
        <v>-</v>
      </c>
      <c r="AJ13" s="371">
        <f t="shared" si="9"/>
        <v>0</v>
      </c>
      <c r="AQ13" s="628">
        <f t="shared" si="6"/>
        <v>12</v>
      </c>
      <c r="AR13" s="628" t="str">
        <f t="shared" si="0"/>
        <v/>
      </c>
      <c r="AS13" s="628" t="str">
        <f t="shared" si="1"/>
        <v/>
      </c>
      <c r="AT13" s="628" t="str">
        <f t="shared" si="2"/>
        <v/>
      </c>
      <c r="AU13" s="628" t="str">
        <f t="shared" si="3"/>
        <v/>
      </c>
      <c r="AV13" s="628">
        <f t="shared" si="3"/>
        <v>0</v>
      </c>
      <c r="AW13" s="628" t="str">
        <f t="shared" si="4"/>
        <v/>
      </c>
      <c r="AX13" s="629" t="str">
        <f t="shared" si="5"/>
        <v/>
      </c>
    </row>
    <row r="14" spans="1:50" s="371" customFormat="1" ht="30" customHeight="1">
      <c r="A14" s="411">
        <f>ROWS(A$11:A14)</f>
        <v>4</v>
      </c>
      <c r="B14" s="1014"/>
      <c r="C14" s="1015"/>
      <c r="D14" s="1016"/>
      <c r="E14" s="412"/>
      <c r="F14" s="412"/>
      <c r="G14" s="593"/>
      <c r="H14" s="593"/>
      <c r="I14" s="593"/>
      <c r="J14" s="594"/>
      <c r="K14" s="406"/>
      <c r="L14" s="1033"/>
      <c r="M14" s="1033"/>
      <c r="N14" s="1035"/>
      <c r="O14" s="403"/>
      <c r="P14" s="403"/>
      <c r="Q14" s="1038"/>
      <c r="R14" s="1051"/>
      <c r="S14" s="410"/>
      <c r="T14" s="404">
        <f t="shared" si="7"/>
        <v>0</v>
      </c>
      <c r="U14" s="403"/>
      <c r="V14" s="403"/>
      <c r="W14" s="403"/>
      <c r="X14" s="403"/>
      <c r="Y14" s="403"/>
      <c r="Z14" s="403"/>
      <c r="AA14" s="409"/>
      <c r="AB14" s="1057"/>
      <c r="AC14" s="408"/>
      <c r="AD14" s="1057"/>
      <c r="AE14" s="1049"/>
      <c r="AF14" s="1050"/>
      <c r="AG14" s="1050"/>
      <c r="AH14" s="393"/>
      <c r="AI14" s="626" t="str">
        <f t="shared" si="8"/>
        <v>-</v>
      </c>
      <c r="AJ14" s="371">
        <f t="shared" si="9"/>
        <v>0</v>
      </c>
      <c r="AQ14" s="628">
        <f t="shared" si="6"/>
        <v>13</v>
      </c>
      <c r="AR14" s="628" t="str">
        <f t="shared" si="0"/>
        <v/>
      </c>
      <c r="AS14" s="628" t="str">
        <f t="shared" si="1"/>
        <v/>
      </c>
      <c r="AT14" s="628" t="str">
        <f t="shared" si="2"/>
        <v/>
      </c>
      <c r="AU14" s="628" t="str">
        <f t="shared" si="3"/>
        <v/>
      </c>
      <c r="AV14" s="628">
        <f t="shared" si="3"/>
        <v>0</v>
      </c>
      <c r="AW14" s="628" t="str">
        <f t="shared" si="4"/>
        <v/>
      </c>
      <c r="AX14" s="629" t="str">
        <f t="shared" si="5"/>
        <v/>
      </c>
    </row>
    <row r="15" spans="1:50" s="371" customFormat="1" ht="30" customHeight="1">
      <c r="A15" s="411">
        <f>ROWS(A$11:A15)</f>
        <v>5</v>
      </c>
      <c r="B15" s="1014"/>
      <c r="C15" s="1015"/>
      <c r="D15" s="1016"/>
      <c r="E15" s="412"/>
      <c r="F15" s="412"/>
      <c r="G15" s="593"/>
      <c r="H15" s="593"/>
      <c r="I15" s="593"/>
      <c r="J15" s="594"/>
      <c r="K15" s="406"/>
      <c r="L15" s="1033"/>
      <c r="M15" s="1033"/>
      <c r="N15" s="1035"/>
      <c r="O15" s="403"/>
      <c r="P15" s="403"/>
      <c r="Q15" s="1038"/>
      <c r="R15" s="1051"/>
      <c r="S15" s="410"/>
      <c r="T15" s="404">
        <f t="shared" si="7"/>
        <v>0</v>
      </c>
      <c r="U15" s="403"/>
      <c r="V15" s="403"/>
      <c r="W15" s="403"/>
      <c r="X15" s="403"/>
      <c r="Y15" s="403"/>
      <c r="Z15" s="403"/>
      <c r="AA15" s="409"/>
      <c r="AB15" s="1057"/>
      <c r="AC15" s="408"/>
      <c r="AD15" s="1057"/>
      <c r="AE15" s="1010"/>
      <c r="AF15" s="1011"/>
      <c r="AG15" s="1011"/>
      <c r="AH15" s="393"/>
      <c r="AI15" s="626" t="str">
        <f t="shared" si="8"/>
        <v>-</v>
      </c>
      <c r="AJ15" s="371">
        <f t="shared" si="9"/>
        <v>0</v>
      </c>
      <c r="AQ15" s="628">
        <f t="shared" si="6"/>
        <v>14</v>
      </c>
      <c r="AR15" s="628" t="str">
        <f t="shared" si="0"/>
        <v/>
      </c>
      <c r="AS15" s="628" t="str">
        <f t="shared" si="1"/>
        <v/>
      </c>
      <c r="AT15" s="628" t="str">
        <f t="shared" si="2"/>
        <v/>
      </c>
      <c r="AU15" s="628" t="str">
        <f t="shared" si="3"/>
        <v/>
      </c>
      <c r="AV15" s="628">
        <f t="shared" si="3"/>
        <v>0</v>
      </c>
      <c r="AW15" s="628" t="str">
        <f t="shared" si="4"/>
        <v/>
      </c>
      <c r="AX15" s="629" t="str">
        <f t="shared" si="5"/>
        <v/>
      </c>
    </row>
    <row r="16" spans="1:50" s="371" customFormat="1" ht="30" customHeight="1">
      <c r="A16" s="411">
        <f>ROWS(A$11:A16)</f>
        <v>6</v>
      </c>
      <c r="B16" s="1014"/>
      <c r="C16" s="1015"/>
      <c r="D16" s="1016"/>
      <c r="E16" s="412"/>
      <c r="F16" s="412"/>
      <c r="G16" s="593"/>
      <c r="H16" s="596"/>
      <c r="I16" s="596"/>
      <c r="J16" s="597"/>
      <c r="K16" s="406"/>
      <c r="L16" s="1033"/>
      <c r="M16" s="1033"/>
      <c r="N16" s="1035"/>
      <c r="O16" s="403"/>
      <c r="P16" s="403"/>
      <c r="Q16" s="1038"/>
      <c r="R16" s="1051"/>
      <c r="S16" s="410"/>
      <c r="T16" s="404">
        <f t="shared" si="7"/>
        <v>0</v>
      </c>
      <c r="U16" s="403"/>
      <c r="V16" s="403"/>
      <c r="W16" s="403"/>
      <c r="X16" s="403"/>
      <c r="Y16" s="403"/>
      <c r="Z16" s="403"/>
      <c r="AA16" s="409"/>
      <c r="AB16" s="1057"/>
      <c r="AC16" s="408"/>
      <c r="AD16" s="1057"/>
      <c r="AE16" s="1007"/>
      <c r="AF16" s="1008"/>
      <c r="AG16" s="1008"/>
      <c r="AH16" s="393"/>
      <c r="AI16" s="626" t="str">
        <f t="shared" si="8"/>
        <v>-</v>
      </c>
      <c r="AJ16" s="371">
        <f t="shared" si="9"/>
        <v>0</v>
      </c>
      <c r="AQ16" s="628">
        <f t="shared" si="6"/>
        <v>15</v>
      </c>
      <c r="AR16" s="628" t="str">
        <f t="shared" si="0"/>
        <v/>
      </c>
      <c r="AS16" s="628" t="str">
        <f t="shared" si="1"/>
        <v/>
      </c>
      <c r="AT16" s="628" t="str">
        <f t="shared" si="2"/>
        <v/>
      </c>
      <c r="AU16" s="628" t="str">
        <f t="shared" si="3"/>
        <v/>
      </c>
      <c r="AV16" s="628">
        <f t="shared" si="3"/>
        <v>0</v>
      </c>
      <c r="AW16" s="628" t="str">
        <f t="shared" si="4"/>
        <v/>
      </c>
      <c r="AX16" s="629" t="str">
        <f t="shared" si="5"/>
        <v/>
      </c>
    </row>
    <row r="17" spans="1:50" s="371" customFormat="1" ht="30" customHeight="1">
      <c r="A17" s="411">
        <f>ROWS(A$11:A17)</f>
        <v>7</v>
      </c>
      <c r="B17" s="1014"/>
      <c r="C17" s="1015"/>
      <c r="D17" s="1016"/>
      <c r="E17" s="412"/>
      <c r="F17" s="412"/>
      <c r="G17" s="593"/>
      <c r="H17" s="593"/>
      <c r="I17" s="593"/>
      <c r="J17" s="594"/>
      <c r="K17" s="406"/>
      <c r="L17" s="1033"/>
      <c r="M17" s="1033"/>
      <c r="N17" s="1035"/>
      <c r="O17" s="403"/>
      <c r="P17" s="403"/>
      <c r="Q17" s="1038"/>
      <c r="R17" s="1051"/>
      <c r="S17" s="410"/>
      <c r="T17" s="404">
        <f t="shared" si="7"/>
        <v>0</v>
      </c>
      <c r="U17" s="403"/>
      <c r="V17" s="403"/>
      <c r="W17" s="403"/>
      <c r="X17" s="403"/>
      <c r="Y17" s="403"/>
      <c r="Z17" s="403"/>
      <c r="AA17" s="409"/>
      <c r="AB17" s="1057"/>
      <c r="AC17" s="408"/>
      <c r="AD17" s="1057"/>
      <c r="AE17" s="1007"/>
      <c r="AF17" s="1008"/>
      <c r="AG17" s="1008"/>
      <c r="AH17" s="393"/>
      <c r="AI17" s="626" t="str">
        <f t="shared" si="8"/>
        <v>-</v>
      </c>
      <c r="AJ17" s="371">
        <f t="shared" si="9"/>
        <v>0</v>
      </c>
      <c r="AQ17" s="628">
        <f t="shared" si="6"/>
        <v>16</v>
      </c>
      <c r="AR17" s="628" t="str">
        <f t="shared" si="0"/>
        <v/>
      </c>
      <c r="AS17" s="628" t="str">
        <f t="shared" si="1"/>
        <v/>
      </c>
      <c r="AT17" s="628" t="str">
        <f t="shared" si="2"/>
        <v/>
      </c>
      <c r="AU17" s="628" t="str">
        <f t="shared" si="3"/>
        <v/>
      </c>
      <c r="AV17" s="628">
        <f t="shared" si="3"/>
        <v>0</v>
      </c>
      <c r="AW17" s="628" t="str">
        <f t="shared" si="4"/>
        <v/>
      </c>
      <c r="AX17" s="629" t="str">
        <f t="shared" si="5"/>
        <v/>
      </c>
    </row>
    <row r="18" spans="1:50" s="371" customFormat="1" ht="30" customHeight="1">
      <c r="A18" s="411">
        <f>ROWS(A$11:A18)</f>
        <v>8</v>
      </c>
      <c r="B18" s="1009"/>
      <c r="C18" s="1009"/>
      <c r="D18" s="1009"/>
      <c r="E18" s="412"/>
      <c r="F18" s="412"/>
      <c r="G18" s="598"/>
      <c r="H18" s="598"/>
      <c r="I18" s="593"/>
      <c r="J18" s="594"/>
      <c r="K18" s="406"/>
      <c r="L18" s="1033"/>
      <c r="M18" s="1033"/>
      <c r="N18" s="1035"/>
      <c r="O18" s="403"/>
      <c r="P18" s="403"/>
      <c r="Q18" s="1038"/>
      <c r="R18" s="1051"/>
      <c r="S18" s="410"/>
      <c r="T18" s="404">
        <f t="shared" si="7"/>
        <v>0</v>
      </c>
      <c r="U18" s="403"/>
      <c r="V18" s="403"/>
      <c r="W18" s="403"/>
      <c r="X18" s="403"/>
      <c r="Y18" s="403"/>
      <c r="Z18" s="403"/>
      <c r="AA18" s="409"/>
      <c r="AB18" s="1057"/>
      <c r="AC18" s="408"/>
      <c r="AD18" s="1057"/>
      <c r="AE18" s="1007"/>
      <c r="AF18" s="1008"/>
      <c r="AG18" s="1008"/>
      <c r="AH18" s="393"/>
      <c r="AI18" s="626" t="str">
        <f t="shared" si="8"/>
        <v>-</v>
      </c>
      <c r="AJ18" s="371">
        <f t="shared" si="9"/>
        <v>0</v>
      </c>
      <c r="AQ18" s="628">
        <f t="shared" si="6"/>
        <v>17</v>
      </c>
      <c r="AR18" s="628" t="str">
        <f t="shared" si="0"/>
        <v/>
      </c>
      <c r="AS18" s="628" t="str">
        <f t="shared" si="1"/>
        <v/>
      </c>
      <c r="AT18" s="628" t="str">
        <f t="shared" si="2"/>
        <v/>
      </c>
      <c r="AU18" s="628" t="str">
        <f t="shared" si="3"/>
        <v/>
      </c>
      <c r="AV18" s="628">
        <f t="shared" si="3"/>
        <v>0</v>
      </c>
      <c r="AW18" s="628" t="str">
        <f t="shared" si="4"/>
        <v/>
      </c>
      <c r="AX18" s="629" t="str">
        <f t="shared" si="5"/>
        <v/>
      </c>
    </row>
    <row r="19" spans="1:50" s="371" customFormat="1" ht="30" customHeight="1">
      <c r="A19" s="411">
        <f>ROWS(A$11:A19)</f>
        <v>9</v>
      </c>
      <c r="B19" s="1009"/>
      <c r="C19" s="1009"/>
      <c r="D19" s="1009"/>
      <c r="E19" s="412"/>
      <c r="F19" s="412"/>
      <c r="G19" s="598"/>
      <c r="H19" s="598"/>
      <c r="I19" s="593"/>
      <c r="J19" s="594"/>
      <c r="K19" s="406"/>
      <c r="L19" s="1033"/>
      <c r="M19" s="1033"/>
      <c r="N19" s="1035"/>
      <c r="O19" s="403"/>
      <c r="P19" s="403"/>
      <c r="Q19" s="1038"/>
      <c r="R19" s="1051"/>
      <c r="S19" s="410"/>
      <c r="T19" s="404">
        <f t="shared" si="7"/>
        <v>0</v>
      </c>
      <c r="U19" s="403"/>
      <c r="V19" s="403"/>
      <c r="W19" s="403"/>
      <c r="X19" s="403"/>
      <c r="Y19" s="403"/>
      <c r="Z19" s="403"/>
      <c r="AA19" s="409"/>
      <c r="AB19" s="1057"/>
      <c r="AC19" s="408"/>
      <c r="AD19" s="1057"/>
      <c r="AE19" s="1007"/>
      <c r="AF19" s="1008"/>
      <c r="AG19" s="1008"/>
      <c r="AH19" s="393"/>
      <c r="AI19" s="626" t="str">
        <f t="shared" si="8"/>
        <v>-</v>
      </c>
      <c r="AJ19" s="371">
        <f t="shared" si="9"/>
        <v>0</v>
      </c>
      <c r="AQ19" s="628">
        <f t="shared" si="6"/>
        <v>18</v>
      </c>
      <c r="AR19" s="628" t="str">
        <f t="shared" si="0"/>
        <v/>
      </c>
      <c r="AS19" s="628" t="str">
        <f t="shared" si="1"/>
        <v/>
      </c>
      <c r="AT19" s="628" t="str">
        <f t="shared" si="2"/>
        <v/>
      </c>
      <c r="AU19" s="628" t="str">
        <f t="shared" ref="AU19:AV34" si="10">IF(S28="","",S28)</f>
        <v/>
      </c>
      <c r="AV19" s="628">
        <f t="shared" si="10"/>
        <v>0</v>
      </c>
      <c r="AW19" s="628" t="str">
        <f t="shared" si="4"/>
        <v/>
      </c>
      <c r="AX19" s="629" t="str">
        <f t="shared" si="5"/>
        <v/>
      </c>
    </row>
    <row r="20" spans="1:50" s="371" customFormat="1" ht="30" customHeight="1">
      <c r="A20" s="411">
        <f>ROWS(A$11:A20)</f>
        <v>10</v>
      </c>
      <c r="B20" s="1009"/>
      <c r="C20" s="1009"/>
      <c r="D20" s="1009"/>
      <c r="E20" s="412"/>
      <c r="F20" s="412"/>
      <c r="G20" s="598"/>
      <c r="H20" s="598"/>
      <c r="I20" s="593"/>
      <c r="J20" s="594"/>
      <c r="K20" s="406"/>
      <c r="L20" s="1033"/>
      <c r="M20" s="1033"/>
      <c r="N20" s="1035"/>
      <c r="O20" s="403"/>
      <c r="P20" s="403"/>
      <c r="Q20" s="1038"/>
      <c r="R20" s="1051"/>
      <c r="S20" s="410"/>
      <c r="T20" s="404">
        <f t="shared" si="7"/>
        <v>0</v>
      </c>
      <c r="U20" s="403"/>
      <c r="V20" s="403"/>
      <c r="W20" s="403"/>
      <c r="X20" s="403"/>
      <c r="Y20" s="403"/>
      <c r="Z20" s="403"/>
      <c r="AA20" s="409"/>
      <c r="AB20" s="1057"/>
      <c r="AC20" s="408"/>
      <c r="AD20" s="1057"/>
      <c r="AE20" s="1007"/>
      <c r="AF20" s="1008"/>
      <c r="AG20" s="1008"/>
      <c r="AH20" s="393"/>
      <c r="AI20" s="626" t="str">
        <f t="shared" si="8"/>
        <v>-</v>
      </c>
      <c r="AJ20" s="371">
        <f t="shared" si="9"/>
        <v>0</v>
      </c>
      <c r="AQ20" s="628">
        <f t="shared" si="6"/>
        <v>19</v>
      </c>
      <c r="AR20" s="628" t="str">
        <f t="shared" si="0"/>
        <v/>
      </c>
      <c r="AS20" s="628" t="str">
        <f t="shared" si="1"/>
        <v/>
      </c>
      <c r="AT20" s="628" t="str">
        <f t="shared" si="2"/>
        <v/>
      </c>
      <c r="AU20" s="628" t="str">
        <f t="shared" si="10"/>
        <v/>
      </c>
      <c r="AV20" s="628">
        <f t="shared" si="10"/>
        <v>0</v>
      </c>
      <c r="AW20" s="628" t="str">
        <f t="shared" si="4"/>
        <v/>
      </c>
      <c r="AX20" s="629" t="str">
        <f t="shared" si="5"/>
        <v/>
      </c>
    </row>
    <row r="21" spans="1:50" s="371" customFormat="1" ht="30" customHeight="1">
      <c r="A21" s="411">
        <f>ROWS(A$11:A21)</f>
        <v>11</v>
      </c>
      <c r="B21" s="1009"/>
      <c r="C21" s="1009"/>
      <c r="D21" s="1009"/>
      <c r="E21" s="412"/>
      <c r="F21" s="412"/>
      <c r="G21" s="598"/>
      <c r="H21" s="598"/>
      <c r="I21" s="593"/>
      <c r="J21" s="594"/>
      <c r="K21" s="406"/>
      <c r="L21" s="1033"/>
      <c r="M21" s="1033"/>
      <c r="N21" s="1035"/>
      <c r="O21" s="403"/>
      <c r="P21" s="403"/>
      <c r="Q21" s="1038"/>
      <c r="R21" s="1051"/>
      <c r="S21" s="410"/>
      <c r="T21" s="404">
        <f t="shared" si="7"/>
        <v>0</v>
      </c>
      <c r="U21" s="403"/>
      <c r="V21" s="403"/>
      <c r="W21" s="403"/>
      <c r="X21" s="403"/>
      <c r="Y21" s="403"/>
      <c r="Z21" s="403"/>
      <c r="AA21" s="409"/>
      <c r="AB21" s="1057"/>
      <c r="AC21" s="408"/>
      <c r="AD21" s="1057"/>
      <c r="AE21" s="1007"/>
      <c r="AF21" s="1008"/>
      <c r="AG21" s="1008"/>
      <c r="AH21" s="393"/>
      <c r="AI21" s="626" t="str">
        <f t="shared" si="8"/>
        <v>-</v>
      </c>
      <c r="AJ21" s="371">
        <f t="shared" si="9"/>
        <v>0</v>
      </c>
      <c r="AQ21" s="628">
        <f t="shared" si="6"/>
        <v>20</v>
      </c>
      <c r="AR21" s="628" t="str">
        <f t="shared" si="0"/>
        <v/>
      </c>
      <c r="AS21" s="628" t="str">
        <f t="shared" si="1"/>
        <v/>
      </c>
      <c r="AT21" s="628" t="str">
        <f t="shared" si="2"/>
        <v/>
      </c>
      <c r="AU21" s="628" t="str">
        <f t="shared" si="10"/>
        <v/>
      </c>
      <c r="AV21" s="628">
        <f t="shared" si="10"/>
        <v>0</v>
      </c>
      <c r="AW21" s="628" t="str">
        <f t="shared" si="4"/>
        <v/>
      </c>
      <c r="AX21" s="629" t="str">
        <f t="shared" si="5"/>
        <v/>
      </c>
    </row>
    <row r="22" spans="1:50" s="371" customFormat="1" ht="30" customHeight="1">
      <c r="A22" s="411">
        <f>ROWS(A$11:A22)</f>
        <v>12</v>
      </c>
      <c r="B22" s="1009"/>
      <c r="C22" s="1009"/>
      <c r="D22" s="1009"/>
      <c r="E22" s="412"/>
      <c r="F22" s="412"/>
      <c r="G22" s="598"/>
      <c r="H22" s="598"/>
      <c r="I22" s="593"/>
      <c r="J22" s="594"/>
      <c r="K22" s="406"/>
      <c r="L22" s="1033"/>
      <c r="M22" s="1033"/>
      <c r="N22" s="1035"/>
      <c r="O22" s="403"/>
      <c r="P22" s="403"/>
      <c r="Q22" s="1038"/>
      <c r="R22" s="1051"/>
      <c r="S22" s="410"/>
      <c r="T22" s="404">
        <f t="shared" si="7"/>
        <v>0</v>
      </c>
      <c r="U22" s="403"/>
      <c r="V22" s="403"/>
      <c r="W22" s="403"/>
      <c r="X22" s="403"/>
      <c r="Y22" s="403"/>
      <c r="Z22" s="403"/>
      <c r="AA22" s="409"/>
      <c r="AB22" s="1057"/>
      <c r="AC22" s="408"/>
      <c r="AD22" s="1057"/>
      <c r="AE22" s="1007"/>
      <c r="AF22" s="1008"/>
      <c r="AG22" s="1008"/>
      <c r="AH22" s="393"/>
      <c r="AI22" s="626" t="str">
        <f t="shared" si="8"/>
        <v>-</v>
      </c>
      <c r="AJ22" s="371">
        <f t="shared" si="9"/>
        <v>0</v>
      </c>
      <c r="AQ22" s="628">
        <f t="shared" si="6"/>
        <v>21</v>
      </c>
      <c r="AR22" s="628" t="str">
        <f t="shared" si="0"/>
        <v/>
      </c>
      <c r="AS22" s="628" t="str">
        <f t="shared" si="1"/>
        <v/>
      </c>
      <c r="AT22" s="628" t="str">
        <f t="shared" si="2"/>
        <v/>
      </c>
      <c r="AU22" s="628" t="str">
        <f t="shared" si="10"/>
        <v/>
      </c>
      <c r="AV22" s="628">
        <f t="shared" si="10"/>
        <v>0</v>
      </c>
      <c r="AW22" s="628" t="str">
        <f t="shared" si="4"/>
        <v/>
      </c>
      <c r="AX22" s="629" t="str">
        <f t="shared" si="5"/>
        <v/>
      </c>
    </row>
    <row r="23" spans="1:50" s="371" customFormat="1" ht="30" customHeight="1">
      <c r="A23" s="411">
        <f>ROWS(A$11:A23)</f>
        <v>13</v>
      </c>
      <c r="B23" s="1009"/>
      <c r="C23" s="1009"/>
      <c r="D23" s="1009"/>
      <c r="E23" s="412"/>
      <c r="F23" s="412"/>
      <c r="G23" s="598"/>
      <c r="H23" s="598"/>
      <c r="I23" s="593"/>
      <c r="J23" s="594"/>
      <c r="K23" s="406"/>
      <c r="L23" s="1033"/>
      <c r="M23" s="1033"/>
      <c r="N23" s="1035"/>
      <c r="O23" s="403"/>
      <c r="P23" s="403"/>
      <c r="Q23" s="1038"/>
      <c r="R23" s="1051"/>
      <c r="S23" s="410"/>
      <c r="T23" s="404">
        <f t="shared" si="7"/>
        <v>0</v>
      </c>
      <c r="U23" s="403"/>
      <c r="V23" s="403"/>
      <c r="W23" s="403"/>
      <c r="X23" s="403"/>
      <c r="Y23" s="403"/>
      <c r="Z23" s="403"/>
      <c r="AA23" s="409"/>
      <c r="AB23" s="1057"/>
      <c r="AC23" s="408"/>
      <c r="AD23" s="1057"/>
      <c r="AE23" s="1007"/>
      <c r="AF23" s="1008"/>
      <c r="AG23" s="1008"/>
      <c r="AH23" s="393"/>
      <c r="AI23" s="626" t="str">
        <f t="shared" si="8"/>
        <v>-</v>
      </c>
      <c r="AJ23" s="371">
        <f t="shared" si="9"/>
        <v>0</v>
      </c>
      <c r="AQ23" s="628">
        <f t="shared" si="6"/>
        <v>22</v>
      </c>
      <c r="AR23" s="628" t="str">
        <f t="shared" si="0"/>
        <v/>
      </c>
      <c r="AS23" s="628" t="str">
        <f t="shared" si="1"/>
        <v/>
      </c>
      <c r="AT23" s="628" t="str">
        <f t="shared" si="2"/>
        <v/>
      </c>
      <c r="AU23" s="628" t="str">
        <f t="shared" si="10"/>
        <v/>
      </c>
      <c r="AV23" s="628">
        <f t="shared" si="10"/>
        <v>0</v>
      </c>
      <c r="AW23" s="628" t="str">
        <f t="shared" si="4"/>
        <v/>
      </c>
      <c r="AX23" s="629" t="str">
        <f t="shared" si="5"/>
        <v/>
      </c>
    </row>
    <row r="24" spans="1:50" s="371" customFormat="1" ht="30" customHeight="1">
      <c r="A24" s="411">
        <f>ROWS(A$11:A24)</f>
        <v>14</v>
      </c>
      <c r="B24" s="1009"/>
      <c r="C24" s="1009"/>
      <c r="D24" s="1009"/>
      <c r="E24" s="412"/>
      <c r="F24" s="412"/>
      <c r="G24" s="598"/>
      <c r="H24" s="598"/>
      <c r="I24" s="593"/>
      <c r="J24" s="594"/>
      <c r="K24" s="406"/>
      <c r="L24" s="1033"/>
      <c r="M24" s="1033"/>
      <c r="N24" s="1035"/>
      <c r="O24" s="403"/>
      <c r="P24" s="403"/>
      <c r="Q24" s="1038"/>
      <c r="R24" s="1051"/>
      <c r="S24" s="410"/>
      <c r="T24" s="404">
        <f t="shared" si="7"/>
        <v>0</v>
      </c>
      <c r="U24" s="403"/>
      <c r="V24" s="403"/>
      <c r="W24" s="403"/>
      <c r="X24" s="403"/>
      <c r="Y24" s="403"/>
      <c r="Z24" s="403"/>
      <c r="AA24" s="409"/>
      <c r="AB24" s="1057"/>
      <c r="AC24" s="408"/>
      <c r="AD24" s="1057"/>
      <c r="AE24" s="1007"/>
      <c r="AF24" s="1008"/>
      <c r="AG24" s="1008"/>
      <c r="AH24" s="393"/>
      <c r="AI24" s="626" t="str">
        <f t="shared" si="8"/>
        <v>-</v>
      </c>
      <c r="AJ24" s="371">
        <f t="shared" si="9"/>
        <v>0</v>
      </c>
      <c r="AQ24" s="628">
        <f t="shared" si="6"/>
        <v>23</v>
      </c>
      <c r="AR24" s="628" t="str">
        <f t="shared" si="0"/>
        <v/>
      </c>
      <c r="AS24" s="628" t="str">
        <f t="shared" si="1"/>
        <v/>
      </c>
      <c r="AT24" s="628" t="str">
        <f t="shared" si="2"/>
        <v/>
      </c>
      <c r="AU24" s="628" t="str">
        <f t="shared" si="10"/>
        <v/>
      </c>
      <c r="AV24" s="628">
        <f t="shared" si="10"/>
        <v>0</v>
      </c>
      <c r="AW24" s="628" t="str">
        <f t="shared" si="4"/>
        <v/>
      </c>
      <c r="AX24" s="629" t="str">
        <f t="shared" si="5"/>
        <v/>
      </c>
    </row>
    <row r="25" spans="1:50" s="371" customFormat="1" ht="30" customHeight="1">
      <c r="A25" s="411">
        <f>ROWS(A$11:A25)</f>
        <v>15</v>
      </c>
      <c r="B25" s="1009"/>
      <c r="C25" s="1009"/>
      <c r="D25" s="1009"/>
      <c r="E25" s="412"/>
      <c r="F25" s="412"/>
      <c r="G25" s="598"/>
      <c r="H25" s="598"/>
      <c r="I25" s="593"/>
      <c r="J25" s="594"/>
      <c r="K25" s="406"/>
      <c r="L25" s="1033"/>
      <c r="M25" s="1033"/>
      <c r="N25" s="1035"/>
      <c r="O25" s="403"/>
      <c r="P25" s="403"/>
      <c r="Q25" s="1038"/>
      <c r="R25" s="1051"/>
      <c r="S25" s="410"/>
      <c r="T25" s="404">
        <f t="shared" si="7"/>
        <v>0</v>
      </c>
      <c r="U25" s="403"/>
      <c r="V25" s="403"/>
      <c r="W25" s="403"/>
      <c r="X25" s="403"/>
      <c r="Y25" s="403"/>
      <c r="Z25" s="403"/>
      <c r="AA25" s="409"/>
      <c r="AB25" s="1057"/>
      <c r="AC25" s="408"/>
      <c r="AD25" s="1057"/>
      <c r="AE25" s="1007"/>
      <c r="AF25" s="1008"/>
      <c r="AG25" s="1008"/>
      <c r="AH25" s="393"/>
      <c r="AI25" s="626" t="str">
        <f t="shared" si="8"/>
        <v>-</v>
      </c>
      <c r="AJ25" s="371">
        <f t="shared" si="9"/>
        <v>0</v>
      </c>
      <c r="AQ25" s="628">
        <f t="shared" si="6"/>
        <v>24</v>
      </c>
      <c r="AR25" s="628" t="str">
        <f t="shared" si="0"/>
        <v/>
      </c>
      <c r="AS25" s="628" t="str">
        <f t="shared" si="1"/>
        <v/>
      </c>
      <c r="AT25" s="628" t="str">
        <f t="shared" si="2"/>
        <v/>
      </c>
      <c r="AU25" s="628" t="str">
        <f t="shared" si="10"/>
        <v/>
      </c>
      <c r="AV25" s="628">
        <f t="shared" si="10"/>
        <v>0</v>
      </c>
      <c r="AW25" s="628" t="str">
        <f t="shared" si="4"/>
        <v/>
      </c>
      <c r="AX25" s="629" t="str">
        <f t="shared" si="5"/>
        <v/>
      </c>
    </row>
    <row r="26" spans="1:50" s="371" customFormat="1" ht="30" customHeight="1">
      <c r="A26" s="411">
        <f>ROWS(A$11:A26)</f>
        <v>16</v>
      </c>
      <c r="B26" s="1009"/>
      <c r="C26" s="1009"/>
      <c r="D26" s="1009"/>
      <c r="E26" s="412"/>
      <c r="F26" s="412"/>
      <c r="G26" s="598"/>
      <c r="H26" s="598"/>
      <c r="I26" s="593"/>
      <c r="J26" s="594"/>
      <c r="K26" s="406"/>
      <c r="L26" s="1033"/>
      <c r="M26" s="1033"/>
      <c r="N26" s="1035"/>
      <c r="O26" s="403"/>
      <c r="P26" s="403"/>
      <c r="Q26" s="1038"/>
      <c r="R26" s="1051"/>
      <c r="S26" s="410"/>
      <c r="T26" s="404">
        <f t="shared" si="7"/>
        <v>0</v>
      </c>
      <c r="U26" s="403"/>
      <c r="V26" s="403"/>
      <c r="W26" s="403"/>
      <c r="X26" s="403"/>
      <c r="Y26" s="403"/>
      <c r="Z26" s="403"/>
      <c r="AA26" s="409"/>
      <c r="AB26" s="1057"/>
      <c r="AC26" s="408"/>
      <c r="AD26" s="1057"/>
      <c r="AE26" s="1007"/>
      <c r="AF26" s="1008"/>
      <c r="AG26" s="1008"/>
      <c r="AH26" s="393"/>
      <c r="AI26" s="626" t="str">
        <f t="shared" si="8"/>
        <v>-</v>
      </c>
      <c r="AJ26" s="371">
        <f t="shared" si="9"/>
        <v>0</v>
      </c>
      <c r="AQ26" s="628">
        <f t="shared" si="6"/>
        <v>25</v>
      </c>
      <c r="AR26" s="628" t="str">
        <f t="shared" si="0"/>
        <v/>
      </c>
      <c r="AS26" s="628" t="str">
        <f t="shared" si="1"/>
        <v/>
      </c>
      <c r="AT26" s="628" t="str">
        <f t="shared" si="2"/>
        <v/>
      </c>
      <c r="AU26" s="628" t="str">
        <f t="shared" si="10"/>
        <v/>
      </c>
      <c r="AV26" s="628">
        <f t="shared" si="10"/>
        <v>0</v>
      </c>
      <c r="AW26" s="628" t="str">
        <f t="shared" si="4"/>
        <v/>
      </c>
      <c r="AX26" s="629" t="str">
        <f t="shared" si="5"/>
        <v/>
      </c>
    </row>
    <row r="27" spans="1:50" s="371" customFormat="1" ht="30" customHeight="1">
      <c r="A27" s="411">
        <f>ROWS(A$11:A27)</f>
        <v>17</v>
      </c>
      <c r="B27" s="1014"/>
      <c r="C27" s="1015"/>
      <c r="D27" s="1016"/>
      <c r="E27" s="412"/>
      <c r="F27" s="412"/>
      <c r="G27" s="593"/>
      <c r="H27" s="593"/>
      <c r="I27" s="593"/>
      <c r="J27" s="594"/>
      <c r="K27" s="406"/>
      <c r="L27" s="1033"/>
      <c r="M27" s="1033"/>
      <c r="N27" s="1035"/>
      <c r="O27" s="403"/>
      <c r="P27" s="403"/>
      <c r="Q27" s="1038"/>
      <c r="R27" s="1051"/>
      <c r="S27" s="410"/>
      <c r="T27" s="404">
        <f t="shared" si="7"/>
        <v>0</v>
      </c>
      <c r="U27" s="403"/>
      <c r="V27" s="403"/>
      <c r="W27" s="403"/>
      <c r="X27" s="403"/>
      <c r="Y27" s="403"/>
      <c r="Z27" s="403"/>
      <c r="AA27" s="409"/>
      <c r="AB27" s="1057"/>
      <c r="AC27" s="408"/>
      <c r="AD27" s="1057"/>
      <c r="AE27" s="1010"/>
      <c r="AF27" s="1011"/>
      <c r="AG27" s="1011"/>
      <c r="AH27" s="393"/>
      <c r="AI27" s="626" t="str">
        <f t="shared" si="8"/>
        <v>-</v>
      </c>
      <c r="AJ27" s="371">
        <f t="shared" si="9"/>
        <v>0</v>
      </c>
      <c r="AQ27" s="628">
        <f t="shared" si="6"/>
        <v>26</v>
      </c>
      <c r="AR27" s="628" t="str">
        <f t="shared" si="0"/>
        <v/>
      </c>
      <c r="AS27" s="628" t="str">
        <f t="shared" si="1"/>
        <v/>
      </c>
      <c r="AT27" s="628" t="str">
        <f t="shared" si="2"/>
        <v/>
      </c>
      <c r="AU27" s="628" t="str">
        <f t="shared" si="10"/>
        <v/>
      </c>
      <c r="AV27" s="628">
        <f t="shared" si="10"/>
        <v>0</v>
      </c>
      <c r="AW27" s="628" t="str">
        <f t="shared" si="4"/>
        <v/>
      </c>
      <c r="AX27" s="629" t="str">
        <f t="shared" si="5"/>
        <v/>
      </c>
    </row>
    <row r="28" spans="1:50" s="371" customFormat="1" ht="30" customHeight="1">
      <c r="A28" s="411">
        <f>ROWS(A$11:A28)</f>
        <v>18</v>
      </c>
      <c r="B28" s="1014"/>
      <c r="C28" s="1015"/>
      <c r="D28" s="1016"/>
      <c r="E28" s="412"/>
      <c r="F28" s="412"/>
      <c r="G28" s="593"/>
      <c r="H28" s="596"/>
      <c r="I28" s="596"/>
      <c r="J28" s="597"/>
      <c r="K28" s="406"/>
      <c r="L28" s="1033"/>
      <c r="M28" s="1033"/>
      <c r="N28" s="1035"/>
      <c r="O28" s="403"/>
      <c r="P28" s="403"/>
      <c r="Q28" s="1038"/>
      <c r="R28" s="1051"/>
      <c r="S28" s="410"/>
      <c r="T28" s="404">
        <f t="shared" si="7"/>
        <v>0</v>
      </c>
      <c r="U28" s="403"/>
      <c r="V28" s="403"/>
      <c r="W28" s="403"/>
      <c r="X28" s="403"/>
      <c r="Y28" s="403"/>
      <c r="Z28" s="403"/>
      <c r="AA28" s="409"/>
      <c r="AB28" s="1057"/>
      <c r="AC28" s="408"/>
      <c r="AD28" s="1057"/>
      <c r="AE28" s="1007"/>
      <c r="AF28" s="1008"/>
      <c r="AG28" s="1008"/>
      <c r="AH28" s="393"/>
      <c r="AI28" s="626" t="str">
        <f t="shared" si="8"/>
        <v>-</v>
      </c>
      <c r="AJ28" s="371">
        <f t="shared" si="9"/>
        <v>0</v>
      </c>
      <c r="AQ28" s="628">
        <f t="shared" si="6"/>
        <v>27</v>
      </c>
      <c r="AR28" s="628" t="str">
        <f t="shared" si="0"/>
        <v/>
      </c>
      <c r="AS28" s="628" t="str">
        <f t="shared" si="1"/>
        <v/>
      </c>
      <c r="AT28" s="628" t="str">
        <f t="shared" si="2"/>
        <v/>
      </c>
      <c r="AU28" s="628" t="str">
        <f t="shared" si="10"/>
        <v/>
      </c>
      <c r="AV28" s="628">
        <f t="shared" si="10"/>
        <v>0</v>
      </c>
      <c r="AW28" s="628" t="str">
        <f t="shared" si="4"/>
        <v/>
      </c>
      <c r="AX28" s="629" t="str">
        <f t="shared" si="5"/>
        <v/>
      </c>
    </row>
    <row r="29" spans="1:50" s="371" customFormat="1" ht="30" customHeight="1">
      <c r="A29" s="411">
        <f>ROWS(A$11:A29)</f>
        <v>19</v>
      </c>
      <c r="B29" s="1009"/>
      <c r="C29" s="1009"/>
      <c r="D29" s="1009"/>
      <c r="E29" s="412"/>
      <c r="F29" s="412"/>
      <c r="G29" s="598"/>
      <c r="H29" s="598"/>
      <c r="I29" s="593"/>
      <c r="J29" s="594"/>
      <c r="K29" s="406"/>
      <c r="L29" s="1033"/>
      <c r="M29" s="1033"/>
      <c r="N29" s="1035"/>
      <c r="O29" s="403"/>
      <c r="P29" s="403"/>
      <c r="Q29" s="1038"/>
      <c r="R29" s="1051"/>
      <c r="S29" s="410"/>
      <c r="T29" s="404">
        <f t="shared" si="7"/>
        <v>0</v>
      </c>
      <c r="U29" s="403"/>
      <c r="V29" s="403"/>
      <c r="W29" s="403"/>
      <c r="X29" s="403"/>
      <c r="Y29" s="403"/>
      <c r="Z29" s="403"/>
      <c r="AA29" s="409"/>
      <c r="AB29" s="1057"/>
      <c r="AC29" s="408"/>
      <c r="AD29" s="1057"/>
      <c r="AE29" s="1007"/>
      <c r="AF29" s="1008"/>
      <c r="AG29" s="1008"/>
      <c r="AH29" s="393"/>
      <c r="AI29" s="626" t="str">
        <f t="shared" si="8"/>
        <v>-</v>
      </c>
      <c r="AJ29" s="371">
        <f t="shared" si="9"/>
        <v>0</v>
      </c>
      <c r="AQ29" s="628">
        <f t="shared" si="6"/>
        <v>28</v>
      </c>
      <c r="AR29" s="628" t="str">
        <f t="shared" si="0"/>
        <v/>
      </c>
      <c r="AS29" s="628" t="str">
        <f t="shared" si="1"/>
        <v/>
      </c>
      <c r="AT29" s="628" t="str">
        <f t="shared" si="2"/>
        <v/>
      </c>
      <c r="AU29" s="628" t="str">
        <f t="shared" si="10"/>
        <v/>
      </c>
      <c r="AV29" s="628">
        <f t="shared" si="10"/>
        <v>0</v>
      </c>
      <c r="AW29" s="628" t="str">
        <f t="shared" si="4"/>
        <v/>
      </c>
      <c r="AX29" s="629" t="str">
        <f t="shared" si="5"/>
        <v/>
      </c>
    </row>
    <row r="30" spans="1:50" s="371" customFormat="1" ht="30" customHeight="1">
      <c r="A30" s="411">
        <f>ROWS(A$11:A30)</f>
        <v>20</v>
      </c>
      <c r="B30" s="1009"/>
      <c r="C30" s="1009"/>
      <c r="D30" s="1009"/>
      <c r="E30" s="412"/>
      <c r="F30" s="412"/>
      <c r="G30" s="598"/>
      <c r="H30" s="598"/>
      <c r="I30" s="593"/>
      <c r="J30" s="594"/>
      <c r="K30" s="406"/>
      <c r="L30" s="1033"/>
      <c r="M30" s="1033"/>
      <c r="N30" s="1035"/>
      <c r="O30" s="403"/>
      <c r="P30" s="403"/>
      <c r="Q30" s="1038"/>
      <c r="R30" s="1051"/>
      <c r="S30" s="410"/>
      <c r="T30" s="404">
        <f t="shared" si="7"/>
        <v>0</v>
      </c>
      <c r="U30" s="403"/>
      <c r="V30" s="403"/>
      <c r="W30" s="403"/>
      <c r="X30" s="403"/>
      <c r="Y30" s="403"/>
      <c r="Z30" s="403"/>
      <c r="AA30" s="409"/>
      <c r="AB30" s="1057"/>
      <c r="AC30" s="408"/>
      <c r="AD30" s="1057"/>
      <c r="AE30" s="1007"/>
      <c r="AF30" s="1008"/>
      <c r="AG30" s="1008"/>
      <c r="AH30" s="393"/>
      <c r="AI30" s="626" t="str">
        <f t="shared" si="8"/>
        <v>-</v>
      </c>
      <c r="AJ30" s="371">
        <f t="shared" si="9"/>
        <v>0</v>
      </c>
      <c r="AQ30" s="628">
        <f t="shared" si="6"/>
        <v>29</v>
      </c>
      <c r="AR30" s="628" t="str">
        <f t="shared" si="0"/>
        <v/>
      </c>
      <c r="AS30" s="628" t="str">
        <f t="shared" si="1"/>
        <v/>
      </c>
      <c r="AT30" s="628" t="str">
        <f t="shared" si="2"/>
        <v/>
      </c>
      <c r="AU30" s="628" t="str">
        <f t="shared" si="10"/>
        <v/>
      </c>
      <c r="AV30" s="628">
        <f t="shared" si="10"/>
        <v>0</v>
      </c>
      <c r="AW30" s="628" t="str">
        <f t="shared" si="4"/>
        <v/>
      </c>
      <c r="AX30" s="629" t="str">
        <f t="shared" si="5"/>
        <v/>
      </c>
    </row>
    <row r="31" spans="1:50" s="371" customFormat="1" ht="30" customHeight="1">
      <c r="A31" s="411">
        <f>ROWS(A$11:A31)</f>
        <v>21</v>
      </c>
      <c r="B31" s="1009"/>
      <c r="C31" s="1009"/>
      <c r="D31" s="1009"/>
      <c r="E31" s="412"/>
      <c r="F31" s="412"/>
      <c r="G31" s="598"/>
      <c r="H31" s="598"/>
      <c r="I31" s="593"/>
      <c r="J31" s="594"/>
      <c r="K31" s="406"/>
      <c r="L31" s="1033"/>
      <c r="M31" s="1033"/>
      <c r="N31" s="1035"/>
      <c r="O31" s="403"/>
      <c r="P31" s="403"/>
      <c r="Q31" s="1038"/>
      <c r="R31" s="1051"/>
      <c r="S31" s="410"/>
      <c r="T31" s="404">
        <f t="shared" si="7"/>
        <v>0</v>
      </c>
      <c r="U31" s="403"/>
      <c r="V31" s="403"/>
      <c r="W31" s="403"/>
      <c r="X31" s="403"/>
      <c r="Y31" s="403"/>
      <c r="Z31" s="403"/>
      <c r="AA31" s="409"/>
      <c r="AB31" s="1057"/>
      <c r="AC31" s="408"/>
      <c r="AD31" s="1057"/>
      <c r="AE31" s="1007"/>
      <c r="AF31" s="1008"/>
      <c r="AG31" s="1008"/>
      <c r="AH31" s="393"/>
      <c r="AI31" s="626" t="str">
        <f t="shared" si="8"/>
        <v>-</v>
      </c>
      <c r="AJ31" s="371">
        <f t="shared" si="9"/>
        <v>0</v>
      </c>
      <c r="AQ31" s="628">
        <f t="shared" si="6"/>
        <v>30</v>
      </c>
      <c r="AR31" s="628" t="str">
        <f t="shared" si="0"/>
        <v/>
      </c>
      <c r="AS31" s="628" t="str">
        <f t="shared" si="1"/>
        <v/>
      </c>
      <c r="AT31" s="628" t="str">
        <f t="shared" si="2"/>
        <v/>
      </c>
      <c r="AU31" s="628" t="str">
        <f t="shared" si="10"/>
        <v/>
      </c>
      <c r="AV31" s="628">
        <f t="shared" si="10"/>
        <v>0</v>
      </c>
      <c r="AW31" s="628" t="str">
        <f t="shared" si="4"/>
        <v/>
      </c>
      <c r="AX31" s="629" t="str">
        <f t="shared" si="5"/>
        <v/>
      </c>
    </row>
    <row r="32" spans="1:50" s="371" customFormat="1" ht="30" customHeight="1">
      <c r="A32" s="411">
        <f>ROWS(A$11:A32)</f>
        <v>22</v>
      </c>
      <c r="B32" s="1009"/>
      <c r="C32" s="1009"/>
      <c r="D32" s="1009"/>
      <c r="E32" s="412"/>
      <c r="F32" s="412"/>
      <c r="G32" s="598"/>
      <c r="H32" s="598"/>
      <c r="I32" s="593"/>
      <c r="J32" s="594"/>
      <c r="K32" s="406"/>
      <c r="L32" s="1033"/>
      <c r="M32" s="1033"/>
      <c r="N32" s="1035"/>
      <c r="O32" s="403"/>
      <c r="P32" s="403"/>
      <c r="Q32" s="1038"/>
      <c r="R32" s="1051"/>
      <c r="S32" s="410"/>
      <c r="T32" s="404">
        <f t="shared" si="7"/>
        <v>0</v>
      </c>
      <c r="U32" s="403"/>
      <c r="V32" s="403"/>
      <c r="W32" s="403"/>
      <c r="X32" s="403"/>
      <c r="Y32" s="403"/>
      <c r="Z32" s="403"/>
      <c r="AA32" s="409"/>
      <c r="AB32" s="1057"/>
      <c r="AC32" s="408"/>
      <c r="AD32" s="1057"/>
      <c r="AE32" s="1007"/>
      <c r="AF32" s="1008"/>
      <c r="AG32" s="1008"/>
      <c r="AH32" s="393"/>
      <c r="AI32" s="626" t="str">
        <f t="shared" si="8"/>
        <v>-</v>
      </c>
      <c r="AJ32" s="371">
        <f t="shared" si="9"/>
        <v>0</v>
      </c>
      <c r="AQ32" s="628">
        <f t="shared" si="6"/>
        <v>31</v>
      </c>
      <c r="AR32" s="628" t="str">
        <f t="shared" si="0"/>
        <v/>
      </c>
      <c r="AS32" s="628" t="str">
        <f t="shared" si="1"/>
        <v/>
      </c>
      <c r="AT32" s="628" t="str">
        <f t="shared" si="2"/>
        <v/>
      </c>
      <c r="AU32" s="628" t="str">
        <f t="shared" si="10"/>
        <v/>
      </c>
      <c r="AV32" s="628">
        <f t="shared" si="10"/>
        <v>0</v>
      </c>
      <c r="AW32" s="628" t="str">
        <f t="shared" si="4"/>
        <v/>
      </c>
      <c r="AX32" s="629" t="str">
        <f t="shared" si="5"/>
        <v/>
      </c>
    </row>
    <row r="33" spans="1:50" s="371" customFormat="1" ht="30" customHeight="1">
      <c r="A33" s="411">
        <f>ROWS(A$11:A33)</f>
        <v>23</v>
      </c>
      <c r="B33" s="1009"/>
      <c r="C33" s="1009"/>
      <c r="D33" s="1009"/>
      <c r="E33" s="412"/>
      <c r="F33" s="412"/>
      <c r="G33" s="598"/>
      <c r="H33" s="598"/>
      <c r="I33" s="593"/>
      <c r="J33" s="594"/>
      <c r="K33" s="406"/>
      <c r="L33" s="1033"/>
      <c r="M33" s="1033"/>
      <c r="N33" s="1035"/>
      <c r="O33" s="403"/>
      <c r="P33" s="403"/>
      <c r="Q33" s="1038"/>
      <c r="R33" s="1051"/>
      <c r="S33" s="410"/>
      <c r="T33" s="404">
        <f t="shared" si="7"/>
        <v>0</v>
      </c>
      <c r="U33" s="403"/>
      <c r="V33" s="403"/>
      <c r="W33" s="403"/>
      <c r="X33" s="403"/>
      <c r="Y33" s="403"/>
      <c r="Z33" s="403"/>
      <c r="AA33" s="409"/>
      <c r="AB33" s="1057"/>
      <c r="AC33" s="408"/>
      <c r="AD33" s="1057"/>
      <c r="AE33" s="1007"/>
      <c r="AF33" s="1008"/>
      <c r="AG33" s="1008"/>
      <c r="AH33" s="393"/>
      <c r="AI33" s="626" t="str">
        <f t="shared" si="8"/>
        <v>-</v>
      </c>
      <c r="AJ33" s="371">
        <f t="shared" si="9"/>
        <v>0</v>
      </c>
      <c r="AQ33" s="628">
        <f t="shared" si="6"/>
        <v>32</v>
      </c>
      <c r="AR33" s="628" t="str">
        <f t="shared" si="0"/>
        <v/>
      </c>
      <c r="AS33" s="628" t="str">
        <f t="shared" si="1"/>
        <v/>
      </c>
      <c r="AT33" s="628" t="str">
        <f t="shared" si="2"/>
        <v/>
      </c>
      <c r="AU33" s="628" t="str">
        <f t="shared" si="10"/>
        <v/>
      </c>
      <c r="AV33" s="628">
        <f t="shared" si="10"/>
        <v>0</v>
      </c>
      <c r="AW33" s="628" t="str">
        <f t="shared" si="4"/>
        <v/>
      </c>
      <c r="AX33" s="629" t="str">
        <f t="shared" si="5"/>
        <v/>
      </c>
    </row>
    <row r="34" spans="1:50" s="371" customFormat="1" ht="30" customHeight="1">
      <c r="A34" s="411">
        <f>ROWS(A$11:A34)</f>
        <v>24</v>
      </c>
      <c r="B34" s="1014"/>
      <c r="C34" s="1015"/>
      <c r="D34" s="1016"/>
      <c r="E34" s="412"/>
      <c r="F34" s="412"/>
      <c r="G34" s="593"/>
      <c r="H34" s="593"/>
      <c r="I34" s="593"/>
      <c r="J34" s="594"/>
      <c r="K34" s="406"/>
      <c r="L34" s="1033"/>
      <c r="M34" s="1033"/>
      <c r="N34" s="1035"/>
      <c r="O34" s="403"/>
      <c r="P34" s="403"/>
      <c r="Q34" s="1038"/>
      <c r="R34" s="1051"/>
      <c r="S34" s="410"/>
      <c r="T34" s="404">
        <f t="shared" si="7"/>
        <v>0</v>
      </c>
      <c r="U34" s="403"/>
      <c r="V34" s="403"/>
      <c r="W34" s="403"/>
      <c r="X34" s="403"/>
      <c r="Y34" s="403"/>
      <c r="Z34" s="403"/>
      <c r="AA34" s="409"/>
      <c r="AB34" s="1057"/>
      <c r="AC34" s="408"/>
      <c r="AD34" s="1057"/>
      <c r="AE34" s="1007"/>
      <c r="AF34" s="1008"/>
      <c r="AG34" s="1008"/>
      <c r="AH34" s="393"/>
      <c r="AI34" s="626" t="str">
        <f t="shared" si="8"/>
        <v>-</v>
      </c>
      <c r="AJ34" s="371">
        <f t="shared" si="9"/>
        <v>0</v>
      </c>
      <c r="AQ34" s="628">
        <f t="shared" si="6"/>
        <v>33</v>
      </c>
      <c r="AR34" s="628" t="str">
        <f t="shared" si="0"/>
        <v/>
      </c>
      <c r="AS34" s="628" t="str">
        <f t="shared" si="1"/>
        <v/>
      </c>
      <c r="AT34" s="628" t="str">
        <f t="shared" si="2"/>
        <v/>
      </c>
      <c r="AU34" s="628" t="str">
        <f t="shared" si="10"/>
        <v/>
      </c>
      <c r="AV34" s="628">
        <f t="shared" si="10"/>
        <v>0</v>
      </c>
      <c r="AW34" s="628" t="str">
        <f t="shared" si="4"/>
        <v/>
      </c>
      <c r="AX34" s="629" t="str">
        <f t="shared" si="5"/>
        <v/>
      </c>
    </row>
    <row r="35" spans="1:50" s="371" customFormat="1" ht="30" customHeight="1">
      <c r="A35" s="411">
        <f>ROWS(A$11:A35)</f>
        <v>25</v>
      </c>
      <c r="B35" s="1009"/>
      <c r="C35" s="1009"/>
      <c r="D35" s="1009"/>
      <c r="E35" s="412"/>
      <c r="F35" s="412"/>
      <c r="G35" s="598"/>
      <c r="H35" s="598"/>
      <c r="I35" s="593"/>
      <c r="J35" s="594"/>
      <c r="K35" s="406"/>
      <c r="L35" s="1033"/>
      <c r="M35" s="1033"/>
      <c r="N35" s="1035"/>
      <c r="O35" s="403"/>
      <c r="P35" s="403"/>
      <c r="Q35" s="1038"/>
      <c r="R35" s="1051"/>
      <c r="S35" s="410"/>
      <c r="T35" s="404">
        <f t="shared" si="7"/>
        <v>0</v>
      </c>
      <c r="U35" s="403"/>
      <c r="V35" s="403"/>
      <c r="W35" s="403"/>
      <c r="X35" s="403"/>
      <c r="Y35" s="403"/>
      <c r="Z35" s="403"/>
      <c r="AA35" s="409"/>
      <c r="AB35" s="1057"/>
      <c r="AC35" s="408"/>
      <c r="AD35" s="1057"/>
      <c r="AE35" s="1007"/>
      <c r="AF35" s="1008"/>
      <c r="AG35" s="1008"/>
      <c r="AH35" s="393"/>
      <c r="AI35" s="626" t="str">
        <f t="shared" si="8"/>
        <v>-</v>
      </c>
      <c r="AJ35" s="371">
        <f t="shared" si="9"/>
        <v>0</v>
      </c>
      <c r="AQ35" s="628">
        <f t="shared" si="6"/>
        <v>34</v>
      </c>
      <c r="AR35" s="628" t="str">
        <f t="shared" si="0"/>
        <v/>
      </c>
      <c r="AS35" s="628" t="str">
        <f t="shared" si="1"/>
        <v/>
      </c>
      <c r="AT35" s="628" t="str">
        <f t="shared" si="2"/>
        <v/>
      </c>
      <c r="AU35" s="628" t="str">
        <f t="shared" ref="AU35:AV50" si="11">IF(S44="","",S44)</f>
        <v/>
      </c>
      <c r="AV35" s="628">
        <f t="shared" si="11"/>
        <v>0</v>
      </c>
      <c r="AW35" s="628" t="str">
        <f t="shared" si="4"/>
        <v/>
      </c>
      <c r="AX35" s="629" t="str">
        <f t="shared" si="5"/>
        <v/>
      </c>
    </row>
    <row r="36" spans="1:50" s="371" customFormat="1" ht="30" customHeight="1">
      <c r="A36" s="411">
        <f>ROWS(A$11:A36)</f>
        <v>26</v>
      </c>
      <c r="B36" s="1009"/>
      <c r="C36" s="1009"/>
      <c r="D36" s="1009"/>
      <c r="E36" s="412"/>
      <c r="F36" s="412"/>
      <c r="G36" s="598"/>
      <c r="H36" s="598"/>
      <c r="I36" s="593"/>
      <c r="J36" s="594"/>
      <c r="K36" s="406"/>
      <c r="L36" s="1033"/>
      <c r="M36" s="1033"/>
      <c r="N36" s="1035"/>
      <c r="O36" s="403"/>
      <c r="P36" s="403"/>
      <c r="Q36" s="1038"/>
      <c r="R36" s="1051"/>
      <c r="S36" s="410"/>
      <c r="T36" s="404">
        <f t="shared" si="7"/>
        <v>0</v>
      </c>
      <c r="U36" s="403"/>
      <c r="V36" s="403"/>
      <c r="W36" s="403"/>
      <c r="X36" s="403"/>
      <c r="Y36" s="403"/>
      <c r="Z36" s="403"/>
      <c r="AA36" s="409"/>
      <c r="AB36" s="1057"/>
      <c r="AC36" s="408"/>
      <c r="AD36" s="1057"/>
      <c r="AE36" s="1007"/>
      <c r="AF36" s="1008"/>
      <c r="AG36" s="1008"/>
      <c r="AH36" s="393"/>
      <c r="AI36" s="626" t="str">
        <f t="shared" si="8"/>
        <v>-</v>
      </c>
      <c r="AJ36" s="371">
        <f t="shared" si="9"/>
        <v>0</v>
      </c>
      <c r="AQ36" s="628">
        <f t="shared" si="6"/>
        <v>35</v>
      </c>
      <c r="AR36" s="628" t="str">
        <f t="shared" si="0"/>
        <v/>
      </c>
      <c r="AS36" s="628" t="str">
        <f t="shared" si="1"/>
        <v/>
      </c>
      <c r="AT36" s="628" t="str">
        <f t="shared" si="2"/>
        <v/>
      </c>
      <c r="AU36" s="628" t="str">
        <f t="shared" si="11"/>
        <v/>
      </c>
      <c r="AV36" s="628">
        <f t="shared" si="11"/>
        <v>0</v>
      </c>
      <c r="AW36" s="628" t="str">
        <f t="shared" si="4"/>
        <v/>
      </c>
      <c r="AX36" s="629" t="str">
        <f t="shared" si="5"/>
        <v/>
      </c>
    </row>
    <row r="37" spans="1:50" s="371" customFormat="1" ht="30" customHeight="1">
      <c r="A37" s="411">
        <f>ROWS(A$11:A37)</f>
        <v>27</v>
      </c>
      <c r="B37" s="1009"/>
      <c r="C37" s="1009"/>
      <c r="D37" s="1009"/>
      <c r="E37" s="412"/>
      <c r="F37" s="412"/>
      <c r="G37" s="598"/>
      <c r="H37" s="598"/>
      <c r="I37" s="593"/>
      <c r="J37" s="594"/>
      <c r="K37" s="406"/>
      <c r="L37" s="1033"/>
      <c r="M37" s="1033"/>
      <c r="N37" s="1035"/>
      <c r="O37" s="403"/>
      <c r="P37" s="403"/>
      <c r="Q37" s="1038"/>
      <c r="R37" s="1051"/>
      <c r="S37" s="410"/>
      <c r="T37" s="404">
        <f t="shared" si="7"/>
        <v>0</v>
      </c>
      <c r="U37" s="403"/>
      <c r="V37" s="403"/>
      <c r="W37" s="403"/>
      <c r="X37" s="403"/>
      <c r="Y37" s="403"/>
      <c r="Z37" s="403"/>
      <c r="AA37" s="409"/>
      <c r="AB37" s="1057"/>
      <c r="AC37" s="408"/>
      <c r="AD37" s="1057"/>
      <c r="AE37" s="1007"/>
      <c r="AF37" s="1008"/>
      <c r="AG37" s="1008"/>
      <c r="AH37" s="393"/>
      <c r="AI37" s="626" t="str">
        <f t="shared" si="8"/>
        <v>-</v>
      </c>
      <c r="AJ37" s="371">
        <f t="shared" si="9"/>
        <v>0</v>
      </c>
      <c r="AQ37" s="628">
        <f t="shared" si="6"/>
        <v>36</v>
      </c>
      <c r="AR37" s="628" t="str">
        <f t="shared" si="0"/>
        <v/>
      </c>
      <c r="AS37" s="628" t="str">
        <f t="shared" si="1"/>
        <v/>
      </c>
      <c r="AT37" s="628" t="str">
        <f t="shared" si="2"/>
        <v/>
      </c>
      <c r="AU37" s="628" t="str">
        <f t="shared" si="11"/>
        <v/>
      </c>
      <c r="AV37" s="628">
        <f t="shared" si="11"/>
        <v>0</v>
      </c>
      <c r="AW37" s="628" t="str">
        <f t="shared" si="4"/>
        <v/>
      </c>
      <c r="AX37" s="629" t="str">
        <f t="shared" si="5"/>
        <v/>
      </c>
    </row>
    <row r="38" spans="1:50" s="371" customFormat="1" ht="30" customHeight="1">
      <c r="A38" s="411">
        <f>ROWS(A$11:A38)</f>
        <v>28</v>
      </c>
      <c r="B38" s="1009"/>
      <c r="C38" s="1009"/>
      <c r="D38" s="1009"/>
      <c r="E38" s="412"/>
      <c r="F38" s="412"/>
      <c r="G38" s="598"/>
      <c r="H38" s="598"/>
      <c r="I38" s="593"/>
      <c r="J38" s="594"/>
      <c r="K38" s="406"/>
      <c r="L38" s="1033"/>
      <c r="M38" s="1033"/>
      <c r="N38" s="1035"/>
      <c r="O38" s="403"/>
      <c r="P38" s="403"/>
      <c r="Q38" s="1038"/>
      <c r="R38" s="1051"/>
      <c r="S38" s="410"/>
      <c r="T38" s="404">
        <f t="shared" si="7"/>
        <v>0</v>
      </c>
      <c r="U38" s="403"/>
      <c r="V38" s="403"/>
      <c r="W38" s="403"/>
      <c r="X38" s="403"/>
      <c r="Y38" s="403"/>
      <c r="Z38" s="403"/>
      <c r="AA38" s="409"/>
      <c r="AB38" s="1057"/>
      <c r="AC38" s="408"/>
      <c r="AD38" s="1057"/>
      <c r="AE38" s="1007"/>
      <c r="AF38" s="1008"/>
      <c r="AG38" s="1008"/>
      <c r="AH38" s="393"/>
      <c r="AI38" s="626" t="str">
        <f t="shared" si="8"/>
        <v>-</v>
      </c>
      <c r="AJ38" s="371">
        <f t="shared" si="9"/>
        <v>0</v>
      </c>
      <c r="AQ38" s="628">
        <f t="shared" si="6"/>
        <v>37</v>
      </c>
      <c r="AR38" s="628" t="str">
        <f t="shared" si="0"/>
        <v/>
      </c>
      <c r="AS38" s="628" t="str">
        <f t="shared" si="1"/>
        <v/>
      </c>
      <c r="AT38" s="628" t="str">
        <f t="shared" si="2"/>
        <v/>
      </c>
      <c r="AU38" s="628" t="str">
        <f t="shared" si="11"/>
        <v/>
      </c>
      <c r="AV38" s="628">
        <f t="shared" si="11"/>
        <v>0</v>
      </c>
      <c r="AW38" s="628" t="str">
        <f t="shared" si="4"/>
        <v/>
      </c>
      <c r="AX38" s="629" t="str">
        <f t="shared" si="5"/>
        <v/>
      </c>
    </row>
    <row r="39" spans="1:50" s="371" customFormat="1" ht="30" customHeight="1">
      <c r="A39" s="411">
        <f>ROWS(A$11:A39)</f>
        <v>29</v>
      </c>
      <c r="B39" s="1009"/>
      <c r="C39" s="1009"/>
      <c r="D39" s="1009"/>
      <c r="E39" s="412"/>
      <c r="F39" s="412"/>
      <c r="G39" s="598"/>
      <c r="H39" s="598"/>
      <c r="I39" s="593"/>
      <c r="J39" s="594"/>
      <c r="K39" s="406"/>
      <c r="L39" s="1033"/>
      <c r="M39" s="1033"/>
      <c r="N39" s="1035"/>
      <c r="O39" s="403"/>
      <c r="P39" s="403"/>
      <c r="Q39" s="1038"/>
      <c r="R39" s="1051"/>
      <c r="S39" s="410"/>
      <c r="T39" s="404">
        <f t="shared" si="7"/>
        <v>0</v>
      </c>
      <c r="U39" s="403"/>
      <c r="V39" s="403"/>
      <c r="W39" s="403"/>
      <c r="X39" s="403"/>
      <c r="Y39" s="403"/>
      <c r="Z39" s="403"/>
      <c r="AA39" s="409"/>
      <c r="AB39" s="1057"/>
      <c r="AC39" s="408"/>
      <c r="AD39" s="1057"/>
      <c r="AE39" s="1007"/>
      <c r="AF39" s="1008"/>
      <c r="AG39" s="1008"/>
      <c r="AH39" s="393"/>
      <c r="AI39" s="626" t="str">
        <f t="shared" si="8"/>
        <v>-</v>
      </c>
      <c r="AJ39" s="371">
        <f t="shared" si="9"/>
        <v>0</v>
      </c>
      <c r="AQ39" s="628">
        <f t="shared" si="6"/>
        <v>38</v>
      </c>
      <c r="AR39" s="628" t="str">
        <f t="shared" si="0"/>
        <v/>
      </c>
      <c r="AS39" s="628" t="str">
        <f t="shared" si="1"/>
        <v/>
      </c>
      <c r="AT39" s="628" t="str">
        <f t="shared" si="2"/>
        <v/>
      </c>
      <c r="AU39" s="628" t="str">
        <f t="shared" si="11"/>
        <v/>
      </c>
      <c r="AV39" s="628">
        <f t="shared" si="11"/>
        <v>0</v>
      </c>
      <c r="AW39" s="628" t="str">
        <f t="shared" si="4"/>
        <v/>
      </c>
      <c r="AX39" s="629" t="str">
        <f t="shared" si="5"/>
        <v/>
      </c>
    </row>
    <row r="40" spans="1:50" s="371" customFormat="1" ht="30" customHeight="1">
      <c r="A40" s="411">
        <f>ROWS(A$11:A40)</f>
        <v>30</v>
      </c>
      <c r="B40" s="1009"/>
      <c r="C40" s="1009"/>
      <c r="D40" s="1009"/>
      <c r="E40" s="412"/>
      <c r="F40" s="412"/>
      <c r="G40" s="598"/>
      <c r="H40" s="598"/>
      <c r="I40" s="593"/>
      <c r="J40" s="594"/>
      <c r="K40" s="406"/>
      <c r="L40" s="1033"/>
      <c r="M40" s="1033"/>
      <c r="N40" s="1035"/>
      <c r="O40" s="403"/>
      <c r="P40" s="403"/>
      <c r="Q40" s="1038"/>
      <c r="R40" s="1051"/>
      <c r="S40" s="410"/>
      <c r="T40" s="404">
        <f t="shared" si="7"/>
        <v>0</v>
      </c>
      <c r="U40" s="403"/>
      <c r="V40" s="403"/>
      <c r="W40" s="403"/>
      <c r="X40" s="403"/>
      <c r="Y40" s="403"/>
      <c r="Z40" s="403"/>
      <c r="AA40" s="409"/>
      <c r="AB40" s="1057"/>
      <c r="AC40" s="408"/>
      <c r="AD40" s="1057"/>
      <c r="AE40" s="1007"/>
      <c r="AF40" s="1008"/>
      <c r="AG40" s="1008"/>
      <c r="AH40" s="393"/>
      <c r="AI40" s="626" t="str">
        <f t="shared" si="8"/>
        <v>-</v>
      </c>
      <c r="AJ40" s="371">
        <f t="shared" si="9"/>
        <v>0</v>
      </c>
      <c r="AQ40" s="628">
        <f t="shared" si="6"/>
        <v>39</v>
      </c>
      <c r="AR40" s="628" t="str">
        <f t="shared" si="0"/>
        <v/>
      </c>
      <c r="AS40" s="628" t="str">
        <f t="shared" si="1"/>
        <v/>
      </c>
      <c r="AT40" s="628" t="str">
        <f t="shared" si="2"/>
        <v/>
      </c>
      <c r="AU40" s="628" t="str">
        <f t="shared" si="11"/>
        <v/>
      </c>
      <c r="AV40" s="628">
        <f t="shared" si="11"/>
        <v>0</v>
      </c>
      <c r="AW40" s="628" t="str">
        <f t="shared" si="4"/>
        <v/>
      </c>
      <c r="AX40" s="629" t="str">
        <f t="shared" si="5"/>
        <v/>
      </c>
    </row>
    <row r="41" spans="1:50" s="371" customFormat="1" ht="30" customHeight="1">
      <c r="A41" s="411">
        <f>ROWS(A$11:A41)</f>
        <v>31</v>
      </c>
      <c r="B41" s="1009"/>
      <c r="C41" s="1009"/>
      <c r="D41" s="1009"/>
      <c r="E41" s="412"/>
      <c r="F41" s="412"/>
      <c r="G41" s="598"/>
      <c r="H41" s="598"/>
      <c r="I41" s="593"/>
      <c r="J41" s="594"/>
      <c r="K41" s="406"/>
      <c r="L41" s="1033"/>
      <c r="M41" s="1033"/>
      <c r="N41" s="1035"/>
      <c r="O41" s="403"/>
      <c r="P41" s="403"/>
      <c r="Q41" s="1038"/>
      <c r="R41" s="1051"/>
      <c r="S41" s="410"/>
      <c r="T41" s="404">
        <f t="shared" si="7"/>
        <v>0</v>
      </c>
      <c r="U41" s="403"/>
      <c r="V41" s="403"/>
      <c r="W41" s="403"/>
      <c r="X41" s="403"/>
      <c r="Y41" s="403"/>
      <c r="Z41" s="403"/>
      <c r="AA41" s="409"/>
      <c r="AB41" s="1057"/>
      <c r="AC41" s="408"/>
      <c r="AD41" s="1057"/>
      <c r="AE41" s="1007"/>
      <c r="AF41" s="1008"/>
      <c r="AG41" s="1008"/>
      <c r="AH41" s="393"/>
      <c r="AI41" s="626" t="str">
        <f t="shared" si="8"/>
        <v>-</v>
      </c>
      <c r="AJ41" s="371">
        <f t="shared" si="9"/>
        <v>0</v>
      </c>
      <c r="AQ41" s="628">
        <f t="shared" si="6"/>
        <v>40</v>
      </c>
      <c r="AR41" s="628" t="str">
        <f t="shared" si="0"/>
        <v/>
      </c>
      <c r="AS41" s="628" t="str">
        <f t="shared" si="1"/>
        <v/>
      </c>
      <c r="AT41" s="628" t="str">
        <f t="shared" si="2"/>
        <v/>
      </c>
      <c r="AU41" s="628" t="str">
        <f t="shared" si="11"/>
        <v/>
      </c>
      <c r="AV41" s="628">
        <f t="shared" si="11"/>
        <v>0</v>
      </c>
      <c r="AW41" s="628" t="str">
        <f t="shared" si="4"/>
        <v/>
      </c>
      <c r="AX41" s="629" t="str">
        <f t="shared" si="5"/>
        <v/>
      </c>
    </row>
    <row r="42" spans="1:50" s="371" customFormat="1" ht="30" customHeight="1">
      <c r="A42" s="411">
        <f>ROWS(A$11:A42)</f>
        <v>32</v>
      </c>
      <c r="B42" s="1009"/>
      <c r="C42" s="1009"/>
      <c r="D42" s="1009"/>
      <c r="E42" s="412"/>
      <c r="F42" s="412"/>
      <c r="G42" s="598"/>
      <c r="H42" s="598"/>
      <c r="I42" s="593"/>
      <c r="J42" s="594"/>
      <c r="K42" s="406"/>
      <c r="L42" s="1033"/>
      <c r="M42" s="1033"/>
      <c r="N42" s="1035"/>
      <c r="O42" s="403"/>
      <c r="P42" s="403"/>
      <c r="Q42" s="1038"/>
      <c r="R42" s="1051"/>
      <c r="S42" s="410"/>
      <c r="T42" s="404">
        <f t="shared" si="7"/>
        <v>0</v>
      </c>
      <c r="U42" s="403"/>
      <c r="V42" s="403"/>
      <c r="W42" s="403"/>
      <c r="X42" s="403"/>
      <c r="Y42" s="403"/>
      <c r="Z42" s="403"/>
      <c r="AA42" s="409"/>
      <c r="AB42" s="1057"/>
      <c r="AC42" s="408"/>
      <c r="AD42" s="1057"/>
      <c r="AE42" s="1007"/>
      <c r="AF42" s="1008"/>
      <c r="AG42" s="1008"/>
      <c r="AH42" s="393"/>
      <c r="AI42" s="626" t="str">
        <f t="shared" si="8"/>
        <v>-</v>
      </c>
      <c r="AJ42" s="371">
        <f t="shared" si="9"/>
        <v>0</v>
      </c>
      <c r="AQ42" s="628">
        <f t="shared" si="6"/>
        <v>41</v>
      </c>
      <c r="AR42" s="628" t="str">
        <f t="shared" si="0"/>
        <v/>
      </c>
      <c r="AS42" s="628" t="str">
        <f t="shared" si="1"/>
        <v/>
      </c>
      <c r="AT42" s="628" t="str">
        <f t="shared" si="2"/>
        <v/>
      </c>
      <c r="AU42" s="628" t="str">
        <f t="shared" si="11"/>
        <v/>
      </c>
      <c r="AV42" s="628">
        <f t="shared" si="11"/>
        <v>0</v>
      </c>
      <c r="AW42" s="628" t="str">
        <f t="shared" si="4"/>
        <v/>
      </c>
      <c r="AX42" s="629" t="str">
        <f t="shared" si="5"/>
        <v/>
      </c>
    </row>
    <row r="43" spans="1:50" s="371" customFormat="1" ht="30" customHeight="1">
      <c r="A43" s="411">
        <f>ROWS(A$11:A43)</f>
        <v>33</v>
      </c>
      <c r="B43" s="1009"/>
      <c r="C43" s="1009"/>
      <c r="D43" s="1009"/>
      <c r="E43" s="412"/>
      <c r="F43" s="412"/>
      <c r="G43" s="598"/>
      <c r="H43" s="598"/>
      <c r="I43" s="593"/>
      <c r="J43" s="594"/>
      <c r="K43" s="406"/>
      <c r="L43" s="1033"/>
      <c r="M43" s="1033"/>
      <c r="N43" s="1035"/>
      <c r="O43" s="403"/>
      <c r="P43" s="403"/>
      <c r="Q43" s="1038"/>
      <c r="R43" s="1051"/>
      <c r="S43" s="410"/>
      <c r="T43" s="404">
        <f t="shared" ref="T43:T61" si="12">SUM(U43:W43)</f>
        <v>0</v>
      </c>
      <c r="U43" s="403"/>
      <c r="V43" s="403"/>
      <c r="W43" s="403"/>
      <c r="X43" s="403"/>
      <c r="Y43" s="403"/>
      <c r="Z43" s="403"/>
      <c r="AA43" s="409"/>
      <c r="AB43" s="1057"/>
      <c r="AC43" s="408"/>
      <c r="AD43" s="1057"/>
      <c r="AE43" s="1007"/>
      <c r="AF43" s="1008"/>
      <c r="AG43" s="1008"/>
      <c r="AH43" s="393"/>
      <c r="AI43" s="626" t="str">
        <f t="shared" si="8"/>
        <v>-</v>
      </c>
      <c r="AJ43" s="371">
        <f t="shared" si="9"/>
        <v>0</v>
      </c>
      <c r="AQ43" s="628">
        <f t="shared" si="6"/>
        <v>42</v>
      </c>
      <c r="AR43" s="628" t="str">
        <f t="shared" si="0"/>
        <v/>
      </c>
      <c r="AS43" s="628" t="str">
        <f t="shared" si="1"/>
        <v/>
      </c>
      <c r="AT43" s="628" t="str">
        <f t="shared" si="2"/>
        <v/>
      </c>
      <c r="AU43" s="628" t="str">
        <f t="shared" si="11"/>
        <v/>
      </c>
      <c r="AV43" s="628">
        <f t="shared" si="11"/>
        <v>0</v>
      </c>
      <c r="AW43" s="628" t="str">
        <f t="shared" si="4"/>
        <v/>
      </c>
      <c r="AX43" s="629" t="str">
        <f t="shared" si="5"/>
        <v/>
      </c>
    </row>
    <row r="44" spans="1:50" s="371" customFormat="1" ht="30" customHeight="1">
      <c r="A44" s="411">
        <f>ROWS(A$11:A44)</f>
        <v>34</v>
      </c>
      <c r="B44" s="1009"/>
      <c r="C44" s="1009"/>
      <c r="D44" s="1009"/>
      <c r="E44" s="412"/>
      <c r="F44" s="412"/>
      <c r="G44" s="598"/>
      <c r="H44" s="598"/>
      <c r="I44" s="593"/>
      <c r="J44" s="594"/>
      <c r="K44" s="406"/>
      <c r="L44" s="1033"/>
      <c r="M44" s="1033"/>
      <c r="N44" s="1035"/>
      <c r="O44" s="403"/>
      <c r="P44" s="403"/>
      <c r="Q44" s="1038"/>
      <c r="R44" s="1051"/>
      <c r="S44" s="410"/>
      <c r="T44" s="404">
        <f t="shared" si="12"/>
        <v>0</v>
      </c>
      <c r="U44" s="403"/>
      <c r="V44" s="403"/>
      <c r="W44" s="403"/>
      <c r="X44" s="403"/>
      <c r="Y44" s="403"/>
      <c r="Z44" s="403"/>
      <c r="AA44" s="409"/>
      <c r="AB44" s="1057"/>
      <c r="AC44" s="408"/>
      <c r="AD44" s="1057"/>
      <c r="AE44" s="1007"/>
      <c r="AF44" s="1008"/>
      <c r="AG44" s="1008"/>
      <c r="AH44" s="393"/>
      <c r="AI44" s="626" t="str">
        <f t="shared" si="8"/>
        <v>-</v>
      </c>
      <c r="AJ44" s="371">
        <f t="shared" si="9"/>
        <v>0</v>
      </c>
      <c r="AQ44" s="628">
        <f t="shared" si="6"/>
        <v>43</v>
      </c>
      <c r="AR44" s="628" t="str">
        <f t="shared" si="0"/>
        <v/>
      </c>
      <c r="AS44" s="628" t="str">
        <f t="shared" si="1"/>
        <v/>
      </c>
      <c r="AT44" s="628" t="str">
        <f t="shared" si="2"/>
        <v/>
      </c>
      <c r="AU44" s="628" t="str">
        <f t="shared" si="11"/>
        <v/>
      </c>
      <c r="AV44" s="628">
        <f t="shared" si="11"/>
        <v>0</v>
      </c>
      <c r="AW44" s="628" t="str">
        <f t="shared" si="4"/>
        <v/>
      </c>
      <c r="AX44" s="629" t="str">
        <f t="shared" si="5"/>
        <v/>
      </c>
    </row>
    <row r="45" spans="1:50" s="371" customFormat="1" ht="30" customHeight="1">
      <c r="A45" s="411">
        <f>ROWS(A$11:A45)</f>
        <v>35</v>
      </c>
      <c r="B45" s="1009"/>
      <c r="C45" s="1009"/>
      <c r="D45" s="1009"/>
      <c r="E45" s="412"/>
      <c r="F45" s="412"/>
      <c r="G45" s="598"/>
      <c r="H45" s="598"/>
      <c r="I45" s="593"/>
      <c r="J45" s="594"/>
      <c r="K45" s="406"/>
      <c r="L45" s="1033"/>
      <c r="M45" s="1033"/>
      <c r="N45" s="1035"/>
      <c r="O45" s="403"/>
      <c r="P45" s="403"/>
      <c r="Q45" s="1038"/>
      <c r="R45" s="1051"/>
      <c r="S45" s="410"/>
      <c r="T45" s="404">
        <f t="shared" si="12"/>
        <v>0</v>
      </c>
      <c r="U45" s="403"/>
      <c r="V45" s="403"/>
      <c r="W45" s="403"/>
      <c r="X45" s="403"/>
      <c r="Y45" s="403"/>
      <c r="Z45" s="403"/>
      <c r="AA45" s="409"/>
      <c r="AB45" s="1057"/>
      <c r="AC45" s="408"/>
      <c r="AD45" s="1057"/>
      <c r="AE45" s="1007"/>
      <c r="AF45" s="1008"/>
      <c r="AG45" s="1008"/>
      <c r="AH45" s="393"/>
      <c r="AI45" s="626" t="str">
        <f t="shared" si="8"/>
        <v>-</v>
      </c>
      <c r="AJ45" s="371">
        <f t="shared" si="9"/>
        <v>0</v>
      </c>
      <c r="AQ45" s="628">
        <f t="shared" si="6"/>
        <v>44</v>
      </c>
      <c r="AR45" s="628" t="str">
        <f t="shared" si="0"/>
        <v/>
      </c>
      <c r="AS45" s="628" t="str">
        <f t="shared" si="1"/>
        <v/>
      </c>
      <c r="AT45" s="628" t="str">
        <f t="shared" si="2"/>
        <v/>
      </c>
      <c r="AU45" s="628" t="str">
        <f t="shared" si="11"/>
        <v/>
      </c>
      <c r="AV45" s="628">
        <f t="shared" si="11"/>
        <v>0</v>
      </c>
      <c r="AW45" s="628" t="str">
        <f t="shared" si="4"/>
        <v/>
      </c>
      <c r="AX45" s="629" t="str">
        <f t="shared" si="5"/>
        <v/>
      </c>
    </row>
    <row r="46" spans="1:50" s="371" customFormat="1" ht="30" customHeight="1">
      <c r="A46" s="411">
        <f>ROWS(A$11:A46)</f>
        <v>36</v>
      </c>
      <c r="B46" s="1009"/>
      <c r="C46" s="1009"/>
      <c r="D46" s="1009"/>
      <c r="E46" s="412"/>
      <c r="F46" s="412"/>
      <c r="G46" s="598"/>
      <c r="H46" s="598"/>
      <c r="I46" s="593"/>
      <c r="J46" s="594"/>
      <c r="K46" s="406"/>
      <c r="L46" s="1033"/>
      <c r="M46" s="1033"/>
      <c r="N46" s="1035"/>
      <c r="O46" s="403"/>
      <c r="P46" s="403"/>
      <c r="Q46" s="1038"/>
      <c r="R46" s="1051"/>
      <c r="S46" s="410"/>
      <c r="T46" s="404">
        <f t="shared" si="12"/>
        <v>0</v>
      </c>
      <c r="U46" s="403"/>
      <c r="V46" s="403"/>
      <c r="W46" s="403"/>
      <c r="X46" s="403"/>
      <c r="Y46" s="403"/>
      <c r="Z46" s="403"/>
      <c r="AA46" s="409"/>
      <c r="AB46" s="1057"/>
      <c r="AC46" s="408"/>
      <c r="AD46" s="1057"/>
      <c r="AE46" s="1007"/>
      <c r="AF46" s="1008"/>
      <c r="AG46" s="1008"/>
      <c r="AH46" s="393"/>
      <c r="AI46" s="626" t="str">
        <f t="shared" si="8"/>
        <v>-</v>
      </c>
      <c r="AJ46" s="371">
        <f t="shared" si="9"/>
        <v>0</v>
      </c>
      <c r="AQ46" s="628">
        <f t="shared" si="6"/>
        <v>45</v>
      </c>
      <c r="AR46" s="628" t="str">
        <f t="shared" si="0"/>
        <v/>
      </c>
      <c r="AS46" s="628" t="str">
        <f t="shared" si="1"/>
        <v/>
      </c>
      <c r="AT46" s="628" t="str">
        <f t="shared" si="2"/>
        <v/>
      </c>
      <c r="AU46" s="628" t="str">
        <f t="shared" si="11"/>
        <v/>
      </c>
      <c r="AV46" s="628">
        <f t="shared" si="11"/>
        <v>0</v>
      </c>
      <c r="AW46" s="628" t="str">
        <f t="shared" si="4"/>
        <v/>
      </c>
      <c r="AX46" s="629" t="str">
        <f t="shared" si="5"/>
        <v/>
      </c>
    </row>
    <row r="47" spans="1:50" s="371" customFormat="1" ht="30" customHeight="1">
      <c r="A47" s="411">
        <f>ROWS(A$11:A47)</f>
        <v>37</v>
      </c>
      <c r="B47" s="1009"/>
      <c r="C47" s="1009"/>
      <c r="D47" s="1009"/>
      <c r="E47" s="412"/>
      <c r="F47" s="412"/>
      <c r="G47" s="598"/>
      <c r="H47" s="598"/>
      <c r="I47" s="593"/>
      <c r="J47" s="594"/>
      <c r="K47" s="406"/>
      <c r="L47" s="1033"/>
      <c r="M47" s="1033"/>
      <c r="N47" s="1035"/>
      <c r="O47" s="403"/>
      <c r="P47" s="403"/>
      <c r="Q47" s="1038"/>
      <c r="R47" s="1051"/>
      <c r="S47" s="410"/>
      <c r="T47" s="404">
        <f t="shared" si="12"/>
        <v>0</v>
      </c>
      <c r="U47" s="403"/>
      <c r="V47" s="403"/>
      <c r="W47" s="403"/>
      <c r="X47" s="403"/>
      <c r="Y47" s="403"/>
      <c r="Z47" s="403"/>
      <c r="AA47" s="409"/>
      <c r="AB47" s="1057"/>
      <c r="AC47" s="408"/>
      <c r="AD47" s="1057"/>
      <c r="AE47" s="1007"/>
      <c r="AF47" s="1008"/>
      <c r="AG47" s="1008"/>
      <c r="AH47" s="393"/>
      <c r="AI47" s="626" t="str">
        <f t="shared" si="8"/>
        <v>-</v>
      </c>
      <c r="AJ47" s="371">
        <f t="shared" si="9"/>
        <v>0</v>
      </c>
      <c r="AQ47" s="628">
        <f t="shared" si="6"/>
        <v>46</v>
      </c>
      <c r="AR47" s="628" t="str">
        <f t="shared" si="0"/>
        <v/>
      </c>
      <c r="AS47" s="628" t="str">
        <f t="shared" si="1"/>
        <v/>
      </c>
      <c r="AT47" s="628" t="str">
        <f t="shared" si="2"/>
        <v/>
      </c>
      <c r="AU47" s="628" t="str">
        <f t="shared" si="11"/>
        <v/>
      </c>
      <c r="AV47" s="628">
        <f t="shared" si="11"/>
        <v>0</v>
      </c>
      <c r="AW47" s="628" t="str">
        <f t="shared" si="4"/>
        <v/>
      </c>
      <c r="AX47" s="629" t="str">
        <f t="shared" si="5"/>
        <v/>
      </c>
    </row>
    <row r="48" spans="1:50" s="371" customFormat="1" ht="30" customHeight="1">
      <c r="A48" s="411">
        <f>ROWS(A$11:A48)</f>
        <v>38</v>
      </c>
      <c r="B48" s="1009"/>
      <c r="C48" s="1009"/>
      <c r="D48" s="1009"/>
      <c r="E48" s="412"/>
      <c r="F48" s="412"/>
      <c r="G48" s="598"/>
      <c r="H48" s="598"/>
      <c r="I48" s="593"/>
      <c r="J48" s="594"/>
      <c r="K48" s="406"/>
      <c r="L48" s="1033"/>
      <c r="M48" s="1033"/>
      <c r="N48" s="1035"/>
      <c r="O48" s="403"/>
      <c r="P48" s="403"/>
      <c r="Q48" s="1038"/>
      <c r="R48" s="1051"/>
      <c r="S48" s="410"/>
      <c r="T48" s="404">
        <f t="shared" si="12"/>
        <v>0</v>
      </c>
      <c r="U48" s="403"/>
      <c r="V48" s="403"/>
      <c r="W48" s="403"/>
      <c r="X48" s="403"/>
      <c r="Y48" s="403"/>
      <c r="Z48" s="403"/>
      <c r="AA48" s="409"/>
      <c r="AB48" s="1057"/>
      <c r="AC48" s="408"/>
      <c r="AD48" s="1057"/>
      <c r="AE48" s="1007"/>
      <c r="AF48" s="1008"/>
      <c r="AG48" s="1008"/>
      <c r="AH48" s="393"/>
      <c r="AI48" s="626" t="str">
        <f t="shared" si="8"/>
        <v>-</v>
      </c>
      <c r="AJ48" s="371">
        <f t="shared" si="9"/>
        <v>0</v>
      </c>
      <c r="AQ48" s="628">
        <f t="shared" si="6"/>
        <v>47</v>
      </c>
      <c r="AR48" s="628" t="str">
        <f t="shared" si="0"/>
        <v/>
      </c>
      <c r="AS48" s="628" t="str">
        <f t="shared" si="1"/>
        <v/>
      </c>
      <c r="AT48" s="628" t="str">
        <f t="shared" si="2"/>
        <v/>
      </c>
      <c r="AU48" s="628" t="str">
        <f t="shared" si="11"/>
        <v/>
      </c>
      <c r="AV48" s="628">
        <f t="shared" si="11"/>
        <v>0</v>
      </c>
      <c r="AW48" s="628" t="str">
        <f t="shared" si="4"/>
        <v/>
      </c>
      <c r="AX48" s="629" t="str">
        <f t="shared" si="5"/>
        <v/>
      </c>
    </row>
    <row r="49" spans="1:50" s="371" customFormat="1" ht="30" customHeight="1">
      <c r="A49" s="411">
        <f>ROWS(A$11:A49)</f>
        <v>39</v>
      </c>
      <c r="B49" s="1009"/>
      <c r="C49" s="1009"/>
      <c r="D49" s="1009"/>
      <c r="E49" s="412"/>
      <c r="F49" s="412"/>
      <c r="G49" s="598"/>
      <c r="H49" s="598"/>
      <c r="I49" s="593"/>
      <c r="J49" s="594"/>
      <c r="K49" s="406"/>
      <c r="L49" s="1033"/>
      <c r="M49" s="1033"/>
      <c r="N49" s="1035"/>
      <c r="O49" s="403"/>
      <c r="P49" s="403"/>
      <c r="Q49" s="1038"/>
      <c r="R49" s="1051"/>
      <c r="S49" s="410"/>
      <c r="T49" s="404">
        <f t="shared" si="12"/>
        <v>0</v>
      </c>
      <c r="U49" s="403"/>
      <c r="V49" s="403"/>
      <c r="W49" s="403"/>
      <c r="X49" s="403"/>
      <c r="Y49" s="403"/>
      <c r="Z49" s="403"/>
      <c r="AA49" s="409"/>
      <c r="AB49" s="1057"/>
      <c r="AC49" s="408"/>
      <c r="AD49" s="1057"/>
      <c r="AE49" s="1007"/>
      <c r="AF49" s="1008"/>
      <c r="AG49" s="1008"/>
      <c r="AH49" s="393"/>
      <c r="AI49" s="626" t="str">
        <f t="shared" si="8"/>
        <v>-</v>
      </c>
      <c r="AJ49" s="371">
        <f t="shared" si="9"/>
        <v>0</v>
      </c>
      <c r="AQ49" s="628">
        <f t="shared" si="6"/>
        <v>48</v>
      </c>
      <c r="AR49" s="628" t="str">
        <f t="shared" si="0"/>
        <v/>
      </c>
      <c r="AS49" s="628" t="str">
        <f t="shared" si="1"/>
        <v/>
      </c>
      <c r="AT49" s="628" t="str">
        <f t="shared" si="2"/>
        <v/>
      </c>
      <c r="AU49" s="628" t="str">
        <f t="shared" si="11"/>
        <v/>
      </c>
      <c r="AV49" s="628">
        <f t="shared" si="11"/>
        <v>0</v>
      </c>
      <c r="AW49" s="628" t="str">
        <f t="shared" si="4"/>
        <v/>
      </c>
      <c r="AX49" s="629" t="str">
        <f t="shared" si="5"/>
        <v/>
      </c>
    </row>
    <row r="50" spans="1:50" s="371" customFormat="1" ht="30" customHeight="1">
      <c r="A50" s="411">
        <f>ROWS(A$11:A50)</f>
        <v>40</v>
      </c>
      <c r="B50" s="1009"/>
      <c r="C50" s="1009"/>
      <c r="D50" s="1009"/>
      <c r="E50" s="412"/>
      <c r="F50" s="412"/>
      <c r="G50" s="598"/>
      <c r="H50" s="598"/>
      <c r="I50" s="593"/>
      <c r="J50" s="594"/>
      <c r="K50" s="406"/>
      <c r="L50" s="1033"/>
      <c r="M50" s="1033"/>
      <c r="N50" s="1035"/>
      <c r="O50" s="403"/>
      <c r="P50" s="403"/>
      <c r="Q50" s="1038"/>
      <c r="R50" s="1051"/>
      <c r="S50" s="410"/>
      <c r="T50" s="404">
        <f t="shared" si="12"/>
        <v>0</v>
      </c>
      <c r="U50" s="403"/>
      <c r="V50" s="403"/>
      <c r="W50" s="403"/>
      <c r="X50" s="403"/>
      <c r="Y50" s="403"/>
      <c r="Z50" s="403"/>
      <c r="AA50" s="409"/>
      <c r="AB50" s="1057"/>
      <c r="AC50" s="408"/>
      <c r="AD50" s="1057"/>
      <c r="AE50" s="1007"/>
      <c r="AF50" s="1008"/>
      <c r="AG50" s="1008"/>
      <c r="AH50" s="393"/>
      <c r="AI50" s="626" t="str">
        <f t="shared" si="8"/>
        <v>-</v>
      </c>
      <c r="AJ50" s="371">
        <f t="shared" si="9"/>
        <v>0</v>
      </c>
      <c r="AQ50" s="628">
        <f t="shared" si="6"/>
        <v>49</v>
      </c>
      <c r="AR50" s="628" t="str">
        <f t="shared" si="0"/>
        <v/>
      </c>
      <c r="AS50" s="628" t="str">
        <f t="shared" si="1"/>
        <v/>
      </c>
      <c r="AT50" s="628" t="str">
        <f t="shared" si="2"/>
        <v/>
      </c>
      <c r="AU50" s="628" t="str">
        <f t="shared" si="11"/>
        <v/>
      </c>
      <c r="AV50" s="628">
        <f t="shared" si="11"/>
        <v>0</v>
      </c>
      <c r="AW50" s="628" t="str">
        <f t="shared" si="4"/>
        <v/>
      </c>
      <c r="AX50" s="629" t="str">
        <f t="shared" si="5"/>
        <v/>
      </c>
    </row>
    <row r="51" spans="1:50" s="371" customFormat="1" ht="30" customHeight="1">
      <c r="A51" s="411">
        <f>ROWS(A$11:A51)</f>
        <v>41</v>
      </c>
      <c r="B51" s="1009"/>
      <c r="C51" s="1009"/>
      <c r="D51" s="1009"/>
      <c r="E51" s="412"/>
      <c r="F51" s="412"/>
      <c r="G51" s="598"/>
      <c r="H51" s="598"/>
      <c r="I51" s="593"/>
      <c r="J51" s="594"/>
      <c r="K51" s="406"/>
      <c r="L51" s="1033"/>
      <c r="M51" s="1033"/>
      <c r="N51" s="1035"/>
      <c r="O51" s="403"/>
      <c r="P51" s="403"/>
      <c r="Q51" s="1038"/>
      <c r="R51" s="1051"/>
      <c r="S51" s="410"/>
      <c r="T51" s="404">
        <f t="shared" si="12"/>
        <v>0</v>
      </c>
      <c r="U51" s="403"/>
      <c r="V51" s="403"/>
      <c r="W51" s="403"/>
      <c r="X51" s="403"/>
      <c r="Y51" s="403"/>
      <c r="Z51" s="403"/>
      <c r="AA51" s="409"/>
      <c r="AB51" s="1057"/>
      <c r="AC51" s="408"/>
      <c r="AD51" s="1057"/>
      <c r="AE51" s="1007"/>
      <c r="AF51" s="1008"/>
      <c r="AG51" s="1008"/>
      <c r="AH51" s="393"/>
      <c r="AI51" s="626" t="str">
        <f t="shared" si="8"/>
        <v>-</v>
      </c>
      <c r="AJ51" s="371">
        <f t="shared" si="9"/>
        <v>0</v>
      </c>
      <c r="AQ51" s="628">
        <f t="shared" si="6"/>
        <v>50</v>
      </c>
      <c r="AR51" s="628" t="str">
        <f t="shared" si="0"/>
        <v/>
      </c>
      <c r="AS51" s="628" t="str">
        <f t="shared" si="1"/>
        <v/>
      </c>
      <c r="AT51" s="628" t="str">
        <f t="shared" si="2"/>
        <v/>
      </c>
      <c r="AU51" s="628" t="str">
        <f t="shared" ref="AU51:AV51" si="13">IF(S60="","",S60)</f>
        <v/>
      </c>
      <c r="AV51" s="628">
        <f t="shared" si="13"/>
        <v>0</v>
      </c>
      <c r="AW51" s="628" t="str">
        <f t="shared" si="4"/>
        <v/>
      </c>
      <c r="AX51" s="629" t="str">
        <f t="shared" si="5"/>
        <v/>
      </c>
    </row>
    <row r="52" spans="1:50" s="371" customFormat="1" ht="30" customHeight="1">
      <c r="A52" s="411">
        <f>ROWS(A$11:A52)</f>
        <v>42</v>
      </c>
      <c r="B52" s="1009"/>
      <c r="C52" s="1009"/>
      <c r="D52" s="1009"/>
      <c r="E52" s="412"/>
      <c r="F52" s="412"/>
      <c r="G52" s="598"/>
      <c r="H52" s="598"/>
      <c r="I52" s="593"/>
      <c r="J52" s="594"/>
      <c r="K52" s="406"/>
      <c r="L52" s="1033"/>
      <c r="M52" s="1033"/>
      <c r="N52" s="1035"/>
      <c r="O52" s="403"/>
      <c r="P52" s="403"/>
      <c r="Q52" s="1038"/>
      <c r="R52" s="1051"/>
      <c r="S52" s="410"/>
      <c r="T52" s="404">
        <f t="shared" si="12"/>
        <v>0</v>
      </c>
      <c r="U52" s="403"/>
      <c r="V52" s="403"/>
      <c r="W52" s="403"/>
      <c r="X52" s="403"/>
      <c r="Y52" s="403"/>
      <c r="Z52" s="403"/>
      <c r="AA52" s="409"/>
      <c r="AB52" s="1057"/>
      <c r="AC52" s="408"/>
      <c r="AD52" s="1057"/>
      <c r="AE52" s="1007"/>
      <c r="AF52" s="1008"/>
      <c r="AG52" s="1008"/>
      <c r="AH52" s="393"/>
      <c r="AI52" s="626" t="str">
        <f t="shared" si="8"/>
        <v>-</v>
      </c>
      <c r="AJ52" s="371">
        <f t="shared" si="9"/>
        <v>0</v>
      </c>
    </row>
    <row r="53" spans="1:50" s="371" customFormat="1" ht="30" customHeight="1">
      <c r="A53" s="411">
        <f>ROWS(A$11:A53)</f>
        <v>43</v>
      </c>
      <c r="B53" s="1009"/>
      <c r="C53" s="1009"/>
      <c r="D53" s="1009"/>
      <c r="E53" s="412"/>
      <c r="F53" s="412"/>
      <c r="G53" s="598"/>
      <c r="H53" s="598"/>
      <c r="I53" s="593"/>
      <c r="J53" s="594"/>
      <c r="K53" s="406"/>
      <c r="L53" s="1033"/>
      <c r="M53" s="1033"/>
      <c r="N53" s="1035"/>
      <c r="O53" s="403"/>
      <c r="P53" s="403"/>
      <c r="Q53" s="1038"/>
      <c r="R53" s="1051"/>
      <c r="S53" s="410"/>
      <c r="T53" s="404">
        <f t="shared" si="12"/>
        <v>0</v>
      </c>
      <c r="U53" s="403"/>
      <c r="V53" s="403"/>
      <c r="W53" s="403"/>
      <c r="X53" s="403"/>
      <c r="Y53" s="403"/>
      <c r="Z53" s="403"/>
      <c r="AA53" s="409"/>
      <c r="AB53" s="1057"/>
      <c r="AC53" s="408"/>
      <c r="AD53" s="1057"/>
      <c r="AE53" s="1007"/>
      <c r="AF53" s="1008"/>
      <c r="AG53" s="1008"/>
      <c r="AH53" s="393"/>
      <c r="AI53" s="626" t="str">
        <f t="shared" si="8"/>
        <v>-</v>
      </c>
      <c r="AJ53" s="371">
        <f t="shared" si="9"/>
        <v>0</v>
      </c>
    </row>
    <row r="54" spans="1:50" s="371" customFormat="1" ht="30" customHeight="1">
      <c r="A54" s="411">
        <f>ROWS(A$11:A54)</f>
        <v>44</v>
      </c>
      <c r="B54" s="1009"/>
      <c r="C54" s="1009"/>
      <c r="D54" s="1009"/>
      <c r="E54" s="412"/>
      <c r="F54" s="412"/>
      <c r="G54" s="598"/>
      <c r="H54" s="598"/>
      <c r="I54" s="593"/>
      <c r="J54" s="594"/>
      <c r="K54" s="406"/>
      <c r="L54" s="1033"/>
      <c r="M54" s="1033"/>
      <c r="N54" s="1035"/>
      <c r="O54" s="403"/>
      <c r="P54" s="403"/>
      <c r="Q54" s="1038"/>
      <c r="R54" s="1051"/>
      <c r="S54" s="410"/>
      <c r="T54" s="404">
        <f t="shared" si="12"/>
        <v>0</v>
      </c>
      <c r="U54" s="403"/>
      <c r="V54" s="403"/>
      <c r="W54" s="403"/>
      <c r="X54" s="403"/>
      <c r="Y54" s="403"/>
      <c r="Z54" s="403"/>
      <c r="AA54" s="409"/>
      <c r="AB54" s="1057"/>
      <c r="AC54" s="408"/>
      <c r="AD54" s="1057"/>
      <c r="AE54" s="1007"/>
      <c r="AF54" s="1008"/>
      <c r="AG54" s="1008"/>
      <c r="AH54" s="393"/>
      <c r="AI54" s="626" t="str">
        <f t="shared" si="8"/>
        <v>-</v>
      </c>
      <c r="AJ54" s="371">
        <f t="shared" si="9"/>
        <v>0</v>
      </c>
    </row>
    <row r="55" spans="1:50" s="371" customFormat="1" ht="30" customHeight="1">
      <c r="A55" s="411">
        <f>ROWS(A$11:A55)</f>
        <v>45</v>
      </c>
      <c r="B55" s="1009"/>
      <c r="C55" s="1009"/>
      <c r="D55" s="1009"/>
      <c r="E55" s="412"/>
      <c r="F55" s="412"/>
      <c r="G55" s="598"/>
      <c r="H55" s="598"/>
      <c r="I55" s="593"/>
      <c r="J55" s="594"/>
      <c r="K55" s="406"/>
      <c r="L55" s="1033"/>
      <c r="M55" s="1033"/>
      <c r="N55" s="1035"/>
      <c r="O55" s="403"/>
      <c r="P55" s="403"/>
      <c r="Q55" s="1038"/>
      <c r="R55" s="1051"/>
      <c r="S55" s="410"/>
      <c r="T55" s="404">
        <f t="shared" si="12"/>
        <v>0</v>
      </c>
      <c r="U55" s="403"/>
      <c r="V55" s="403"/>
      <c r="W55" s="403"/>
      <c r="X55" s="403"/>
      <c r="Y55" s="403"/>
      <c r="Z55" s="403"/>
      <c r="AA55" s="409"/>
      <c r="AB55" s="1057"/>
      <c r="AC55" s="408"/>
      <c r="AD55" s="1057"/>
      <c r="AE55" s="1007"/>
      <c r="AF55" s="1008"/>
      <c r="AG55" s="1008"/>
      <c r="AH55" s="393"/>
      <c r="AI55" s="626" t="str">
        <f t="shared" si="8"/>
        <v>-</v>
      </c>
      <c r="AJ55" s="371">
        <f t="shared" si="9"/>
        <v>0</v>
      </c>
    </row>
    <row r="56" spans="1:50" s="371" customFormat="1" ht="30" customHeight="1">
      <c r="A56" s="411">
        <f>ROWS(A$11:A56)</f>
        <v>46</v>
      </c>
      <c r="B56" s="1009"/>
      <c r="C56" s="1009"/>
      <c r="D56" s="1009"/>
      <c r="E56" s="412"/>
      <c r="F56" s="412"/>
      <c r="G56" s="598"/>
      <c r="H56" s="598"/>
      <c r="I56" s="593"/>
      <c r="J56" s="594"/>
      <c r="K56" s="406"/>
      <c r="L56" s="1033"/>
      <c r="M56" s="1033"/>
      <c r="N56" s="1035"/>
      <c r="O56" s="403"/>
      <c r="P56" s="403"/>
      <c r="Q56" s="1038"/>
      <c r="R56" s="1051"/>
      <c r="S56" s="410"/>
      <c r="T56" s="404">
        <f t="shared" si="12"/>
        <v>0</v>
      </c>
      <c r="U56" s="403"/>
      <c r="V56" s="403"/>
      <c r="W56" s="403"/>
      <c r="X56" s="403"/>
      <c r="Y56" s="403"/>
      <c r="Z56" s="403"/>
      <c r="AA56" s="409"/>
      <c r="AB56" s="1057"/>
      <c r="AC56" s="408"/>
      <c r="AD56" s="1057"/>
      <c r="AE56" s="1007"/>
      <c r="AF56" s="1008"/>
      <c r="AG56" s="1008"/>
      <c r="AH56" s="393"/>
      <c r="AI56" s="626" t="str">
        <f t="shared" si="8"/>
        <v>-</v>
      </c>
      <c r="AJ56" s="371">
        <f t="shared" si="9"/>
        <v>0</v>
      </c>
    </row>
    <row r="57" spans="1:50" s="371" customFormat="1" ht="30" customHeight="1">
      <c r="A57" s="411">
        <f>ROWS(A$11:A57)</f>
        <v>47</v>
      </c>
      <c r="B57" s="1009"/>
      <c r="C57" s="1009"/>
      <c r="D57" s="1009"/>
      <c r="E57" s="412"/>
      <c r="F57" s="412"/>
      <c r="G57" s="598"/>
      <c r="H57" s="598"/>
      <c r="I57" s="593"/>
      <c r="J57" s="594"/>
      <c r="K57" s="406"/>
      <c r="L57" s="1033"/>
      <c r="M57" s="1033"/>
      <c r="N57" s="1035"/>
      <c r="O57" s="403"/>
      <c r="P57" s="403"/>
      <c r="Q57" s="1038"/>
      <c r="R57" s="1051"/>
      <c r="S57" s="410"/>
      <c r="T57" s="404">
        <f t="shared" si="12"/>
        <v>0</v>
      </c>
      <c r="U57" s="403"/>
      <c r="V57" s="403"/>
      <c r="W57" s="403"/>
      <c r="X57" s="403"/>
      <c r="Y57" s="403"/>
      <c r="Z57" s="403"/>
      <c r="AA57" s="409"/>
      <c r="AB57" s="1057"/>
      <c r="AC57" s="408"/>
      <c r="AD57" s="1057"/>
      <c r="AE57" s="1007"/>
      <c r="AF57" s="1008"/>
      <c r="AG57" s="1008"/>
      <c r="AH57" s="393"/>
      <c r="AI57" s="626" t="str">
        <f t="shared" si="8"/>
        <v>-</v>
      </c>
      <c r="AJ57" s="371">
        <f t="shared" si="9"/>
        <v>0</v>
      </c>
    </row>
    <row r="58" spans="1:50" s="371" customFormat="1" ht="30" customHeight="1">
      <c r="A58" s="411">
        <f>ROWS(A$11:A58)</f>
        <v>48</v>
      </c>
      <c r="B58" s="1009"/>
      <c r="C58" s="1009"/>
      <c r="D58" s="1009"/>
      <c r="E58" s="412"/>
      <c r="F58" s="412"/>
      <c r="G58" s="598"/>
      <c r="H58" s="598"/>
      <c r="I58" s="593"/>
      <c r="J58" s="594"/>
      <c r="K58" s="406"/>
      <c r="L58" s="1033"/>
      <c r="M58" s="1033"/>
      <c r="N58" s="1035"/>
      <c r="O58" s="403"/>
      <c r="P58" s="403"/>
      <c r="Q58" s="1038"/>
      <c r="R58" s="1051"/>
      <c r="S58" s="410"/>
      <c r="T58" s="404">
        <f t="shared" si="12"/>
        <v>0</v>
      </c>
      <c r="U58" s="403"/>
      <c r="V58" s="403"/>
      <c r="W58" s="403"/>
      <c r="X58" s="403"/>
      <c r="Y58" s="403"/>
      <c r="Z58" s="403"/>
      <c r="AA58" s="409"/>
      <c r="AB58" s="1057"/>
      <c r="AC58" s="408"/>
      <c r="AD58" s="1057"/>
      <c r="AE58" s="1007"/>
      <c r="AF58" s="1008"/>
      <c r="AG58" s="1008"/>
      <c r="AH58" s="393"/>
      <c r="AI58" s="626" t="str">
        <f t="shared" si="8"/>
        <v>-</v>
      </c>
      <c r="AJ58" s="371">
        <f t="shared" si="9"/>
        <v>0</v>
      </c>
    </row>
    <row r="59" spans="1:50" s="371" customFormat="1" ht="30" customHeight="1">
      <c r="A59" s="411">
        <f>ROWS(A$11:A59)</f>
        <v>49</v>
      </c>
      <c r="B59" s="1009"/>
      <c r="C59" s="1009"/>
      <c r="D59" s="1009"/>
      <c r="E59" s="412"/>
      <c r="F59" s="412"/>
      <c r="G59" s="598"/>
      <c r="H59" s="598"/>
      <c r="I59" s="593"/>
      <c r="J59" s="594"/>
      <c r="K59" s="406"/>
      <c r="L59" s="1033"/>
      <c r="M59" s="1033"/>
      <c r="N59" s="1035"/>
      <c r="O59" s="403"/>
      <c r="P59" s="403"/>
      <c r="Q59" s="1038"/>
      <c r="R59" s="1051"/>
      <c r="S59" s="410"/>
      <c r="T59" s="404">
        <f t="shared" si="12"/>
        <v>0</v>
      </c>
      <c r="U59" s="403"/>
      <c r="V59" s="403"/>
      <c r="W59" s="403"/>
      <c r="X59" s="403"/>
      <c r="Y59" s="403"/>
      <c r="Z59" s="403"/>
      <c r="AA59" s="409"/>
      <c r="AB59" s="1057"/>
      <c r="AC59" s="408"/>
      <c r="AD59" s="1057"/>
      <c r="AE59" s="1007"/>
      <c r="AF59" s="1008"/>
      <c r="AG59" s="1008"/>
      <c r="AH59" s="393"/>
      <c r="AI59" s="626" t="str">
        <f t="shared" si="8"/>
        <v>-</v>
      </c>
      <c r="AJ59" s="371">
        <f t="shared" si="9"/>
        <v>0</v>
      </c>
    </row>
    <row r="60" spans="1:50" s="371" customFormat="1" ht="30" customHeight="1" thickBot="1">
      <c r="A60" s="407">
        <f>ROWS(A$11:A60)</f>
        <v>50</v>
      </c>
      <c r="B60" s="1029"/>
      <c r="C60" s="1029"/>
      <c r="D60" s="1029"/>
      <c r="E60" s="412"/>
      <c r="F60" s="623"/>
      <c r="G60" s="599"/>
      <c r="H60" s="599"/>
      <c r="I60" s="600"/>
      <c r="J60" s="601"/>
      <c r="K60" s="406"/>
      <c r="L60" s="1033"/>
      <c r="M60" s="1033"/>
      <c r="N60" s="1036"/>
      <c r="O60" s="403"/>
      <c r="P60" s="403"/>
      <c r="Q60" s="1039"/>
      <c r="R60" s="1051"/>
      <c r="S60" s="405"/>
      <c r="T60" s="404">
        <f t="shared" si="12"/>
        <v>0</v>
      </c>
      <c r="U60" s="402"/>
      <c r="V60" s="402"/>
      <c r="W60" s="402"/>
      <c r="X60" s="402"/>
      <c r="Y60" s="403"/>
      <c r="Z60" s="402"/>
      <c r="AA60" s="401"/>
      <c r="AB60" s="1058"/>
      <c r="AC60" s="400"/>
      <c r="AD60" s="1058"/>
      <c r="AE60" s="1007"/>
      <c r="AF60" s="1008"/>
      <c r="AG60" s="1008"/>
      <c r="AH60" s="393"/>
      <c r="AI60" s="626" t="str">
        <f t="shared" si="8"/>
        <v>-</v>
      </c>
      <c r="AJ60" s="371">
        <f t="shared" si="9"/>
        <v>0</v>
      </c>
    </row>
    <row r="61" spans="1:50" s="371" customFormat="1" ht="36.75" customHeight="1" thickBot="1">
      <c r="A61" s="399"/>
      <c r="B61" s="1012" t="s">
        <v>436</v>
      </c>
      <c r="C61" s="1013"/>
      <c r="D61" s="1013"/>
      <c r="E61" s="1013"/>
      <c r="F61" s="1013"/>
      <c r="G61" s="1013"/>
      <c r="H61" s="1013"/>
      <c r="I61" s="1013"/>
      <c r="J61" s="1013"/>
      <c r="K61" s="398">
        <f>SUM(K11:K60)</f>
        <v>0</v>
      </c>
      <c r="L61" s="1140"/>
      <c r="M61" s="1140"/>
      <c r="N61" s="1141"/>
      <c r="O61" s="396">
        <f>SUM(O11:O60)</f>
        <v>0</v>
      </c>
      <c r="P61" s="396">
        <f>SUM(P11:P60)</f>
        <v>0</v>
      </c>
      <c r="Q61" s="396">
        <f>K61-(L61-M61)-N61-O61+P61</f>
        <v>0</v>
      </c>
      <c r="R61" s="1142"/>
      <c r="S61" s="398">
        <f>ROUNDDOWN(SUM(S11:S60),-3)</f>
        <v>0</v>
      </c>
      <c r="T61" s="396">
        <f t="shared" si="12"/>
        <v>0</v>
      </c>
      <c r="U61" s="396">
        <f>SUM(U11:U60)</f>
        <v>0</v>
      </c>
      <c r="V61" s="396">
        <f>SUM(V11:V60)</f>
        <v>0</v>
      </c>
      <c r="W61" s="396">
        <f>SUM(W11:W60)</f>
        <v>0</v>
      </c>
      <c r="X61" s="396">
        <f>SUM(X11:X60)</f>
        <v>0</v>
      </c>
      <c r="Y61" s="397"/>
      <c r="Z61" s="397"/>
      <c r="AA61" s="396">
        <f>SUM(AA11:AA60)</f>
        <v>0</v>
      </c>
      <c r="AB61" s="1142"/>
      <c r="AC61" s="395">
        <f>SUM(AC11:AC60)</f>
        <v>0</v>
      </c>
      <c r="AD61" s="394">
        <f>S61-T61-X61-AA61-AB61-AC61</f>
        <v>0</v>
      </c>
      <c r="AE61" s="1024"/>
      <c r="AF61" s="1025"/>
      <c r="AG61" s="1025"/>
      <c r="AH61" s="393"/>
    </row>
    <row r="62" spans="1:50" ht="12.75" thickBot="1">
      <c r="P62" s="392"/>
    </row>
    <row r="63" spans="1:50" s="371" customFormat="1" ht="69.75" customHeight="1" thickBot="1">
      <c r="B63" s="384"/>
      <c r="C63" s="384"/>
      <c r="D63" s="384"/>
      <c r="E63" s="384"/>
      <c r="F63" s="384"/>
      <c r="G63" s="384"/>
      <c r="H63" s="384"/>
      <c r="I63" s="384"/>
      <c r="J63" s="384"/>
      <c r="K63" s="384"/>
      <c r="L63" s="384"/>
      <c r="M63" s="384"/>
      <c r="N63" s="384"/>
      <c r="O63" s="384"/>
      <c r="P63" s="384"/>
      <c r="Q63" s="384"/>
      <c r="R63" s="384"/>
      <c r="S63" s="1026" t="s">
        <v>435</v>
      </c>
      <c r="T63" s="1027"/>
      <c r="U63" s="1027"/>
      <c r="V63" s="1027"/>
      <c r="W63" s="1028"/>
      <c r="X63" s="391" t="e">
        <f>(U61+V61+X61)/(T61+X61)</f>
        <v>#DIV/0!</v>
      </c>
      <c r="Y63" s="390" t="str">
        <f>IFERROR(IF(X63&gt;=1/2,"○","×"),"")</f>
        <v/>
      </c>
      <c r="Z63" s="384"/>
      <c r="AA63" s="1026" t="s">
        <v>434</v>
      </c>
      <c r="AB63" s="1027"/>
      <c r="AC63" s="1028"/>
      <c r="AD63" s="389" t="str">
        <f>IFERROR(IF(AD61&gt;=Q61,"○","×"),"")</f>
        <v>○</v>
      </c>
      <c r="AE63" s="384"/>
      <c r="AF63" s="384"/>
      <c r="AG63" s="388"/>
      <c r="AH63" s="385"/>
      <c r="AI63" s="387"/>
      <c r="AJ63" s="387"/>
      <c r="AK63" s="387"/>
      <c r="AL63" s="387"/>
      <c r="AM63" s="384"/>
    </row>
    <row r="64" spans="1:50" s="371" customFormat="1" ht="24" customHeight="1">
      <c r="B64" s="384"/>
      <c r="C64" s="384"/>
      <c r="D64" s="384"/>
      <c r="E64" s="384"/>
      <c r="F64" s="384"/>
      <c r="G64" s="384"/>
      <c r="H64" s="384"/>
      <c r="I64" s="384"/>
      <c r="J64" s="384"/>
      <c r="K64" s="386"/>
      <c r="L64" s="386"/>
      <c r="M64" s="386"/>
      <c r="N64" s="384"/>
      <c r="O64" s="384"/>
      <c r="P64" s="384"/>
      <c r="Q64" s="384"/>
      <c r="R64" s="384"/>
      <c r="S64" s="384"/>
      <c r="T64" s="384"/>
      <c r="U64" s="384"/>
      <c r="V64" s="384"/>
      <c r="W64" s="384"/>
      <c r="X64" s="384"/>
      <c r="Y64" s="384"/>
      <c r="Z64" s="384"/>
      <c r="AA64" s="384"/>
      <c r="AB64" s="385"/>
      <c r="AC64" s="385"/>
      <c r="AD64" s="384"/>
    </row>
    <row r="65" spans="1:42" s="374" customFormat="1" ht="19.5" customHeight="1">
      <c r="A65" s="1022" t="s">
        <v>433</v>
      </c>
      <c r="B65" s="1022"/>
      <c r="C65" s="1022"/>
      <c r="D65" s="1022"/>
      <c r="E65" s="1022"/>
      <c r="F65" s="380"/>
      <c r="G65" s="380"/>
      <c r="H65" s="380"/>
      <c r="I65" s="380"/>
      <c r="J65" s="380"/>
      <c r="K65" s="380"/>
      <c r="L65" s="380"/>
      <c r="M65" s="380"/>
      <c r="N65" s="380"/>
      <c r="O65" s="380"/>
      <c r="P65" s="384"/>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79"/>
      <c r="AN65" s="379"/>
      <c r="AO65" s="379"/>
      <c r="AP65" s="378"/>
    </row>
    <row r="66" spans="1:42" s="374" customFormat="1" ht="19.899999999999999" customHeight="1">
      <c r="A66" s="1022" t="s">
        <v>432</v>
      </c>
      <c r="B66" s="1022"/>
      <c r="C66" s="1022"/>
      <c r="D66" s="1022"/>
      <c r="E66" s="1022"/>
      <c r="F66" s="1022"/>
      <c r="G66" s="1022"/>
      <c r="H66" s="1022"/>
      <c r="I66" s="1022"/>
      <c r="J66" s="1022"/>
      <c r="K66" s="1022"/>
      <c r="L66" s="1022"/>
      <c r="M66" s="1022"/>
      <c r="N66" s="1022"/>
      <c r="O66" s="1022"/>
      <c r="P66" s="1022"/>
      <c r="Q66" s="1022"/>
      <c r="R66" s="1022"/>
      <c r="S66" s="1022"/>
      <c r="T66" s="1022"/>
      <c r="U66" s="1022"/>
      <c r="V66" s="1022"/>
      <c r="W66" s="1022"/>
      <c r="X66" s="1022"/>
      <c r="Y66" s="1022"/>
      <c r="Z66" s="1022"/>
      <c r="AA66" s="382"/>
      <c r="AB66" s="382"/>
      <c r="AC66" s="382"/>
      <c r="AD66" s="383"/>
      <c r="AE66" s="383"/>
      <c r="AF66" s="383"/>
      <c r="AG66" s="383"/>
      <c r="AH66" s="382"/>
      <c r="AI66" s="383"/>
      <c r="AJ66" s="383"/>
      <c r="AK66" s="383"/>
      <c r="AL66" s="383"/>
      <c r="AM66" s="379"/>
      <c r="AN66" s="379"/>
      <c r="AO66" s="379"/>
      <c r="AP66" s="378"/>
    </row>
    <row r="67" spans="1:42" s="374" customFormat="1" ht="19.899999999999999" customHeight="1">
      <c r="A67" s="1022" t="s">
        <v>431</v>
      </c>
      <c r="B67" s="1022"/>
      <c r="C67" s="1022"/>
      <c r="D67" s="1022"/>
      <c r="E67" s="1022"/>
      <c r="F67" s="1022"/>
      <c r="G67" s="1022"/>
      <c r="H67" s="1022"/>
      <c r="I67" s="1022"/>
      <c r="J67" s="1022"/>
      <c r="K67" s="1022"/>
      <c r="L67" s="1022"/>
      <c r="M67" s="1022"/>
      <c r="N67" s="1022"/>
      <c r="O67" s="1022"/>
      <c r="P67" s="1022"/>
      <c r="Q67" s="1022"/>
      <c r="R67" s="1022"/>
      <c r="S67" s="1022"/>
      <c r="T67" s="1022"/>
      <c r="U67" s="1022"/>
      <c r="V67" s="1022"/>
      <c r="W67" s="1022"/>
      <c r="X67" s="1022"/>
      <c r="Y67" s="1022"/>
      <c r="Z67" s="1022"/>
      <c r="AA67" s="382"/>
      <c r="AB67" s="382"/>
      <c r="AC67" s="382"/>
      <c r="AD67" s="380"/>
      <c r="AE67" s="380"/>
      <c r="AF67" s="380"/>
      <c r="AG67" s="380"/>
      <c r="AH67" s="382"/>
      <c r="AI67" s="380"/>
      <c r="AJ67" s="380"/>
      <c r="AK67" s="380"/>
      <c r="AL67" s="380"/>
      <c r="AM67" s="379"/>
      <c r="AN67" s="379"/>
      <c r="AO67" s="379"/>
      <c r="AP67" s="378"/>
    </row>
    <row r="68" spans="1:42" s="374" customFormat="1" ht="19.899999999999999" customHeight="1">
      <c r="A68" s="375" t="s">
        <v>430</v>
      </c>
      <c r="B68" s="1023" t="s">
        <v>429</v>
      </c>
      <c r="C68" s="1023"/>
      <c r="D68" s="1023"/>
      <c r="E68" s="1023"/>
      <c r="F68" s="1023"/>
      <c r="G68" s="1023"/>
      <c r="H68" s="1023"/>
      <c r="I68" s="1023"/>
      <c r="J68" s="1023"/>
      <c r="K68" s="1023"/>
      <c r="L68" s="1023"/>
      <c r="M68" s="1023"/>
      <c r="N68" s="1023"/>
      <c r="O68" s="1023"/>
      <c r="P68" s="1023"/>
      <c r="Q68" s="1023"/>
      <c r="R68" s="1023"/>
      <c r="S68" s="1023"/>
      <c r="T68" s="1023"/>
      <c r="U68" s="1023"/>
      <c r="V68" s="1023"/>
      <c r="W68" s="1023"/>
      <c r="X68" s="1023"/>
      <c r="Y68" s="1023"/>
      <c r="Z68" s="1023"/>
      <c r="AA68" s="381"/>
      <c r="AB68" s="381"/>
      <c r="AC68" s="381"/>
      <c r="AD68" s="380"/>
      <c r="AE68" s="380"/>
      <c r="AF68" s="380"/>
      <c r="AG68" s="380"/>
      <c r="AH68" s="381"/>
      <c r="AI68" s="380"/>
      <c r="AJ68" s="380"/>
      <c r="AK68" s="380"/>
      <c r="AL68" s="380"/>
      <c r="AM68" s="379"/>
      <c r="AN68" s="379"/>
      <c r="AO68" s="379"/>
      <c r="AP68" s="378"/>
    </row>
    <row r="69" spans="1:42" s="376" customFormat="1" ht="19.899999999999999" customHeight="1">
      <c r="A69" s="375" t="s">
        <v>428</v>
      </c>
      <c r="B69" s="1020" t="s">
        <v>427</v>
      </c>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377"/>
      <c r="AB69" s="377"/>
      <c r="AC69" s="377"/>
      <c r="AH69" s="377"/>
    </row>
    <row r="70" spans="1:42" s="376" customFormat="1" ht="19.899999999999999" customHeight="1">
      <c r="A70" s="375"/>
      <c r="B70" s="1020" t="s">
        <v>426</v>
      </c>
      <c r="C70" s="1020"/>
      <c r="D70" s="1020"/>
      <c r="E70" s="1020"/>
      <c r="F70" s="1020"/>
      <c r="G70" s="1020"/>
      <c r="H70" s="1020"/>
      <c r="I70" s="1020"/>
      <c r="J70" s="1020"/>
      <c r="K70" s="1020"/>
      <c r="L70" s="1020"/>
      <c r="M70" s="1020"/>
      <c r="N70" s="1020"/>
      <c r="O70" s="1020"/>
      <c r="P70" s="1020"/>
      <c r="Q70" s="1020"/>
      <c r="R70" s="1020"/>
      <c r="S70" s="1020"/>
      <c r="T70" s="1020"/>
      <c r="U70" s="1020"/>
      <c r="V70" s="1020"/>
      <c r="W70" s="1020"/>
      <c r="X70" s="1020"/>
      <c r="Y70" s="1020"/>
      <c r="Z70" s="1020"/>
      <c r="AA70" s="377"/>
      <c r="AB70" s="377"/>
      <c r="AC70" s="377"/>
      <c r="AH70" s="377"/>
      <c r="AM70" s="377"/>
      <c r="AN70" s="377"/>
      <c r="AO70" s="377"/>
      <c r="AP70" s="377"/>
    </row>
    <row r="71" spans="1:42" s="372" customFormat="1" ht="19.899999999999999" customHeight="1">
      <c r="A71" s="375" t="s">
        <v>425</v>
      </c>
      <c r="B71" s="1021" t="s">
        <v>424</v>
      </c>
      <c r="C71" s="1021"/>
      <c r="D71" s="1021"/>
      <c r="E71" s="1021"/>
      <c r="F71" s="1021"/>
      <c r="G71" s="1021"/>
      <c r="H71" s="1021"/>
      <c r="I71" s="1021"/>
      <c r="J71" s="1021"/>
      <c r="K71" s="1021"/>
      <c r="L71" s="1021"/>
      <c r="M71" s="1021"/>
      <c r="N71" s="1021"/>
      <c r="O71" s="1021"/>
      <c r="P71" s="1021"/>
      <c r="Q71" s="1021"/>
      <c r="R71" s="1021"/>
      <c r="S71" s="1021"/>
      <c r="T71" s="1021"/>
      <c r="U71" s="1021"/>
      <c r="V71" s="1021"/>
      <c r="W71" s="1021"/>
      <c r="X71" s="1021"/>
      <c r="Y71" s="1021"/>
      <c r="Z71" s="1021"/>
      <c r="AA71" s="375"/>
      <c r="AB71" s="375"/>
      <c r="AC71" s="375"/>
      <c r="AH71" s="375"/>
    </row>
    <row r="72" spans="1:42" s="374" customFormat="1" ht="19.899999999999999" customHeight="1">
      <c r="A72" s="375"/>
      <c r="B72" s="1021" t="s">
        <v>423</v>
      </c>
      <c r="C72" s="1021"/>
      <c r="D72" s="1021"/>
      <c r="E72" s="1021"/>
      <c r="F72" s="1021"/>
      <c r="G72" s="1021"/>
      <c r="H72" s="1021"/>
      <c r="I72" s="1021"/>
      <c r="J72" s="1021"/>
      <c r="K72" s="1021"/>
      <c r="L72" s="1021"/>
      <c r="M72" s="1021"/>
      <c r="N72" s="1021"/>
      <c r="O72" s="1021"/>
      <c r="P72" s="1021"/>
      <c r="Q72" s="1021"/>
      <c r="R72" s="1021"/>
      <c r="S72" s="1021"/>
      <c r="T72" s="1021"/>
      <c r="U72" s="1021"/>
      <c r="V72" s="1021"/>
      <c r="W72" s="1021"/>
      <c r="X72" s="1021"/>
      <c r="Y72" s="1021"/>
      <c r="Z72" s="1021"/>
      <c r="AA72" s="375"/>
      <c r="AB72" s="375"/>
      <c r="AC72" s="375"/>
      <c r="AD72" s="372"/>
      <c r="AE72" s="372"/>
      <c r="AF72" s="372"/>
      <c r="AG72" s="372"/>
      <c r="AH72" s="375"/>
      <c r="AI72" s="372"/>
      <c r="AJ72" s="372"/>
      <c r="AK72" s="372"/>
      <c r="AL72" s="372"/>
      <c r="AM72" s="372"/>
      <c r="AN72" s="372"/>
      <c r="AO72" s="372"/>
      <c r="AP72" s="372"/>
    </row>
    <row r="73" spans="1:42" s="374" customFormat="1" ht="19.899999999999999" customHeight="1">
      <c r="A73" s="373" t="s">
        <v>604</v>
      </c>
      <c r="B73" s="373"/>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row>
    <row r="74" spans="1:42" s="371" customFormat="1" ht="19.899999999999999" customHeight="1">
      <c r="A74" s="373"/>
      <c r="B74" s="373"/>
      <c r="C74" s="370"/>
      <c r="D74" s="370"/>
      <c r="E74" s="370"/>
      <c r="F74" s="370"/>
      <c r="G74" s="370"/>
      <c r="H74" s="370"/>
      <c r="I74" s="370"/>
      <c r="J74" s="370"/>
      <c r="K74" s="370"/>
      <c r="L74" s="370"/>
      <c r="M74" s="370"/>
      <c r="N74" s="370"/>
      <c r="O74" s="370"/>
      <c r="P74" s="372"/>
      <c r="Q74" s="370"/>
      <c r="R74" s="370"/>
      <c r="S74" s="370"/>
      <c r="T74" s="370"/>
      <c r="U74" s="370"/>
      <c r="V74" s="370"/>
      <c r="W74" s="370"/>
      <c r="X74" s="370"/>
      <c r="Y74" s="370"/>
      <c r="Z74" s="370"/>
      <c r="AA74" s="370"/>
      <c r="AB74" s="370"/>
      <c r="AC74" s="370"/>
      <c r="AD74" s="370"/>
      <c r="AE74" s="370"/>
      <c r="AF74" s="370"/>
      <c r="AG74" s="370"/>
      <c r="AH74" s="370"/>
      <c r="AI74" s="370"/>
      <c r="AJ74" s="370"/>
      <c r="AK74" s="370"/>
      <c r="AL74" s="370"/>
      <c r="AM74" s="370"/>
      <c r="AN74" s="370"/>
      <c r="AO74" s="370"/>
      <c r="AP74" s="370"/>
    </row>
    <row r="75" spans="1:42" ht="12" customHeight="1">
      <c r="B75" s="368"/>
      <c r="C75" s="368"/>
      <c r="D75" s="368"/>
      <c r="E75" s="368"/>
      <c r="F75" s="368"/>
      <c r="G75" s="368"/>
      <c r="H75" s="368"/>
      <c r="I75" s="368"/>
      <c r="J75" s="368"/>
      <c r="K75" s="368"/>
      <c r="L75" s="368"/>
      <c r="M75" s="368"/>
      <c r="N75" s="368"/>
      <c r="O75" s="368"/>
      <c r="P75" s="370"/>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8"/>
      <c r="AP75" s="368"/>
    </row>
    <row r="76" spans="1:42" ht="12" customHeight="1">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row>
    <row r="77" spans="1:42" ht="12" customHeight="1">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row>
    <row r="78" spans="1:42" ht="12" customHeight="1">
      <c r="B78" s="369"/>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368"/>
      <c r="AM78" s="368"/>
      <c r="AN78" s="368"/>
      <c r="AO78" s="368"/>
      <c r="AP78" s="368"/>
    </row>
    <row r="79" spans="1:42" ht="18.75">
      <c r="B79" s="365"/>
      <c r="C79" s="365"/>
      <c r="D79" s="365"/>
      <c r="E79" s="365"/>
      <c r="F79" s="365"/>
      <c r="G79" s="365"/>
      <c r="H79" s="365"/>
      <c r="I79" s="365"/>
      <c r="J79" s="365"/>
      <c r="K79" s="365"/>
      <c r="L79" s="365"/>
      <c r="M79" s="365"/>
      <c r="N79" s="365"/>
      <c r="O79" s="365"/>
      <c r="P79" s="368"/>
      <c r="Q79" s="365"/>
      <c r="R79" s="365"/>
      <c r="S79" s="365"/>
      <c r="T79" s="367" t="s">
        <v>422</v>
      </c>
      <c r="U79" s="365"/>
      <c r="V79" s="365"/>
      <c r="W79" s="365"/>
      <c r="X79" s="365"/>
      <c r="Y79" s="365"/>
      <c r="Z79" s="366"/>
      <c r="AA79" s="365"/>
      <c r="AB79" s="365"/>
      <c r="AC79" s="365"/>
      <c r="AD79" s="365"/>
      <c r="AE79" s="365"/>
      <c r="AF79" s="365"/>
      <c r="AG79" s="365"/>
      <c r="AH79" s="365"/>
      <c r="AI79" s="365"/>
      <c r="AJ79" s="365"/>
      <c r="AK79" s="365"/>
      <c r="AL79" s="365"/>
      <c r="AM79" s="365"/>
      <c r="AN79" s="365"/>
      <c r="AO79" s="365"/>
      <c r="AP79" s="365"/>
    </row>
    <row r="80" spans="1:42" ht="25.5" customHeight="1">
      <c r="F80" s="361" t="s">
        <v>421</v>
      </c>
      <c r="P80" s="365"/>
      <c r="T80" s="364" t="e">
        <f>様式4!$AZ$18/様式4!$AZ$19*$L$61</f>
        <v>#DIV/0!</v>
      </c>
      <c r="Y80" s="361" t="s">
        <v>607</v>
      </c>
      <c r="Z80" s="363"/>
    </row>
    <row r="81" spans="6:26">
      <c r="F81" s="361" t="s">
        <v>420</v>
      </c>
      <c r="Y81" s="361" t="s">
        <v>608</v>
      </c>
    </row>
    <row r="82" spans="6:26">
      <c r="F82" s="361" t="s">
        <v>419</v>
      </c>
      <c r="Y82" s="361" t="s">
        <v>609</v>
      </c>
    </row>
    <row r="83" spans="6:26">
      <c r="F83" s="361" t="s">
        <v>418</v>
      </c>
      <c r="Z83" s="363"/>
    </row>
    <row r="84" spans="6:26">
      <c r="F84" s="361" t="s">
        <v>417</v>
      </c>
    </row>
    <row r="85" spans="6:26">
      <c r="F85" s="361" t="s">
        <v>416</v>
      </c>
    </row>
    <row r="86" spans="6:26">
      <c r="F86" s="361" t="s">
        <v>415</v>
      </c>
    </row>
    <row r="87" spans="6:26">
      <c r="F87" s="361" t="s">
        <v>414</v>
      </c>
    </row>
    <row r="88" spans="6:26">
      <c r="F88" s="361" t="s">
        <v>413</v>
      </c>
    </row>
    <row r="89" spans="6:26">
      <c r="F89" s="361" t="s">
        <v>412</v>
      </c>
    </row>
    <row r="90" spans="6:26">
      <c r="F90" s="361" t="s">
        <v>411</v>
      </c>
    </row>
    <row r="91" spans="6:26">
      <c r="F91" s="361" t="s">
        <v>410</v>
      </c>
    </row>
    <row r="92" spans="6:26">
      <c r="F92" s="361" t="s">
        <v>409</v>
      </c>
    </row>
    <row r="93" spans="6:26">
      <c r="F93" s="361" t="s">
        <v>408</v>
      </c>
    </row>
    <row r="94" spans="6:26">
      <c r="F94" s="361" t="s">
        <v>407</v>
      </c>
      <c r="V94" s="362"/>
    </row>
    <row r="95" spans="6:26">
      <c r="F95" s="361" t="s">
        <v>406</v>
      </c>
    </row>
  </sheetData>
  <sheetProtection algorithmName="SHA-512" hashValue="6JhieJeITYQvYXGI69UvR/ClYbdFYFneqzu8ItJST6fp8T2l3arXb0Zoimb4NNK95V7QIb+8BRPpb2FJIO8EIQ==" saltValue="Mwjilz69k/X0tYgOvwFgpw==" spinCount="100000" sheet="1" formatCells="0" insertColumns="0" insertRows="0" selectLockedCells="1"/>
  <mergeCells count="155">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B11:D11"/>
    <mergeCell ref="L11:L60"/>
    <mergeCell ref="M11:M60"/>
    <mergeCell ref="N11:N60"/>
    <mergeCell ref="Q11:Q60"/>
    <mergeCell ref="B36:D36"/>
    <mergeCell ref="B41:D41"/>
    <mergeCell ref="B42:D42"/>
    <mergeCell ref="B40:D40"/>
    <mergeCell ref="B35:D35"/>
    <mergeCell ref="B12:D12"/>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AE57:AG57"/>
    <mergeCell ref="AE51:AG51"/>
    <mergeCell ref="B52:D52"/>
    <mergeCell ref="AE52:AG52"/>
    <mergeCell ref="B53:D53"/>
    <mergeCell ref="AE53:AG53"/>
    <mergeCell ref="B49:D49"/>
    <mergeCell ref="AE49:AG49"/>
    <mergeCell ref="B50:D50"/>
    <mergeCell ref="AE50:AG50"/>
    <mergeCell ref="B51:D51"/>
    <mergeCell ref="B55:D55"/>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32:AG32"/>
    <mergeCell ref="AE22:AG22"/>
    <mergeCell ref="B23:D23"/>
    <mergeCell ref="AE23:AG23"/>
    <mergeCell ref="B30:D30"/>
    <mergeCell ref="AE30:AG30"/>
    <mergeCell ref="B31:D31"/>
    <mergeCell ref="AE31:AG31"/>
    <mergeCell ref="AE27:AG27"/>
    <mergeCell ref="AE28:AG28"/>
    <mergeCell ref="B24:D24"/>
    <mergeCell ref="AE24:AG24"/>
  </mergeCells>
  <phoneticPr fontId="4"/>
  <conditionalFormatting sqref="B11:F60 K11:K60 O11:O60 T12:T61 B61 K61:O61 Q61:S61 U61:AB61">
    <cfRule type="containsBlanks" dxfId="6" priority="8">
      <formula>LEN(TRIM(B11))=0</formula>
    </cfRule>
  </conditionalFormatting>
  <conditionalFormatting sqref="L11:N11 L12:M60">
    <cfRule type="containsBlanks" dxfId="5" priority="2">
      <formula>LEN(TRIM(L11))=0</formula>
    </cfRule>
  </conditionalFormatting>
  <conditionalFormatting sqref="P11:P61">
    <cfRule type="containsBlanks" dxfId="4" priority="9">
      <formula>LEN(TRIM(P11))=0</formula>
    </cfRule>
  </conditionalFormatting>
  <conditionalFormatting sqref="Q11 S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11">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F53E1139-A3D7-48D0-8D7A-4072EA31F550}"/>
    <dataValidation type="list" allowBlank="1" showInputMessage="1" showErrorMessage="1" sqref="Y11:Y60" xr:uid="{B2521706-DB7D-44CC-95FB-1C8C2596EC45}">
      <formula1>$Y$80:$Y$82</formula1>
    </dataValidation>
    <dataValidation type="custom" allowBlank="1" showInputMessage="1" showErrorMessage="1" prompt="整数のみ入力してください。" sqref="K11:K60 O11:P60 S11:S60 U11:X60 AC11:AC60" xr:uid="{194F2E85-3D55-40EC-AAAC-EDAAF9AEDC49}">
      <formula1>INT(K11)=K11</formula1>
    </dataValidation>
    <dataValidation type="custom" allowBlank="1" showInputMessage="1" showErrorMessage="1" prompt="整数のみ入力してください" sqref="AA11:AA59 AA60" xr:uid="{BAE730B7-F749-4167-98E3-92CCE4AF5F5F}">
      <formula1>INT(AA11)=AA11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1DA3-2E7A-48FB-B773-0AFFB4B02597}">
  <sheetPr>
    <pageSetUpPr fitToPage="1"/>
  </sheetPr>
  <dimension ref="A1:F21"/>
  <sheetViews>
    <sheetView showGridLines="0" view="pageBreakPreview" zoomScale="85" zoomScaleNormal="100" zoomScaleSheetLayoutView="85" workbookViewId="0">
      <selection activeCell="E15" sqref="E15"/>
    </sheetView>
  </sheetViews>
  <sheetFormatPr defaultColWidth="9" defaultRowHeight="18" customHeight="1"/>
  <cols>
    <col min="1" max="1" width="5" style="345" customWidth="1"/>
    <col min="2" max="2" width="15.625" style="345" customWidth="1"/>
    <col min="3" max="3" width="14.625" style="345" customWidth="1"/>
    <col min="4" max="4" width="23.125" style="345" customWidth="1"/>
    <col min="5" max="6" width="22.875" style="345" customWidth="1"/>
    <col min="7" max="7" width="2.5" style="345" customWidth="1"/>
    <col min="8" max="19" width="3" style="345" customWidth="1"/>
    <col min="20" max="16384" width="9" style="345"/>
  </cols>
  <sheetData>
    <row r="1" spans="1:6" ht="18" customHeight="1" thickBot="1">
      <c r="A1" s="352" t="s">
        <v>500</v>
      </c>
    </row>
    <row r="2" spans="1:6" ht="18" customHeight="1" thickBot="1">
      <c r="D2" s="447" t="s">
        <v>485</v>
      </c>
      <c r="E2" s="1094">
        <f>様式1!U8</f>
        <v>0</v>
      </c>
      <c r="F2" s="1095"/>
    </row>
    <row r="4" spans="1:6" ht="18" customHeight="1">
      <c r="A4" s="743" t="s">
        <v>499</v>
      </c>
      <c r="B4" s="743"/>
      <c r="C4" s="743"/>
      <c r="D4" s="743"/>
      <c r="E4" s="743"/>
      <c r="F4" s="743"/>
    </row>
    <row r="5" spans="1:6" ht="18" customHeight="1" thickBot="1">
      <c r="A5" s="351"/>
      <c r="B5" s="351"/>
      <c r="C5" s="351"/>
      <c r="D5" s="351"/>
      <c r="E5" s="351"/>
      <c r="F5" s="351"/>
    </row>
    <row r="6" spans="1:6" ht="40.15" customHeight="1">
      <c r="A6" s="1096" t="s">
        <v>498</v>
      </c>
      <c r="B6" s="1098" t="s">
        <v>497</v>
      </c>
      <c r="C6" s="1098" t="s">
        <v>496</v>
      </c>
      <c r="D6" s="1098" t="s">
        <v>495</v>
      </c>
      <c r="E6" s="1100" t="s">
        <v>494</v>
      </c>
      <c r="F6" s="1088" t="s">
        <v>493</v>
      </c>
    </row>
    <row r="7" spans="1:6" ht="56.1" customHeight="1" thickBot="1">
      <c r="A7" s="1097"/>
      <c r="B7" s="1099"/>
      <c r="C7" s="1099"/>
      <c r="D7" s="1099"/>
      <c r="E7" s="1101"/>
      <c r="F7" s="1089"/>
    </row>
    <row r="8" spans="1:6" ht="21.75" customHeight="1">
      <c r="A8" s="446" t="s">
        <v>492</v>
      </c>
      <c r="B8" s="445" t="s">
        <v>491</v>
      </c>
      <c r="C8" s="445" t="s">
        <v>490</v>
      </c>
      <c r="D8" s="445" t="s">
        <v>489</v>
      </c>
      <c r="E8" s="444">
        <v>200000</v>
      </c>
      <c r="F8" s="443"/>
    </row>
    <row r="9" spans="1:6" ht="21.75" customHeight="1">
      <c r="A9" s="448"/>
      <c r="B9" s="449"/>
      <c r="C9" s="449"/>
      <c r="D9" s="449"/>
      <c r="E9" s="450"/>
      <c r="F9" s="451"/>
    </row>
    <row r="10" spans="1:6" ht="21.75" customHeight="1">
      <c r="A10" s="448"/>
      <c r="B10" s="449"/>
      <c r="C10" s="449"/>
      <c r="D10" s="449"/>
      <c r="E10" s="450"/>
      <c r="F10" s="451"/>
    </row>
    <row r="11" spans="1:6" ht="21.75" customHeight="1">
      <c r="A11" s="448"/>
      <c r="B11" s="449"/>
      <c r="C11" s="449"/>
      <c r="D11" s="449"/>
      <c r="E11" s="450"/>
      <c r="F11" s="451"/>
    </row>
    <row r="12" spans="1:6" ht="21.75" customHeight="1">
      <c r="A12" s="448"/>
      <c r="B12" s="449"/>
      <c r="C12" s="449"/>
      <c r="D12" s="449"/>
      <c r="E12" s="450"/>
      <c r="F12" s="451"/>
    </row>
    <row r="13" spans="1:6" ht="21.75" customHeight="1">
      <c r="A13" s="448"/>
      <c r="B13" s="449"/>
      <c r="C13" s="449"/>
      <c r="D13" s="449"/>
      <c r="E13" s="450"/>
      <c r="F13" s="451"/>
    </row>
    <row r="14" spans="1:6" ht="21.75" customHeight="1">
      <c r="A14" s="448"/>
      <c r="B14" s="449"/>
      <c r="C14" s="449"/>
      <c r="D14" s="449"/>
      <c r="E14" s="450"/>
      <c r="F14" s="451"/>
    </row>
    <row r="15" spans="1:6" ht="21.75" customHeight="1">
      <c r="A15" s="448"/>
      <c r="B15" s="449"/>
      <c r="C15" s="449"/>
      <c r="D15" s="449"/>
      <c r="E15" s="450"/>
      <c r="F15" s="451"/>
    </row>
    <row r="16" spans="1:6" ht="21.75" customHeight="1">
      <c r="A16" s="448"/>
      <c r="B16" s="449"/>
      <c r="C16" s="449"/>
      <c r="D16" s="449"/>
      <c r="E16" s="450"/>
      <c r="F16" s="451"/>
    </row>
    <row r="17" spans="1:6" ht="21.75" customHeight="1">
      <c r="A17" s="452"/>
      <c r="B17" s="453"/>
      <c r="C17" s="453"/>
      <c r="D17" s="453"/>
      <c r="E17" s="454"/>
      <c r="F17" s="455"/>
    </row>
    <row r="18" spans="1:6" ht="21.75" customHeight="1" thickBot="1">
      <c r="A18" s="1090" t="s">
        <v>488</v>
      </c>
      <c r="B18" s="749"/>
      <c r="C18" s="749"/>
      <c r="D18" s="1091"/>
      <c r="E18" s="442">
        <f>SUM(E9:E17)</f>
        <v>0</v>
      </c>
      <c r="F18" s="441">
        <f>SUM(F9:F17)</f>
        <v>0</v>
      </c>
    </row>
    <row r="19" spans="1:6" ht="19.5" customHeight="1">
      <c r="A19" s="440" t="s">
        <v>430</v>
      </c>
      <c r="B19" s="1092" t="s">
        <v>487</v>
      </c>
      <c r="C19" s="1092"/>
      <c r="D19" s="1092"/>
      <c r="E19" s="1092"/>
      <c r="F19" s="1092"/>
    </row>
    <row r="20" spans="1:6" ht="19.5" customHeight="1">
      <c r="A20" s="440"/>
      <c r="B20" s="1092"/>
      <c r="C20" s="1092"/>
      <c r="D20" s="1092"/>
      <c r="E20" s="1092"/>
      <c r="F20" s="1092"/>
    </row>
    <row r="21" spans="1:6" ht="18" customHeight="1">
      <c r="A21" s="439"/>
      <c r="B21" s="1093"/>
      <c r="C21" s="1093"/>
      <c r="D21" s="1093"/>
      <c r="E21" s="1093"/>
      <c r="F21" s="1093"/>
    </row>
  </sheetData>
  <sheetProtection algorithmName="SHA-512" hashValue="4bwFwsnIRTZfnQdM+WWHE46VAt5O5HxKOL648qt6cTAissVJ4TDjFqmv7Vzuns5I19x2SoGbqmrLfwe5PzIDZA==" saltValue="0PTAX1L9w7+z1Mf7E3ceHw=="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整数のみ入力してください。" sqref="E9:F17" xr:uid="{3784B3DB-AB64-4866-A51D-C677001E05DE}">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0170-B731-4A3E-AB95-5A1EEA1010C0}">
  <sheetPr>
    <pageSetUpPr fitToPage="1"/>
  </sheetPr>
  <dimension ref="A1:AD24"/>
  <sheetViews>
    <sheetView showGridLines="0" view="pageBreakPreview" zoomScale="85" zoomScaleNormal="100" zoomScaleSheetLayoutView="85" workbookViewId="0">
      <selection activeCell="AK21" sqref="AK21"/>
    </sheetView>
  </sheetViews>
  <sheetFormatPr defaultColWidth="9" defaultRowHeight="18" customHeight="1"/>
  <cols>
    <col min="1" max="1" width="3" style="461" customWidth="1"/>
    <col min="2" max="28" width="3.125" style="461" customWidth="1"/>
    <col min="29" max="29" width="1.625" style="461" customWidth="1"/>
    <col min="30" max="30" width="3" style="461" hidden="1" customWidth="1"/>
    <col min="31" max="31" width="3" style="461" customWidth="1"/>
    <col min="32" max="16384" width="9" style="461"/>
  </cols>
  <sheetData>
    <row r="1" spans="1:28" ht="18" customHeight="1">
      <c r="A1" s="460" t="s">
        <v>509</v>
      </c>
    </row>
    <row r="2" spans="1:28" ht="18" customHeight="1">
      <c r="A2" s="787" t="str">
        <f>様式1!$AQ$1&amp;様式1!$AQ$2&amp;"年度　賃金改善の誓約書"</f>
        <v>令和8年度　賃金改善の誓約書</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row>
    <row r="3" spans="1:28" ht="33" customHeight="1" thickBot="1">
      <c r="A3" s="602"/>
      <c r="B3" s="602"/>
      <c r="C3" s="602"/>
      <c r="D3" s="602"/>
      <c r="E3" s="602"/>
      <c r="F3" s="602"/>
      <c r="G3" s="602"/>
      <c r="H3" s="602"/>
      <c r="I3" s="602"/>
      <c r="J3" s="602"/>
      <c r="K3" s="602"/>
      <c r="L3" s="602"/>
      <c r="M3" s="602"/>
      <c r="N3" s="602"/>
      <c r="O3" s="602"/>
      <c r="P3" s="602"/>
      <c r="Q3" s="602"/>
      <c r="R3" s="602"/>
      <c r="S3" s="602"/>
      <c r="T3" s="602"/>
      <c r="U3" s="602"/>
      <c r="V3" s="602"/>
      <c r="W3" s="602"/>
      <c r="X3" s="602"/>
      <c r="Y3" s="602"/>
      <c r="Z3" s="465"/>
    </row>
    <row r="4" spans="1:28" ht="17.25" customHeight="1">
      <c r="B4" s="467"/>
      <c r="C4" s="467"/>
      <c r="D4" s="467"/>
      <c r="E4" s="467"/>
      <c r="H4" s="603"/>
      <c r="I4" s="719" t="s">
        <v>266</v>
      </c>
      <c r="J4" s="788"/>
      <c r="K4" s="788"/>
      <c r="L4" s="788"/>
      <c r="M4" s="788"/>
      <c r="N4" s="788"/>
      <c r="O4" s="1004" t="str">
        <f>様式3!U8</f>
        <v>京都市</v>
      </c>
      <c r="P4" s="1005"/>
      <c r="Q4" s="1005"/>
      <c r="R4" s="1005"/>
      <c r="S4" s="1005"/>
      <c r="T4" s="1005"/>
      <c r="U4" s="1005"/>
      <c r="V4" s="1005"/>
      <c r="W4" s="1005"/>
      <c r="X4" s="1005"/>
      <c r="Y4" s="1005"/>
      <c r="Z4" s="1005"/>
      <c r="AA4" s="1005"/>
      <c r="AB4" s="1006"/>
    </row>
    <row r="5" spans="1:28" ht="17.25" customHeight="1">
      <c r="B5" s="467"/>
      <c r="C5" s="467"/>
      <c r="I5" s="726" t="s">
        <v>264</v>
      </c>
      <c r="J5" s="791"/>
      <c r="K5" s="791"/>
      <c r="L5" s="791"/>
      <c r="M5" s="791"/>
      <c r="N5" s="791"/>
      <c r="O5" s="1001">
        <f>様式3!U9</f>
        <v>0</v>
      </c>
      <c r="P5" s="1002"/>
      <c r="Q5" s="1002"/>
      <c r="R5" s="1002"/>
      <c r="S5" s="1002"/>
      <c r="T5" s="1002"/>
      <c r="U5" s="1002"/>
      <c r="V5" s="1002"/>
      <c r="W5" s="1002"/>
      <c r="X5" s="1002"/>
      <c r="Y5" s="1002"/>
      <c r="Z5" s="1002"/>
      <c r="AA5" s="1002"/>
      <c r="AB5" s="1003"/>
    </row>
    <row r="6" spans="1:28" ht="17.25" customHeight="1">
      <c r="B6" s="467"/>
      <c r="C6" s="467"/>
      <c r="I6" s="726" t="s">
        <v>263</v>
      </c>
      <c r="J6" s="791"/>
      <c r="K6" s="791"/>
      <c r="L6" s="791"/>
      <c r="M6" s="791"/>
      <c r="N6" s="791"/>
      <c r="O6" s="1001">
        <f>様式3!U10</f>
        <v>0</v>
      </c>
      <c r="P6" s="1002"/>
      <c r="Q6" s="1002"/>
      <c r="R6" s="1002"/>
      <c r="S6" s="1002"/>
      <c r="T6" s="1002"/>
      <c r="U6" s="1002"/>
      <c r="V6" s="1002"/>
      <c r="W6" s="1002"/>
      <c r="X6" s="1002"/>
      <c r="Y6" s="1002"/>
      <c r="Z6" s="1002"/>
      <c r="AA6" s="1002"/>
      <c r="AB6" s="1003"/>
    </row>
    <row r="7" spans="1:28" ht="17.25" customHeight="1" thickBot="1">
      <c r="B7" s="467"/>
      <c r="C7" s="467"/>
      <c r="D7" s="494"/>
      <c r="E7" s="494"/>
      <c r="F7" s="467"/>
      <c r="G7" s="467"/>
      <c r="H7" s="467"/>
      <c r="I7" s="729" t="s">
        <v>292</v>
      </c>
      <c r="J7" s="806"/>
      <c r="K7" s="806"/>
      <c r="L7" s="806"/>
      <c r="M7" s="806"/>
      <c r="N7" s="806"/>
      <c r="O7" s="990">
        <f>様式3!U11</f>
        <v>0</v>
      </c>
      <c r="P7" s="991"/>
      <c r="Q7" s="991"/>
      <c r="R7" s="991"/>
      <c r="S7" s="991"/>
      <c r="T7" s="991"/>
      <c r="U7" s="991"/>
      <c r="V7" s="991"/>
      <c r="W7" s="991"/>
      <c r="X7" s="991"/>
      <c r="Y7" s="991"/>
      <c r="Z7" s="991"/>
      <c r="AA7" s="991"/>
      <c r="AB7" s="992"/>
    </row>
    <row r="8" spans="1:28" ht="18" customHeight="1">
      <c r="K8" s="469"/>
      <c r="L8" s="469"/>
      <c r="M8" s="469"/>
      <c r="N8" s="469"/>
      <c r="O8" s="469"/>
      <c r="P8" s="469"/>
      <c r="Q8" s="469"/>
      <c r="R8" s="469"/>
      <c r="S8" s="469"/>
    </row>
    <row r="9" spans="1:28" ht="30" customHeight="1">
      <c r="B9" s="461" t="s">
        <v>508</v>
      </c>
      <c r="K9" s="469"/>
      <c r="L9" s="469"/>
      <c r="M9" s="469"/>
      <c r="N9" s="469"/>
      <c r="O9" s="469"/>
      <c r="P9" s="469"/>
      <c r="Q9" s="469"/>
      <c r="R9" s="469"/>
      <c r="S9" s="469"/>
    </row>
    <row r="10" spans="1:28" s="604" customFormat="1" ht="35.25" customHeight="1">
      <c r="B10" s="986"/>
      <c r="C10" s="987"/>
      <c r="D10" s="987"/>
      <c r="E10" s="987"/>
      <c r="F10" s="987"/>
      <c r="G10" s="987"/>
      <c r="H10" s="987"/>
      <c r="I10" s="987"/>
      <c r="J10" s="987"/>
      <c r="K10" s="841" t="s">
        <v>372</v>
      </c>
      <c r="L10" s="842"/>
      <c r="M10" s="842"/>
      <c r="N10" s="842"/>
      <c r="O10" s="842"/>
      <c r="P10" s="842"/>
      <c r="Q10" s="842"/>
      <c r="R10" s="842"/>
      <c r="S10" s="843"/>
      <c r="T10" s="986" t="s">
        <v>401</v>
      </c>
      <c r="U10" s="987"/>
      <c r="V10" s="987"/>
      <c r="W10" s="987"/>
      <c r="X10" s="987"/>
      <c r="Y10" s="987"/>
      <c r="Z10" s="987"/>
      <c r="AA10" s="987"/>
      <c r="AB10" s="988"/>
    </row>
    <row r="11" spans="1:28" s="604" customFormat="1" ht="27.75" customHeight="1">
      <c r="B11" s="1102" t="s">
        <v>399</v>
      </c>
      <c r="C11" s="1103"/>
      <c r="D11" s="1103"/>
      <c r="E11" s="1103"/>
      <c r="F11" s="1103"/>
      <c r="G11" s="1103"/>
      <c r="H11" s="1103"/>
      <c r="I11" s="1103"/>
      <c r="J11" s="1104"/>
      <c r="K11" s="985" t="e">
        <f>【参考】計算結果!$D$14</f>
        <v>#N/A</v>
      </c>
      <c r="L11" s="985"/>
      <c r="M11" s="985"/>
      <c r="N11" s="985"/>
      <c r="O11" s="985"/>
      <c r="P11" s="985"/>
      <c r="Q11" s="985"/>
      <c r="R11" s="985"/>
      <c r="S11" s="575" t="s">
        <v>369</v>
      </c>
      <c r="T11" s="997">
        <f>【参考】計算結果!$D$20</f>
        <v>0</v>
      </c>
      <c r="U11" s="997"/>
      <c r="V11" s="997"/>
      <c r="W11" s="997"/>
      <c r="X11" s="997"/>
      <c r="Y11" s="997"/>
      <c r="Z11" s="997"/>
      <c r="AA11" s="997"/>
      <c r="AB11" s="575" t="s">
        <v>369</v>
      </c>
    </row>
    <row r="12" spans="1:28" s="605" customFormat="1" ht="18" customHeight="1">
      <c r="B12" s="606"/>
      <c r="K12" s="607"/>
      <c r="L12" s="607"/>
      <c r="M12" s="607"/>
      <c r="N12" s="607"/>
      <c r="O12" s="607"/>
      <c r="P12" s="607"/>
      <c r="Q12" s="607"/>
      <c r="R12" s="607"/>
      <c r="S12" s="607"/>
    </row>
    <row r="13" spans="1:28" ht="24.75" customHeight="1">
      <c r="B13" s="1107" t="s">
        <v>507</v>
      </c>
      <c r="C13" s="1107"/>
      <c r="D13" s="1107"/>
      <c r="E13" s="1107"/>
      <c r="F13" s="1107"/>
      <c r="G13" s="1107"/>
      <c r="H13" s="1107"/>
      <c r="I13" s="1107"/>
      <c r="J13" s="1107"/>
      <c r="K13" s="1107"/>
      <c r="L13" s="1107"/>
      <c r="M13" s="1107"/>
      <c r="N13" s="1107"/>
      <c r="O13" s="1107"/>
      <c r="P13" s="1107"/>
      <c r="Q13" s="1107"/>
      <c r="R13" s="1107"/>
      <c r="S13" s="1107"/>
      <c r="T13" s="1107"/>
      <c r="U13" s="1107"/>
      <c r="V13" s="1107"/>
      <c r="W13" s="1107"/>
      <c r="X13" s="1107"/>
      <c r="Y13" s="1107"/>
      <c r="Z13" s="1107"/>
      <c r="AA13" s="1107"/>
      <c r="AB13" s="1107"/>
    </row>
    <row r="14" spans="1:28" s="472" customFormat="1" ht="30.75" customHeight="1">
      <c r="B14" s="1108" t="s">
        <v>506</v>
      </c>
      <c r="C14" s="1108"/>
      <c r="D14" s="1108"/>
      <c r="E14" s="1108"/>
      <c r="F14" s="1108"/>
      <c r="G14" s="1108"/>
      <c r="H14" s="1108"/>
      <c r="I14" s="1108"/>
      <c r="J14" s="1108"/>
      <c r="K14" s="1108"/>
      <c r="L14" s="1108"/>
      <c r="M14" s="1108"/>
      <c r="N14" s="1108"/>
      <c r="O14" s="1108"/>
      <c r="P14" s="1108"/>
      <c r="Q14" s="1108"/>
      <c r="R14" s="1108"/>
      <c r="S14" s="1108"/>
      <c r="T14" s="1108"/>
      <c r="U14" s="1108"/>
      <c r="V14" s="1108"/>
      <c r="W14" s="1108"/>
      <c r="X14" s="1108"/>
      <c r="Y14" s="1108"/>
      <c r="Z14" s="1108"/>
      <c r="AA14" s="1108"/>
      <c r="AB14" s="1108"/>
    </row>
    <row r="15" spans="1:28" ht="33" customHeight="1">
      <c r="B15" s="1109" t="s">
        <v>504</v>
      </c>
      <c r="C15" s="1109"/>
      <c r="D15" s="1110" t="s">
        <v>505</v>
      </c>
      <c r="E15" s="1110"/>
      <c r="F15" s="1110"/>
      <c r="G15" s="1110"/>
      <c r="H15" s="1110"/>
      <c r="I15" s="1110"/>
      <c r="J15" s="1110"/>
      <c r="K15" s="1110"/>
      <c r="L15" s="1110"/>
      <c r="M15" s="1110"/>
      <c r="N15" s="1110"/>
      <c r="O15" s="1110"/>
      <c r="P15" s="1110"/>
      <c r="Q15" s="1110"/>
      <c r="R15" s="1110"/>
      <c r="S15" s="1110"/>
      <c r="T15" s="1110"/>
      <c r="U15" s="1110"/>
      <c r="V15" s="1110"/>
      <c r="W15" s="1110"/>
      <c r="X15" s="1110"/>
      <c r="Y15" s="1110"/>
      <c r="Z15" s="1110"/>
      <c r="AA15" s="1110"/>
      <c r="AB15" s="1110"/>
    </row>
    <row r="16" spans="1:28" ht="33" customHeight="1">
      <c r="B16" s="1109" t="s">
        <v>504</v>
      </c>
      <c r="C16" s="1109"/>
      <c r="D16" s="1110" t="s">
        <v>503</v>
      </c>
      <c r="E16" s="1110"/>
      <c r="F16" s="1110"/>
      <c r="G16" s="1110"/>
      <c r="H16" s="1110"/>
      <c r="I16" s="1110"/>
      <c r="J16" s="1110"/>
      <c r="K16" s="1110"/>
      <c r="L16" s="1110"/>
      <c r="M16" s="1110"/>
      <c r="N16" s="1110"/>
      <c r="O16" s="1110"/>
      <c r="P16" s="1110"/>
      <c r="Q16" s="1110"/>
      <c r="R16" s="1110"/>
      <c r="S16" s="1110"/>
      <c r="T16" s="1110"/>
      <c r="U16" s="1110"/>
      <c r="V16" s="1110"/>
      <c r="W16" s="1110"/>
      <c r="X16" s="1110"/>
      <c r="Y16" s="1110"/>
      <c r="Z16" s="1110"/>
      <c r="AA16" s="1110"/>
      <c r="AB16" s="1110"/>
    </row>
    <row r="17" spans="1:28" s="605" customFormat="1" ht="13.5" customHeight="1">
      <c r="B17" s="606"/>
      <c r="K17" s="607"/>
      <c r="L17" s="607"/>
      <c r="M17" s="607"/>
      <c r="N17" s="607"/>
      <c r="O17" s="607"/>
      <c r="P17" s="607"/>
      <c r="Q17" s="607"/>
      <c r="R17" s="607"/>
      <c r="S17" s="607"/>
    </row>
    <row r="18" spans="1:28" ht="118.15" customHeight="1">
      <c r="A18" s="608"/>
      <c r="B18" s="1111" t="s">
        <v>502</v>
      </c>
      <c r="C18" s="1111"/>
      <c r="D18" s="1111"/>
      <c r="E18" s="1111"/>
      <c r="F18" s="1111"/>
      <c r="G18" s="1111"/>
      <c r="H18" s="1111"/>
      <c r="I18" s="1111"/>
      <c r="J18" s="1111"/>
      <c r="K18" s="1111"/>
      <c r="L18" s="1111"/>
      <c r="M18" s="1111"/>
      <c r="N18" s="1111"/>
      <c r="O18" s="1111"/>
      <c r="P18" s="1111"/>
      <c r="Q18" s="1111"/>
      <c r="R18" s="1111"/>
      <c r="S18" s="1111"/>
      <c r="T18" s="1111"/>
      <c r="U18" s="1111"/>
      <c r="V18" s="1111"/>
      <c r="W18" s="1111"/>
      <c r="X18" s="1111"/>
      <c r="Y18" s="1111"/>
      <c r="Z18" s="1111"/>
      <c r="AA18" s="1111"/>
      <c r="AB18" s="1111"/>
    </row>
    <row r="19" spans="1:28" ht="10.15" customHeight="1">
      <c r="A19" s="592"/>
      <c r="B19" s="609"/>
      <c r="C19" s="609"/>
      <c r="D19" s="609"/>
      <c r="E19" s="609"/>
      <c r="F19" s="609"/>
      <c r="G19" s="609"/>
      <c r="H19" s="609"/>
      <c r="I19" s="609"/>
      <c r="J19" s="609"/>
      <c r="K19" s="609"/>
      <c r="L19" s="609"/>
      <c r="M19" s="609"/>
      <c r="N19" s="609"/>
      <c r="O19" s="609"/>
      <c r="P19" s="609"/>
      <c r="Q19" s="609"/>
      <c r="R19" s="609"/>
      <c r="S19" s="609"/>
      <c r="T19" s="609"/>
      <c r="U19" s="609"/>
      <c r="V19" s="609"/>
      <c r="W19" s="609"/>
      <c r="X19" s="609"/>
      <c r="Y19" s="609"/>
      <c r="Z19" s="609"/>
      <c r="AA19" s="609"/>
      <c r="AB19" s="609"/>
    </row>
    <row r="20" spans="1:28" ht="36" customHeight="1">
      <c r="B20" s="1107" t="s">
        <v>501</v>
      </c>
      <c r="C20" s="1107"/>
      <c r="D20" s="1107"/>
      <c r="E20" s="1107"/>
      <c r="F20" s="1107"/>
      <c r="G20" s="1107"/>
      <c r="H20" s="1107"/>
      <c r="I20" s="1107"/>
      <c r="J20" s="1107"/>
      <c r="K20" s="1107"/>
      <c r="L20" s="1107"/>
      <c r="M20" s="1107"/>
      <c r="N20" s="1107"/>
      <c r="O20" s="1107"/>
      <c r="P20" s="1107"/>
      <c r="Q20" s="1107"/>
      <c r="R20" s="1107"/>
      <c r="S20" s="1107"/>
      <c r="T20" s="1107"/>
      <c r="U20" s="1107"/>
      <c r="V20" s="1107"/>
      <c r="W20" s="1107"/>
      <c r="X20" s="1107"/>
      <c r="Y20" s="1107"/>
      <c r="Z20" s="1107"/>
      <c r="AA20" s="1107"/>
      <c r="AB20" s="1107"/>
    </row>
    <row r="22" spans="1:28" ht="18" customHeight="1">
      <c r="J22" s="1106" t="s">
        <v>272</v>
      </c>
      <c r="K22" s="1106"/>
      <c r="L22" s="1106"/>
      <c r="M22" s="1106"/>
      <c r="N22" s="1106"/>
      <c r="O22" s="1106"/>
      <c r="P22" s="1106"/>
      <c r="R22" s="970"/>
      <c r="S22" s="970"/>
      <c r="T22" s="970"/>
      <c r="U22" s="970"/>
      <c r="V22" s="970"/>
      <c r="W22" s="970"/>
      <c r="X22" s="970"/>
      <c r="Y22" s="970"/>
      <c r="Z22" s="970"/>
      <c r="AA22" s="970"/>
      <c r="AB22" s="970"/>
    </row>
    <row r="23" spans="1:28" ht="18" customHeight="1">
      <c r="L23" s="1112" t="s">
        <v>271</v>
      </c>
      <c r="M23" s="1112"/>
      <c r="N23" s="1112"/>
      <c r="O23" s="1112"/>
      <c r="P23" s="1112"/>
      <c r="Q23" s="1112"/>
      <c r="R23" s="747"/>
      <c r="S23" s="747"/>
      <c r="T23" s="747"/>
      <c r="U23" s="747"/>
      <c r="V23" s="747"/>
      <c r="W23" s="747"/>
      <c r="X23" s="747"/>
      <c r="Y23" s="747"/>
      <c r="Z23" s="747"/>
      <c r="AA23" s="747"/>
      <c r="AB23" s="747"/>
    </row>
    <row r="24" spans="1:28" ht="18" customHeight="1">
      <c r="L24" s="1105" t="s">
        <v>270</v>
      </c>
      <c r="M24" s="1105"/>
      <c r="N24" s="1105"/>
      <c r="O24" s="1105"/>
      <c r="P24" s="1105"/>
      <c r="Q24" s="1105"/>
      <c r="R24" s="738"/>
      <c r="S24" s="738"/>
      <c r="T24" s="738"/>
      <c r="U24" s="738"/>
      <c r="V24" s="738"/>
      <c r="W24" s="738"/>
      <c r="X24" s="738"/>
      <c r="Y24" s="738"/>
      <c r="Z24" s="738"/>
      <c r="AA24" s="738"/>
      <c r="AB24" s="738"/>
    </row>
  </sheetData>
  <sheetProtection algorithmName="SHA-512" hashValue="GY/WcWkKU3gjf65/x+NOju6Px/zvtQ7l+W+MaYrZJNWLEuTsm7+HG/ptjZ96UMslGQyAw5qn0pMJl99oUw7w8Q==" saltValue="7nYzCIduCaBxGXAzaS/n3Q==" spinCount="100000" sheet="1" objects="1" scenarios="1"/>
  <mergeCells count="29">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98E3-7C23-4A75-99EF-BD64BBE98729}">
  <sheetPr>
    <pageSetUpPr fitToPage="1"/>
  </sheetPr>
  <dimension ref="A1:AL39"/>
  <sheetViews>
    <sheetView showGridLines="0" view="pageBreakPreview" zoomScale="85" zoomScaleNormal="70" zoomScaleSheetLayoutView="85" workbookViewId="0"/>
  </sheetViews>
  <sheetFormatPr defaultColWidth="2.375" defaultRowHeight="13.5"/>
  <cols>
    <col min="1" max="1" width="2.375" style="610"/>
    <col min="2" max="37" width="2.375" style="620"/>
    <col min="38" max="16384" width="2.375" style="610"/>
  </cols>
  <sheetData>
    <row r="1" spans="1:38">
      <c r="B1" s="611" t="s">
        <v>520</v>
      </c>
      <c r="C1" s="612"/>
      <c r="D1" s="612"/>
      <c r="E1" s="612"/>
      <c r="F1" s="612"/>
      <c r="G1" s="612"/>
      <c r="H1" s="612"/>
      <c r="I1" s="612"/>
      <c r="J1" s="612"/>
      <c r="K1" s="612"/>
      <c r="L1" s="612"/>
      <c r="M1" s="612"/>
      <c r="N1" s="612"/>
      <c r="O1" s="612"/>
      <c r="P1" s="612"/>
      <c r="Q1" s="612"/>
      <c r="R1" s="612"/>
      <c r="S1" s="612"/>
      <c r="T1" s="612"/>
      <c r="U1" s="612"/>
      <c r="V1" s="612"/>
      <c r="W1" s="612"/>
      <c r="X1" s="612"/>
      <c r="Y1" s="612"/>
      <c r="Z1" s="613"/>
      <c r="AA1" s="613"/>
      <c r="AB1" s="613"/>
      <c r="AC1" s="613"/>
      <c r="AD1" s="613"/>
      <c r="AE1" s="613"/>
      <c r="AF1" s="613"/>
      <c r="AG1" s="613"/>
      <c r="AH1" s="613"/>
      <c r="AI1" s="613"/>
      <c r="AJ1" s="613"/>
      <c r="AK1" s="613"/>
    </row>
    <row r="2" spans="1:38">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row>
    <row r="3" spans="1:38" ht="17.25">
      <c r="B3" s="1129" t="s">
        <v>519</v>
      </c>
      <c r="C3" s="1129"/>
      <c r="D3" s="1129"/>
      <c r="E3" s="1129"/>
      <c r="F3" s="1129"/>
      <c r="G3" s="1129"/>
      <c r="H3" s="1129"/>
      <c r="I3" s="1129"/>
      <c r="J3" s="1129"/>
      <c r="K3" s="1129"/>
      <c r="L3" s="1129"/>
      <c r="M3" s="1129"/>
      <c r="N3" s="1129"/>
      <c r="O3" s="1129"/>
      <c r="P3" s="1129"/>
      <c r="Q3" s="1129"/>
      <c r="R3" s="1129"/>
      <c r="S3" s="1129"/>
      <c r="T3" s="1129"/>
      <c r="U3" s="1129"/>
      <c r="V3" s="1129"/>
      <c r="W3" s="1129"/>
      <c r="X3" s="1130" t="str">
        <f>様式1!$AQ$2</f>
        <v>8</v>
      </c>
      <c r="Y3" s="1130"/>
      <c r="Z3" s="614" t="s">
        <v>518</v>
      </c>
      <c r="AA3" s="614"/>
      <c r="AB3" s="614"/>
      <c r="AC3" s="615"/>
      <c r="AD3" s="616"/>
      <c r="AE3" s="616"/>
      <c r="AF3" s="616"/>
      <c r="AG3" s="612"/>
      <c r="AH3" s="612"/>
      <c r="AI3" s="612"/>
      <c r="AJ3" s="612"/>
      <c r="AK3" s="612"/>
    </row>
    <row r="4" spans="1:38">
      <c r="B4" s="612"/>
      <c r="C4" s="612"/>
      <c r="D4" s="612"/>
      <c r="E4" s="612"/>
      <c r="F4" s="612"/>
      <c r="G4" s="612"/>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row>
    <row r="5" spans="1:38" s="461" customFormat="1" ht="17.25" customHeight="1">
      <c r="A5" s="605"/>
      <c r="B5" s="605"/>
      <c r="F5" s="467"/>
      <c r="G5" s="467"/>
      <c r="M5" s="490"/>
      <c r="N5" s="490"/>
      <c r="O5" s="490"/>
      <c r="P5" s="490"/>
      <c r="Q5" s="605"/>
      <c r="R5" s="605"/>
      <c r="S5" s="605"/>
      <c r="T5" s="605"/>
      <c r="U5" s="605"/>
      <c r="V5" s="605"/>
      <c r="W5" s="605"/>
      <c r="X5" s="605"/>
      <c r="Y5" s="605"/>
      <c r="Z5" s="605"/>
      <c r="AA5" s="605"/>
      <c r="AB5" s="605"/>
      <c r="AC5" s="605"/>
      <c r="AD5" s="605"/>
      <c r="AE5" s="605"/>
      <c r="AF5" s="605"/>
      <c r="AG5" s="605"/>
      <c r="AH5" s="605"/>
      <c r="AI5" s="605"/>
      <c r="AJ5" s="605"/>
      <c r="AK5" s="605"/>
      <c r="AL5" s="605"/>
    </row>
    <row r="6" spans="1:38" s="461" customFormat="1" ht="17.25" customHeight="1">
      <c r="A6" s="605"/>
      <c r="B6" s="605"/>
      <c r="F6" s="718" t="s">
        <v>267</v>
      </c>
      <c r="G6" s="718"/>
      <c r="H6" s="718"/>
      <c r="I6" s="718"/>
      <c r="J6" s="718"/>
      <c r="K6" s="718"/>
      <c r="L6" s="718"/>
      <c r="M6" s="490"/>
      <c r="N6" s="490"/>
      <c r="O6" s="490"/>
      <c r="P6" s="605"/>
      <c r="Q6" s="605"/>
      <c r="R6" s="605"/>
      <c r="S6" s="605"/>
      <c r="T6" s="605"/>
      <c r="U6" s="605"/>
      <c r="V6" s="605"/>
      <c r="W6" s="605"/>
      <c r="X6" s="605"/>
      <c r="Y6" s="605"/>
      <c r="Z6" s="605"/>
      <c r="AA6" s="605"/>
      <c r="AB6" s="605"/>
      <c r="AC6" s="605"/>
      <c r="AD6" s="605"/>
      <c r="AE6" s="605"/>
      <c r="AF6" s="605"/>
      <c r="AG6" s="605"/>
      <c r="AH6" s="605"/>
      <c r="AI6" s="605"/>
      <c r="AJ6" s="605"/>
      <c r="AK6" s="605"/>
      <c r="AL6" s="605"/>
    </row>
    <row r="7" spans="1:38" s="461" customFormat="1" ht="17.25" customHeight="1" thickBot="1">
      <c r="A7" s="605"/>
      <c r="B7" s="605"/>
      <c r="C7" s="605"/>
      <c r="D7" s="605"/>
      <c r="E7" s="605"/>
      <c r="F7" s="490"/>
      <c r="G7" s="490"/>
      <c r="H7" s="490"/>
      <c r="I7" s="490"/>
      <c r="J7" s="490"/>
      <c r="K7" s="490"/>
      <c r="L7" s="490"/>
      <c r="M7" s="490"/>
      <c r="N7" s="490"/>
      <c r="O7" s="490"/>
      <c r="P7" s="490"/>
      <c r="Q7" s="490"/>
      <c r="R7" s="490"/>
      <c r="S7" s="490"/>
      <c r="T7" s="605"/>
      <c r="U7" s="605"/>
      <c r="V7" s="605"/>
      <c r="W7" s="605"/>
      <c r="X7" s="605"/>
      <c r="Z7" s="617"/>
      <c r="AL7" s="605"/>
    </row>
    <row r="8" spans="1:38" s="461" customFormat="1" ht="17.25" customHeight="1">
      <c r="A8" s="605"/>
      <c r="B8" s="605"/>
      <c r="C8" s="605"/>
      <c r="D8" s="605"/>
      <c r="E8" s="605"/>
      <c r="F8" s="490"/>
      <c r="G8" s="490"/>
      <c r="H8" s="605"/>
      <c r="I8" s="605"/>
      <c r="J8" s="605"/>
      <c r="K8" s="605"/>
      <c r="L8" s="605"/>
      <c r="M8" s="605"/>
      <c r="N8" s="605"/>
      <c r="O8" s="605"/>
      <c r="P8" s="605"/>
      <c r="Q8" s="1134" t="s">
        <v>266</v>
      </c>
      <c r="R8" s="1135"/>
      <c r="S8" s="1135"/>
      <c r="T8" s="1135"/>
      <c r="U8" s="1135"/>
      <c r="V8" s="1135"/>
      <c r="W8" s="1135"/>
      <c r="X8" s="1135"/>
      <c r="Y8" s="1004" t="str">
        <f>様式1!U7</f>
        <v>京都市</v>
      </c>
      <c r="Z8" s="1005"/>
      <c r="AA8" s="1005"/>
      <c r="AB8" s="1005"/>
      <c r="AC8" s="1005"/>
      <c r="AD8" s="1005"/>
      <c r="AE8" s="1005"/>
      <c r="AF8" s="1005"/>
      <c r="AG8" s="1005"/>
      <c r="AH8" s="1005"/>
      <c r="AI8" s="1005"/>
      <c r="AJ8" s="1005"/>
      <c r="AK8" s="1006"/>
      <c r="AL8" s="605"/>
    </row>
    <row r="9" spans="1:38" s="461" customFormat="1" ht="17.25" customHeight="1">
      <c r="A9" s="605"/>
      <c r="B9" s="605"/>
      <c r="C9" s="605"/>
      <c r="D9" s="605"/>
      <c r="E9" s="605"/>
      <c r="F9" s="490"/>
      <c r="G9" s="490"/>
      <c r="H9" s="605"/>
      <c r="I9" s="605"/>
      <c r="J9" s="605"/>
      <c r="K9" s="605"/>
      <c r="L9" s="605"/>
      <c r="M9" s="605"/>
      <c r="N9" s="605"/>
      <c r="O9" s="605"/>
      <c r="P9" s="605"/>
      <c r="Q9" s="1116" t="s">
        <v>264</v>
      </c>
      <c r="R9" s="1117"/>
      <c r="S9" s="1117"/>
      <c r="T9" s="1117"/>
      <c r="U9" s="1117"/>
      <c r="V9" s="1117"/>
      <c r="W9" s="1117"/>
      <c r="X9" s="1117"/>
      <c r="Y9" s="1001">
        <f>様式1!U8</f>
        <v>0</v>
      </c>
      <c r="Z9" s="1002"/>
      <c r="AA9" s="1002"/>
      <c r="AB9" s="1002"/>
      <c r="AC9" s="1002"/>
      <c r="AD9" s="1002"/>
      <c r="AE9" s="1002"/>
      <c r="AF9" s="1002"/>
      <c r="AG9" s="1002"/>
      <c r="AH9" s="1002"/>
      <c r="AI9" s="1002"/>
      <c r="AJ9" s="1002"/>
      <c r="AK9" s="1003"/>
      <c r="AL9" s="605"/>
    </row>
    <row r="10" spans="1:38" s="461" customFormat="1" ht="17.25" customHeight="1">
      <c r="A10" s="605"/>
      <c r="B10" s="605"/>
      <c r="C10" s="605"/>
      <c r="D10" s="605"/>
      <c r="E10" s="605"/>
      <c r="F10" s="490"/>
      <c r="G10" s="490"/>
      <c r="H10" s="605"/>
      <c r="I10" s="605"/>
      <c r="J10" s="605"/>
      <c r="K10" s="605"/>
      <c r="L10" s="605"/>
      <c r="M10" s="605"/>
      <c r="N10" s="605"/>
      <c r="O10" s="605"/>
      <c r="P10" s="605"/>
      <c r="Q10" s="1116" t="s">
        <v>263</v>
      </c>
      <c r="R10" s="1117"/>
      <c r="S10" s="1117"/>
      <c r="T10" s="1117"/>
      <c r="U10" s="1117"/>
      <c r="V10" s="1117"/>
      <c r="W10" s="1117"/>
      <c r="X10" s="1117"/>
      <c r="Y10" s="1001">
        <f>様式1!U9</f>
        <v>0</v>
      </c>
      <c r="Z10" s="1002"/>
      <c r="AA10" s="1002"/>
      <c r="AB10" s="1002"/>
      <c r="AC10" s="1002"/>
      <c r="AD10" s="1002"/>
      <c r="AE10" s="1002"/>
      <c r="AF10" s="1002"/>
      <c r="AG10" s="1002"/>
      <c r="AH10" s="1002"/>
      <c r="AI10" s="1002"/>
      <c r="AJ10" s="1002"/>
      <c r="AK10" s="1003"/>
      <c r="AL10" s="605"/>
    </row>
    <row r="11" spans="1:38" s="461" customFormat="1" ht="17.25" customHeight="1">
      <c r="A11" s="605"/>
      <c r="B11" s="605"/>
      <c r="C11" s="605"/>
      <c r="D11" s="605"/>
      <c r="E11" s="605"/>
      <c r="F11" s="490"/>
      <c r="G11" s="490"/>
      <c r="H11" s="605"/>
      <c r="I11" s="605"/>
      <c r="J11" s="605"/>
      <c r="K11" s="605"/>
      <c r="L11" s="605"/>
      <c r="M11" s="605"/>
      <c r="N11" s="605"/>
      <c r="O11" s="605"/>
      <c r="P11" s="605"/>
      <c r="Q11" s="1116" t="s">
        <v>292</v>
      </c>
      <c r="R11" s="1117"/>
      <c r="S11" s="1117"/>
      <c r="T11" s="1117"/>
      <c r="U11" s="1117"/>
      <c r="V11" s="1117"/>
      <c r="W11" s="1117"/>
      <c r="X11" s="1117"/>
      <c r="Y11" s="986">
        <f>様式1!U10</f>
        <v>0</v>
      </c>
      <c r="Z11" s="987"/>
      <c r="AA11" s="987"/>
      <c r="AB11" s="987"/>
      <c r="AC11" s="987"/>
      <c r="AD11" s="987"/>
      <c r="AE11" s="987"/>
      <c r="AF11" s="987"/>
      <c r="AG11" s="987"/>
      <c r="AH11" s="987"/>
      <c r="AI11" s="987"/>
      <c r="AJ11" s="987"/>
      <c r="AK11" s="1139"/>
      <c r="AL11" s="605"/>
    </row>
    <row r="12" spans="1:38" s="461" customFormat="1" ht="17.25" customHeight="1">
      <c r="A12" s="605"/>
      <c r="B12" s="605"/>
      <c r="C12" s="605"/>
      <c r="D12" s="605"/>
      <c r="E12" s="605"/>
      <c r="F12" s="490"/>
      <c r="G12" s="490"/>
      <c r="H12" s="605"/>
      <c r="I12" s="605"/>
      <c r="J12" s="605"/>
      <c r="K12" s="605"/>
      <c r="L12" s="605"/>
      <c r="M12" s="605"/>
      <c r="N12" s="605"/>
      <c r="O12" s="605"/>
      <c r="P12" s="605"/>
      <c r="Q12" s="1116" t="s">
        <v>517</v>
      </c>
      <c r="R12" s="1117"/>
      <c r="S12" s="1117"/>
      <c r="T12" s="1117"/>
      <c r="U12" s="1117"/>
      <c r="V12" s="1117"/>
      <c r="W12" s="1117"/>
      <c r="X12" s="1117"/>
      <c r="Y12" s="1124"/>
      <c r="Z12" s="1125"/>
      <c r="AA12" s="1125"/>
      <c r="AB12" s="1125"/>
      <c r="AC12" s="1125"/>
      <c r="AD12" s="1125"/>
      <c r="AE12" s="1125"/>
      <c r="AF12" s="1125"/>
      <c r="AG12" s="1125"/>
      <c r="AH12" s="1125"/>
      <c r="AI12" s="1125"/>
      <c r="AJ12" s="1125"/>
      <c r="AK12" s="1126"/>
      <c r="AL12" s="605"/>
    </row>
    <row r="13" spans="1:38" s="461" customFormat="1" ht="17.25" customHeight="1" thickBot="1">
      <c r="A13" s="605"/>
      <c r="B13" s="605"/>
      <c r="C13" s="605"/>
      <c r="D13" s="605"/>
      <c r="E13" s="605"/>
      <c r="F13" s="490"/>
      <c r="G13" s="490"/>
      <c r="H13" s="605"/>
      <c r="I13" s="605"/>
      <c r="J13" s="605"/>
      <c r="K13" s="605"/>
      <c r="L13" s="605"/>
      <c r="M13" s="605"/>
      <c r="N13" s="605"/>
      <c r="O13" s="605"/>
      <c r="P13" s="605"/>
      <c r="Q13" s="1127" t="s">
        <v>270</v>
      </c>
      <c r="R13" s="1128"/>
      <c r="S13" s="1128"/>
      <c r="T13" s="1128"/>
      <c r="U13" s="1128"/>
      <c r="V13" s="1128"/>
      <c r="W13" s="1128"/>
      <c r="X13" s="1128"/>
      <c r="Y13" s="1136"/>
      <c r="Z13" s="1137"/>
      <c r="AA13" s="1137"/>
      <c r="AB13" s="1137"/>
      <c r="AC13" s="1137"/>
      <c r="AD13" s="1137"/>
      <c r="AE13" s="1137"/>
      <c r="AF13" s="1137"/>
      <c r="AG13" s="1137"/>
      <c r="AH13" s="1137"/>
      <c r="AI13" s="1137"/>
      <c r="AJ13" s="1137"/>
      <c r="AK13" s="1138"/>
      <c r="AL13" s="605"/>
    </row>
    <row r="14" spans="1:38">
      <c r="B14" s="612"/>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2"/>
    </row>
    <row r="15" spans="1:38" ht="22.5" customHeight="1">
      <c r="B15" s="618" t="s">
        <v>516</v>
      </c>
      <c r="C15" s="618"/>
      <c r="D15" s="618"/>
      <c r="E15" s="618"/>
      <c r="F15" s="618"/>
      <c r="G15" s="618"/>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18"/>
      <c r="AL15" s="619"/>
    </row>
    <row r="16" spans="1:38" ht="46.5" customHeight="1">
      <c r="B16" s="1131" t="s">
        <v>515</v>
      </c>
      <c r="C16" s="1132"/>
      <c r="D16" s="1132"/>
      <c r="E16" s="1132"/>
      <c r="F16" s="1132"/>
      <c r="G16" s="1132"/>
      <c r="H16" s="1132"/>
      <c r="I16" s="1132"/>
      <c r="J16" s="1132"/>
      <c r="K16" s="1132"/>
      <c r="L16" s="1132"/>
      <c r="M16" s="1132"/>
      <c r="N16" s="1132"/>
      <c r="O16" s="1132"/>
      <c r="P16" s="1132"/>
      <c r="Q16" s="1132"/>
      <c r="R16" s="1132"/>
      <c r="S16" s="1132"/>
      <c r="T16" s="1132"/>
      <c r="U16" s="1132"/>
      <c r="V16" s="1132"/>
      <c r="W16" s="1132"/>
      <c r="X16" s="1132"/>
      <c r="Y16" s="1132"/>
      <c r="Z16" s="1132"/>
      <c r="AA16" s="1132"/>
      <c r="AB16" s="1132"/>
      <c r="AC16" s="1132"/>
      <c r="AD16" s="1132"/>
      <c r="AE16" s="1132"/>
      <c r="AF16" s="1132"/>
      <c r="AG16" s="1132"/>
      <c r="AH16" s="1132"/>
      <c r="AI16" s="1132"/>
      <c r="AJ16" s="1132"/>
      <c r="AK16" s="1133"/>
      <c r="AL16" s="619"/>
    </row>
    <row r="17" spans="2:38" ht="86.25" customHeight="1">
      <c r="B17" s="1113"/>
      <c r="C17" s="1114"/>
      <c r="D17" s="1114"/>
      <c r="E17" s="1114"/>
      <c r="F17" s="1114"/>
      <c r="G17" s="1114"/>
      <c r="H17" s="1114"/>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c r="AH17" s="1114"/>
      <c r="AI17" s="1114"/>
      <c r="AJ17" s="1114"/>
      <c r="AK17" s="1115"/>
      <c r="AL17" s="619"/>
    </row>
    <row r="18" spans="2:38">
      <c r="B18" s="618"/>
      <c r="C18" s="618"/>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9"/>
    </row>
    <row r="19" spans="2:38" ht="22.5" customHeight="1">
      <c r="B19" s="618" t="s">
        <v>514</v>
      </c>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8"/>
      <c r="AK19" s="618"/>
      <c r="AL19" s="619"/>
    </row>
    <row r="20" spans="2:38" ht="86.25" customHeight="1">
      <c r="B20" s="1118"/>
      <c r="C20" s="1119"/>
      <c r="D20" s="1119"/>
      <c r="E20" s="1119"/>
      <c r="F20" s="1119"/>
      <c r="G20" s="1119"/>
      <c r="H20" s="1119"/>
      <c r="I20" s="1119"/>
      <c r="J20" s="1119"/>
      <c r="K20" s="1119"/>
      <c r="L20" s="1119"/>
      <c r="M20" s="1119"/>
      <c r="N20" s="1119"/>
      <c r="O20" s="1119"/>
      <c r="P20" s="1119"/>
      <c r="Q20" s="1119"/>
      <c r="R20" s="1119"/>
      <c r="S20" s="1119"/>
      <c r="T20" s="1119"/>
      <c r="U20" s="1119"/>
      <c r="V20" s="1119"/>
      <c r="W20" s="1119"/>
      <c r="X20" s="1119"/>
      <c r="Y20" s="1119"/>
      <c r="Z20" s="1119"/>
      <c r="AA20" s="1119"/>
      <c r="AB20" s="1119"/>
      <c r="AC20" s="1119"/>
      <c r="AD20" s="1119"/>
      <c r="AE20" s="1119"/>
      <c r="AF20" s="1119"/>
      <c r="AG20" s="1119"/>
      <c r="AH20" s="1119"/>
      <c r="AI20" s="1119"/>
      <c r="AJ20" s="1119"/>
      <c r="AK20" s="1120"/>
      <c r="AL20" s="619"/>
    </row>
    <row r="21" spans="2:38">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9"/>
    </row>
    <row r="22" spans="2:38" ht="22.5" customHeight="1">
      <c r="B22" s="618" t="s">
        <v>513</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9"/>
    </row>
    <row r="23" spans="2:38" ht="86.25" customHeight="1">
      <c r="B23" s="1118"/>
      <c r="C23" s="1119"/>
      <c r="D23" s="1119"/>
      <c r="E23" s="1119"/>
      <c r="F23" s="1119"/>
      <c r="G23" s="1119"/>
      <c r="H23" s="1119"/>
      <c r="I23" s="1119"/>
      <c r="J23" s="1119"/>
      <c r="K23" s="1119"/>
      <c r="L23" s="1119"/>
      <c r="M23" s="1119"/>
      <c r="N23" s="1119"/>
      <c r="O23" s="1119"/>
      <c r="P23" s="1119"/>
      <c r="Q23" s="1119"/>
      <c r="R23" s="1119"/>
      <c r="S23" s="1119"/>
      <c r="T23" s="1119"/>
      <c r="U23" s="1119"/>
      <c r="V23" s="1119"/>
      <c r="W23" s="1119"/>
      <c r="X23" s="1119"/>
      <c r="Y23" s="1119"/>
      <c r="Z23" s="1119"/>
      <c r="AA23" s="1119"/>
      <c r="AB23" s="1119"/>
      <c r="AC23" s="1119"/>
      <c r="AD23" s="1119"/>
      <c r="AE23" s="1119"/>
      <c r="AF23" s="1119"/>
      <c r="AG23" s="1119"/>
      <c r="AH23" s="1119"/>
      <c r="AI23" s="1119"/>
      <c r="AJ23" s="1119"/>
      <c r="AK23" s="1120"/>
      <c r="AL23" s="619"/>
    </row>
    <row r="24" spans="2:38">
      <c r="B24" s="618" t="s">
        <v>253</v>
      </c>
      <c r="C24" s="618" t="s">
        <v>512</v>
      </c>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9"/>
    </row>
    <row r="25" spans="2:38">
      <c r="B25" s="618"/>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9"/>
    </row>
    <row r="26" spans="2:38" ht="22.5" customHeight="1">
      <c r="B26" s="618" t="s">
        <v>511</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9"/>
    </row>
    <row r="27" spans="2:38">
      <c r="B27" s="1121" t="s">
        <v>510</v>
      </c>
      <c r="C27" s="1122"/>
      <c r="D27" s="1122"/>
      <c r="E27" s="1122"/>
      <c r="F27" s="1122"/>
      <c r="G27" s="1122"/>
      <c r="H27" s="1122"/>
      <c r="I27" s="1122"/>
      <c r="J27" s="1122"/>
      <c r="K27" s="1122"/>
      <c r="L27" s="1122"/>
      <c r="M27" s="1122"/>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3"/>
      <c r="AL27" s="619"/>
    </row>
    <row r="28" spans="2:38" ht="86.25" customHeight="1">
      <c r="B28" s="1113"/>
      <c r="C28" s="1114"/>
      <c r="D28" s="1114"/>
      <c r="E28" s="1114"/>
      <c r="F28" s="1114"/>
      <c r="G28" s="1114"/>
      <c r="H28" s="1114"/>
      <c r="I28" s="1114"/>
      <c r="J28" s="1114"/>
      <c r="K28" s="1114"/>
      <c r="L28" s="1114"/>
      <c r="M28" s="1114"/>
      <c r="N28" s="1114"/>
      <c r="O28" s="1114"/>
      <c r="P28" s="1114"/>
      <c r="Q28" s="1114"/>
      <c r="R28" s="1114"/>
      <c r="S28" s="1114"/>
      <c r="T28" s="1114"/>
      <c r="U28" s="1114"/>
      <c r="V28" s="1114"/>
      <c r="W28" s="1114"/>
      <c r="X28" s="1114"/>
      <c r="Y28" s="1114"/>
      <c r="Z28" s="1114"/>
      <c r="AA28" s="1114"/>
      <c r="AB28" s="1114"/>
      <c r="AC28" s="1114"/>
      <c r="AD28" s="1114"/>
      <c r="AE28" s="1114"/>
      <c r="AF28" s="1114"/>
      <c r="AG28" s="1114"/>
      <c r="AH28" s="1114"/>
      <c r="AI28" s="1114"/>
      <c r="AJ28" s="1114"/>
      <c r="AK28" s="1115"/>
      <c r="AL28" s="619"/>
    </row>
    <row r="29" spans="2:38" ht="21" customHeight="1">
      <c r="B29" s="618"/>
      <c r="C29" s="618"/>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9"/>
    </row>
    <row r="30" spans="2:38" ht="6" customHeight="1">
      <c r="B30" s="618"/>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9"/>
    </row>
    <row r="37" ht="3.6" customHeight="1"/>
    <row r="38" hidden="1"/>
    <row r="39" hidden="1"/>
  </sheetData>
  <sheetProtection algorithmName="SHA-512" hashValue="fmAc0i2s7EuRT6e47oQLJHr25eEJpxf95z5QhZKyoXL9/Ys3Lxmcl6Ej+cNaQHRkii76nfisyRz19W/NqcotWw==" saltValue="0937RTRkuhnZB68vROUNpg==" spinCount="100000" sheet="1" objects="1" scenarios="1"/>
  <mergeCells count="21">
    <mergeCell ref="B3:W3"/>
    <mergeCell ref="X3:Y3"/>
    <mergeCell ref="B16:AK16"/>
    <mergeCell ref="B17:AK17"/>
    <mergeCell ref="Y8:AK8"/>
    <mergeCell ref="Y9:AK9"/>
    <mergeCell ref="Y10:AK10"/>
    <mergeCell ref="Q8:X8"/>
    <mergeCell ref="Q9:X9"/>
    <mergeCell ref="Q10:X10"/>
    <mergeCell ref="Y13:AK13"/>
    <mergeCell ref="Y11:AK11"/>
    <mergeCell ref="F6:L6"/>
    <mergeCell ref="B28:AK28"/>
    <mergeCell ref="Q11:X11"/>
    <mergeCell ref="B20:AK20"/>
    <mergeCell ref="B23:AK23"/>
    <mergeCell ref="B27:AK27"/>
    <mergeCell ref="Q12:X12"/>
    <mergeCell ref="Y12:AK12"/>
    <mergeCell ref="Q13:X13"/>
  </mergeCells>
  <phoneticPr fontId="4"/>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7"/>
  <sheetViews>
    <sheetView showGridLines="0" view="pageBreakPreview" zoomScale="70" zoomScaleNormal="70" zoomScaleSheetLayoutView="70" workbookViewId="0">
      <selection activeCell="D6" sqref="D6"/>
    </sheetView>
  </sheetViews>
  <sheetFormatPr defaultRowHeight="18.75"/>
  <cols>
    <col min="1" max="1" width="4.625" customWidth="1"/>
    <col min="2" max="2" width="35.375" customWidth="1"/>
    <col min="3" max="3" width="5.625" bestFit="1" customWidth="1"/>
    <col min="4" max="12" width="7.125" customWidth="1"/>
  </cols>
  <sheetData>
    <row r="1" spans="1:12">
      <c r="D1" s="118" t="s">
        <v>57</v>
      </c>
      <c r="E1" s="118" t="str">
        <f>D1</f>
        <v>D</v>
      </c>
      <c r="F1" s="118" t="s">
        <v>125</v>
      </c>
      <c r="G1" s="118" t="s">
        <v>58</v>
      </c>
      <c r="H1" s="118" t="str">
        <f>G1</f>
        <v>C</v>
      </c>
      <c r="I1" s="118" t="s">
        <v>126</v>
      </c>
      <c r="J1" s="118" t="s">
        <v>58</v>
      </c>
      <c r="K1" s="118" t="str">
        <f>J1</f>
        <v>C</v>
      </c>
      <c r="L1" s="118" t="s">
        <v>126</v>
      </c>
    </row>
    <row r="2" spans="1:12">
      <c r="D2" s="70"/>
      <c r="E2" s="70"/>
      <c r="F2" s="70"/>
      <c r="G2" s="70"/>
      <c r="H2" s="70"/>
      <c r="I2" s="70"/>
      <c r="J2" s="70"/>
      <c r="K2" s="70"/>
      <c r="L2" s="70"/>
    </row>
    <row r="3" spans="1:12">
      <c r="A3" t="s">
        <v>62</v>
      </c>
      <c r="D3" s="88">
        <v>0</v>
      </c>
      <c r="E3" s="88"/>
      <c r="F3" s="88"/>
      <c r="G3" s="88">
        <v>1</v>
      </c>
      <c r="H3" s="88"/>
      <c r="I3" s="88"/>
      <c r="J3" s="88">
        <v>2</v>
      </c>
      <c r="K3" s="88"/>
      <c r="L3" s="88"/>
    </row>
    <row r="4" spans="1:12">
      <c r="C4" s="68" t="s">
        <v>82</v>
      </c>
      <c r="D4" s="89" t="s">
        <v>61</v>
      </c>
      <c r="E4" s="107" t="s">
        <v>41</v>
      </c>
      <c r="F4" s="107" t="s">
        <v>121</v>
      </c>
      <c r="G4" s="89" t="s">
        <v>61</v>
      </c>
      <c r="H4" s="107" t="s">
        <v>41</v>
      </c>
      <c r="I4" s="107" t="s">
        <v>121</v>
      </c>
      <c r="J4" s="107" t="s">
        <v>61</v>
      </c>
      <c r="K4" s="107" t="s">
        <v>41</v>
      </c>
      <c r="L4" s="107" t="s">
        <v>121</v>
      </c>
    </row>
    <row r="5" spans="1:12">
      <c r="A5" s="71"/>
      <c r="B5" s="95" t="s">
        <v>66</v>
      </c>
      <c r="C5" s="90"/>
      <c r="D5" s="106">
        <f>'2_区分12加算額計算表'!$D$9</f>
        <v>0</v>
      </c>
      <c r="E5" s="108">
        <f>'2_区分12加算額計算表'!$E$9</f>
        <v>0</v>
      </c>
      <c r="F5" s="108">
        <f>'2_区分12加算額計算表'!$H$9</f>
        <v>0</v>
      </c>
      <c r="G5" s="106">
        <f>'2_区分12加算額計算表'!$D$10</f>
        <v>0</v>
      </c>
      <c r="H5" s="108">
        <f>'2_区分12加算額計算表'!$E$10</f>
        <v>0</v>
      </c>
      <c r="I5" s="108">
        <f>'2_区分12加算額計算表'!$H$10</f>
        <v>0</v>
      </c>
      <c r="J5" s="108">
        <f>'2_区分12加算額計算表'!$D$11</f>
        <v>0</v>
      </c>
      <c r="K5" s="108">
        <f>'2_区分12加算額計算表'!$E$11</f>
        <v>0</v>
      </c>
      <c r="L5" s="108">
        <f>'2_区分12加算額計算表'!$H$11</f>
        <v>0</v>
      </c>
    </row>
    <row r="6" spans="1:12">
      <c r="A6" s="115" t="e">
        <f>VLOOKUP('2_区分12加算額計算表'!$D$5,【リスト】!$F$2:$G$5,2,TRUE)</f>
        <v>#N/A</v>
      </c>
      <c r="B6" s="96" t="s">
        <v>119</v>
      </c>
      <c r="C6" s="91"/>
      <c r="D6" s="109" t="e">
        <f>VLOOKUP($A6&amp;D$1,A単価[],A単価!$G$1,FALSE)*加算率a</f>
        <v>#N/A</v>
      </c>
      <c r="E6" s="111"/>
      <c r="F6" s="111"/>
      <c r="G6" s="109" t="e">
        <f>VLOOKUP($A6&amp;G$1,A単価[],A単価!$G$1,FALSE)*加算率a</f>
        <v>#N/A</v>
      </c>
      <c r="H6" s="111"/>
      <c r="I6" s="111"/>
      <c r="J6" s="109" t="e">
        <f>VLOOKUP($A6&amp;J$1,A単価[],A単価!$G$1,FALSE)*加算率a</f>
        <v>#N/A</v>
      </c>
      <c r="K6" s="111"/>
      <c r="L6" s="111"/>
    </row>
    <row r="7" spans="1:12">
      <c r="A7" s="115" t="e">
        <f>A6</f>
        <v>#N/A</v>
      </c>
      <c r="B7" s="97" t="s">
        <v>120</v>
      </c>
      <c r="C7" s="92"/>
      <c r="D7" s="110"/>
      <c r="E7" s="112" t="e">
        <f>VLOOKUP($A7&amp;E$1,A単価[],A単価!$I$1,FALSE)*加算率a</f>
        <v>#N/A</v>
      </c>
      <c r="F7" s="111"/>
      <c r="G7" s="110"/>
      <c r="H7" s="112" t="e">
        <f>VLOOKUP($A7&amp;H$1,A単価[],A単価!$I$1,FALSE)*加算率a</f>
        <v>#N/A</v>
      </c>
      <c r="I7" s="111"/>
      <c r="J7" s="113"/>
      <c r="K7" s="112" t="e">
        <f>VLOOKUP($A7&amp;K$1,A単価[],A単価!$I$1,FALSE)*加算率a</f>
        <v>#N/A</v>
      </c>
      <c r="L7" s="111"/>
    </row>
    <row r="8" spans="1:12">
      <c r="A8" s="115" t="e">
        <f>A7</f>
        <v>#N/A</v>
      </c>
      <c r="B8" s="97" t="s">
        <v>122</v>
      </c>
      <c r="C8" s="92"/>
      <c r="D8" s="110"/>
      <c r="E8" s="113"/>
      <c r="F8" s="112" t="e">
        <f>VLOOKUP($A8&amp;F$1,A単価[],A単価!$K$1,FALSE)*加算率a</f>
        <v>#N/A</v>
      </c>
      <c r="G8" s="110"/>
      <c r="H8" s="113"/>
      <c r="I8" s="154" t="e">
        <f>IF($C$9=1,VLOOKUP($A8&amp;I$1,A単価[],A単価!$M$1,FALSE)*加算率a,VLOOKUP($A8&amp;I$1,A単価[],A単価!$K$1,FALSE)*加算率a)</f>
        <v>#N/A</v>
      </c>
      <c r="J8" s="113"/>
      <c r="K8" s="113"/>
      <c r="L8" s="112" t="e">
        <f>VLOOKUP($A8&amp;L$1,A単価[],A単価!$K$1,FALSE)*加算率a</f>
        <v>#N/A</v>
      </c>
    </row>
    <row r="9" spans="1:12">
      <c r="A9" s="115" t="e">
        <f>A8</f>
        <v>#N/A</v>
      </c>
      <c r="B9" s="97" t="s">
        <v>63</v>
      </c>
      <c r="C9" s="92">
        <f>IF('2_区分12加算額計算表'!$F$16&lt;&gt;"",1,0)</f>
        <v>0</v>
      </c>
      <c r="D9" s="110"/>
      <c r="E9" s="113"/>
      <c r="F9" s="113"/>
      <c r="G9" s="112" t="e">
        <f>VLOOKUP($A9&amp;G$1,A単価[],A単価!$O$1,FALSE)*加算率a*$C9</f>
        <v>#N/A</v>
      </c>
      <c r="H9" s="112" t="e">
        <f>VLOOKUP($A9&amp;H$1,A単価[],A単価!$O$1,FALSE)*加算率a*$C9</f>
        <v>#N/A</v>
      </c>
      <c r="I9" s="113"/>
      <c r="J9" s="113"/>
      <c r="K9" s="113"/>
      <c r="L9" s="113"/>
    </row>
    <row r="10" spans="1:12">
      <c r="A10" s="115" t="e">
        <f>A9</f>
        <v>#N/A</v>
      </c>
      <c r="B10" s="97" t="s">
        <v>127</v>
      </c>
      <c r="C10" s="92">
        <f>IF('2_区分12加算額計算表'!$F$17&lt;&gt;"",1,0)</f>
        <v>0</v>
      </c>
      <c r="D10" s="112" t="e">
        <f>ROUNDDOWN(SUM(D6:D7)*VLOOKUP($A10&amp;D$1,A単価[],A単価!$Q$1,FALSE),-1)*-1*$C10</f>
        <v>#N/A</v>
      </c>
      <c r="E10" s="112" t="e">
        <f>ROUNDDOWN(SUM(E6:E7)*VLOOKUP($A10&amp;E$1,A単価[],A単価!$Q$1,FALSE),-1)*-1*$C10</f>
        <v>#N/A</v>
      </c>
      <c r="F10" s="113"/>
      <c r="G10" s="112" t="e">
        <f>ROUNDDOWN(SUM(G6:G7)*VLOOKUP($A10&amp;G$1,A単価[],A単価!$Q$1,FALSE),-1)*-1*$C10</f>
        <v>#N/A</v>
      </c>
      <c r="H10" s="112" t="e">
        <f>ROUNDDOWN(SUM(H6:H7)*VLOOKUP($A10&amp;H$1,A単価[],A単価!$Q$1,FALSE),-1)*-1*$C10</f>
        <v>#N/A</v>
      </c>
      <c r="I10" s="113"/>
      <c r="J10" s="112" t="e">
        <f>ROUNDDOWN(SUM(J6:J7)*VLOOKUP($A10&amp;J$1,A単価[],A単価!$Q$1,FALSE),-1)*-1*$C10</f>
        <v>#N/A</v>
      </c>
      <c r="K10" s="112" t="e">
        <f>ROUNDDOWN(SUM(K6:K7)*VLOOKUP($A10&amp;K$1,A単価[],A単価!$Q$1,FALSE),-1)*-1*$C10</f>
        <v>#N/A</v>
      </c>
      <c r="L10" s="113"/>
    </row>
    <row r="11" spans="1:12">
      <c r="A11" s="115" t="e">
        <f>A7</f>
        <v>#N/A</v>
      </c>
      <c r="B11" s="97" t="s">
        <v>128</v>
      </c>
      <c r="C11" s="92">
        <f>IF('2_区分12加算額計算表'!$F$18&lt;&gt;"",1,0)</f>
        <v>0</v>
      </c>
      <c r="D11" s="112" t="e">
        <f>VLOOKUP($A11&amp;D$1,A単価[],A単価!$R$1,FALSE)*加算率a*-1*$C11</f>
        <v>#N/A</v>
      </c>
      <c r="E11" s="112" t="e">
        <f>VLOOKUP($A11&amp;E$1,A単価[],A単価!$R$1,FALSE)*加算率a*-1*$C11</f>
        <v>#N/A</v>
      </c>
      <c r="F11" s="113"/>
      <c r="G11" s="112" t="e">
        <f>VLOOKUP($A11&amp;G$1,A単価[],A単価!$R$1,FALSE)*加算率a*-1*$C11</f>
        <v>#N/A</v>
      </c>
      <c r="H11" s="112" t="e">
        <f>VLOOKUP($A11&amp;H$1,A単価[],A単価!$R$1,FALSE)*加算率a*-1*$C11</f>
        <v>#N/A</v>
      </c>
      <c r="I11" s="113"/>
      <c r="J11" s="112" t="e">
        <f>VLOOKUP($A11&amp;J$1,A単価[],A単価!$R$1,FALSE)*加算率a*-1*$C11</f>
        <v>#N/A</v>
      </c>
      <c r="K11" s="112" t="e">
        <f>VLOOKUP($A11&amp;K$1,A単価[],A単価!$R$1,FALSE)*加算率a*-1*$C11</f>
        <v>#N/A</v>
      </c>
      <c r="L11" s="113"/>
    </row>
    <row r="12" spans="1:12">
      <c r="A12" s="115">
        <f>IF('2_区分12加算額計算表'!$F$19=【リスト】!$D$2,1,IF('2_区分12加算額計算表'!$F$19=【リスト】!$D$3,2,IF('2_区分12加算額計算表'!$F$19=【リスト】!$D$4,3,0)))</f>
        <v>0</v>
      </c>
      <c r="B12" s="98" t="s">
        <v>64</v>
      </c>
      <c r="C12" s="93">
        <f>IF('2_区分12加算額計算表'!$F$19&lt;&gt;"",1,0)</f>
        <v>0</v>
      </c>
      <c r="D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E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F12" s="113"/>
      <c r="G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H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I12" s="113"/>
      <c r="J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K12" s="114" t="e">
        <f>IF(VLOOKUP($A12,栄養管理[],A単価!$AB$1,FALSE)*加算率a/'2_区分12加算額計算表'!$D$13&gt;=10,
ROUNDDOWN(VLOOKUP($A12,栄養管理[],A単価!$AB$1,FALSE)*加算率a/'2_区分12加算額計算表'!$D$13,-1),
ROUNDDOWN(VLOOKUP($A12,栄養管理[],A単価!$AB$1,FALSE)*加算率a/'2_区分12加算額計算表'!$D$13,0))*$C12</f>
        <v>#N/A</v>
      </c>
      <c r="L12" s="113"/>
    </row>
    <row r="13" spans="1:12">
      <c r="A13" s="115" t="e">
        <f>A11</f>
        <v>#N/A</v>
      </c>
      <c r="B13" s="97" t="s">
        <v>83</v>
      </c>
      <c r="C13" s="92" t="str">
        <f>IF('2_区分12加算額計算表'!$F$20=【リスト】!$E$2,0,IF('2_区分12加算額計算表'!$F$20=【リスト】!$E$3,1,IF('2_区分12加算額計算表'!$F$20=【リスト】!$E$4,2,IF('2_区分12加算額計算表'!$F$20=【リスト】!$E$5,3,"Q"))))</f>
        <v>Q</v>
      </c>
      <c r="D13" s="112">
        <f>IF($C13="Q",0,ROUNDDOWN(SUM(D6:D9)*VLOOKUP($A13&amp;D$1,A単価[],A単価!$T$1+$C13,FALSE),-1))*-1</f>
        <v>0</v>
      </c>
      <c r="E13" s="112">
        <f>IF($C13="Q",0,ROUNDDOWN(SUM(E6:E9)*VLOOKUP($A13&amp;E$1,A単価[],A単価!$T$1+$C13,FALSE),-1))*-1</f>
        <v>0</v>
      </c>
      <c r="F13" s="112">
        <f>IF($C13="Q",0,ROUNDDOWN(SUM(F6:F9)*VLOOKUP($A13&amp;F$1,A単価[],A単価!$T$1+$C13,FALSE),-1))*-1</f>
        <v>0</v>
      </c>
      <c r="G13" s="112">
        <f>IF($C13="Q",0,ROUNDDOWN(SUM(G6:G9)*VLOOKUP($A13&amp;G$1,A単価[],A単価!$T$1+$C13,FALSE),-1))*-1</f>
        <v>0</v>
      </c>
      <c r="H13" s="112">
        <f>IF($C13="Q",0,ROUNDDOWN(SUM(H6:H9)*VLOOKUP($A13&amp;H$1,A単価[],A単価!$T$1+$C13,FALSE),-1))*-1</f>
        <v>0</v>
      </c>
      <c r="I13" s="112">
        <f>IF($C13="Q",0,ROUNDDOWN(SUM(I6:I9)*VLOOKUP($A13&amp;I$1,A単価[],A単価!$T$1+$C13,FALSE),-1))*-1</f>
        <v>0</v>
      </c>
      <c r="J13" s="112">
        <f>IF($C13="Q",0,ROUNDDOWN(SUM(J6:J9)*VLOOKUP($A13&amp;J$1,A単価[],A単価!$T$1+$C13,FALSE),-1))*-1</f>
        <v>0</v>
      </c>
      <c r="K13" s="112">
        <f>IF($C13="Q",0,ROUNDDOWN(SUM(K6:K9)*VLOOKUP($A13&amp;K$1,A単価[],A単価!$T$1+$C13,FALSE),-1))*-1</f>
        <v>0</v>
      </c>
      <c r="L13" s="112">
        <f>IF($C13="Q",0,ROUNDDOWN(SUM(L6:L9)*VLOOKUP($A13&amp;L$1,A単価[],A単価!$T$1+$C13,FALSE),-1))*-1</f>
        <v>0</v>
      </c>
    </row>
    <row r="14" spans="1:12">
      <c r="A14" s="116"/>
      <c r="B14" s="95" t="s">
        <v>67</v>
      </c>
      <c r="C14" s="90"/>
      <c r="D14" s="119" t="e">
        <f t="shared" ref="D14:L14" si="0">SUM(D6:D13)</f>
        <v>#N/A</v>
      </c>
      <c r="E14" s="119" t="e">
        <f t="shared" si="0"/>
        <v>#N/A</v>
      </c>
      <c r="F14" s="119" t="e">
        <f t="shared" si="0"/>
        <v>#N/A</v>
      </c>
      <c r="G14" s="119" t="e">
        <f t="shared" si="0"/>
        <v>#N/A</v>
      </c>
      <c r="H14" s="119" t="e">
        <f t="shared" si="0"/>
        <v>#N/A</v>
      </c>
      <c r="I14" s="119" t="e">
        <f t="shared" si="0"/>
        <v>#N/A</v>
      </c>
      <c r="J14" s="119" t="e">
        <f t="shared" si="0"/>
        <v>#N/A</v>
      </c>
      <c r="K14" s="119" t="e">
        <f t="shared" si="0"/>
        <v>#N/A</v>
      </c>
      <c r="L14" s="119" t="e">
        <f t="shared" si="0"/>
        <v>#N/A</v>
      </c>
    </row>
    <row r="15" spans="1:12">
      <c r="B15" s="99" t="s">
        <v>68</v>
      </c>
      <c r="C15" s="94"/>
      <c r="D15" s="119" t="e">
        <f t="shared" ref="D15:L15" si="1">D$5*D14</f>
        <v>#N/A</v>
      </c>
      <c r="E15" s="120" t="e">
        <f t="shared" si="1"/>
        <v>#N/A</v>
      </c>
      <c r="F15" s="120" t="e">
        <f t="shared" si="1"/>
        <v>#N/A</v>
      </c>
      <c r="G15" s="119" t="e">
        <f t="shared" si="1"/>
        <v>#N/A</v>
      </c>
      <c r="H15" s="120" t="e">
        <f t="shared" si="1"/>
        <v>#N/A</v>
      </c>
      <c r="I15" s="120" t="e">
        <f t="shared" si="1"/>
        <v>#N/A</v>
      </c>
      <c r="J15" s="120" t="e">
        <f t="shared" si="1"/>
        <v>#N/A</v>
      </c>
      <c r="K15" s="120" t="e">
        <f t="shared" si="1"/>
        <v>#N/A</v>
      </c>
      <c r="L15" s="120" t="e">
        <f t="shared" si="1"/>
        <v>#N/A</v>
      </c>
    </row>
    <row r="16" spans="1:12">
      <c r="A16" s="116"/>
    </row>
    <row r="17" spans="1:12">
      <c r="A17" s="116" t="s">
        <v>69</v>
      </c>
      <c r="D17" s="122"/>
      <c r="E17" s="122"/>
      <c r="F17" s="122"/>
      <c r="G17" s="122"/>
      <c r="H17" s="122"/>
      <c r="I17" s="122"/>
      <c r="J17" s="122"/>
      <c r="K17" s="122"/>
      <c r="L17" s="122"/>
    </row>
    <row r="18" spans="1:12">
      <c r="A18" s="115" t="e">
        <f t="shared" ref="A18:C25" si="2">A6</f>
        <v>#N/A</v>
      </c>
      <c r="B18" s="100" t="str">
        <f t="shared" si="2"/>
        <v>処遇改善等加算（標準時間）単価</v>
      </c>
      <c r="C18" s="103">
        <f t="shared" si="2"/>
        <v>0</v>
      </c>
      <c r="D18" s="109" t="e">
        <f>ROUNDDOWN(VLOOKUP($A18&amp;D$1,A単価[],A単価!$G$1,FALSE)*(加算率b+VLOOKUP($A18&amp;D$1,A単価[],A単価!$H$1,FALSE)),-1)</f>
        <v>#N/A</v>
      </c>
      <c r="E18" s="111"/>
      <c r="F18" s="111"/>
      <c r="G18" s="109" t="e">
        <f>ROUNDDOWN(VLOOKUP($A18&amp;G$1,A単価[],A単価!$G$1,FALSE)*(加算率b+VLOOKUP($A18&amp;G$1,A単価[],A単価!$H$1,FALSE)),-1)</f>
        <v>#N/A</v>
      </c>
      <c r="H18" s="111"/>
      <c r="I18" s="111"/>
      <c r="J18" s="109" t="e">
        <f>ROUNDDOWN(VLOOKUP($A18&amp;J$1,A単価[],A単価!$G$1,FALSE)*(加算率b+VLOOKUP($A18&amp;J$1,A単価[],A単価!$H$1,FALSE)),-1)</f>
        <v>#N/A</v>
      </c>
      <c r="K18" s="111"/>
      <c r="L18" s="111"/>
    </row>
    <row r="19" spans="1:12">
      <c r="A19" s="115" t="e">
        <f t="shared" si="2"/>
        <v>#N/A</v>
      </c>
      <c r="B19" s="101" t="str">
        <f t="shared" si="2"/>
        <v>処遇改善等加算（短時間）単価</v>
      </c>
      <c r="C19" s="104">
        <f t="shared" si="2"/>
        <v>0</v>
      </c>
      <c r="D19" s="110"/>
      <c r="E19" s="112" t="e">
        <f>ROUNDDOWN(VLOOKUP($A19&amp;E$1,A単価[],A単価!$I$1,FALSE)*(加算率b+VLOOKUP($A19&amp;E$1,A単価[],A単価!$J$1,FALSE)),-1)</f>
        <v>#N/A</v>
      </c>
      <c r="F19" s="111"/>
      <c r="G19" s="110"/>
      <c r="H19" s="112" t="e">
        <f>ROUNDDOWN(VLOOKUP($A19&amp;H$1,A単価[],A単価!$I$1,FALSE)*(加算率b+VLOOKUP($A19&amp;H$1,A単価[],A単価!$J$1,FALSE)),-1)</f>
        <v>#N/A</v>
      </c>
      <c r="I19" s="111"/>
      <c r="J19" s="113"/>
      <c r="K19" s="112" t="e">
        <f>ROUNDDOWN(VLOOKUP($A19&amp;K$1,A単価[],A単価!$I$1,FALSE)*(加算率b+VLOOKUP($A19&amp;K$1,A単価[],A単価!$J$1,FALSE)),-1)</f>
        <v>#N/A</v>
      </c>
      <c r="L19" s="111"/>
    </row>
    <row r="20" spans="1:12">
      <c r="A20" s="115" t="e">
        <f t="shared" si="2"/>
        <v>#N/A</v>
      </c>
      <c r="B20" s="101" t="str">
        <f t="shared" si="2"/>
        <v>障害児保育加算</v>
      </c>
      <c r="C20" s="104">
        <f t="shared" si="2"/>
        <v>0</v>
      </c>
      <c r="D20" s="110"/>
      <c r="E20" s="113"/>
      <c r="F20" s="112" t="e">
        <f>ROUNDDOWN(VLOOKUP($A20&amp;F$1,A単価[],A単価!$K$1,FALSE)*(加算率b+VLOOKUP($A20&amp;F$1,A単価[],A単価!$L$1,FALSE)),-1)</f>
        <v>#N/A</v>
      </c>
      <c r="G20" s="110"/>
      <c r="H20" s="113"/>
      <c r="I20" s="154" t="e">
        <f>ROUNDDOWN(IF($C$21=1,VLOOKUP($A20&amp;I$1,A単価[],A単価!$M$1,FALSE)*(加算率b+VLOOKUP($A20&amp;I$1,A単価[],A単価!$N$1,FALSE)),VLOOKUP($A20&amp;I$1,A単価[],A単価!$K$1,FALSE)*(加算率b+VLOOKUP($A20&amp;I$1,A単価[],A単価!$L$1,FALSE))),-1)</f>
        <v>#N/A</v>
      </c>
      <c r="J20" s="113"/>
      <c r="K20" s="113"/>
      <c r="L20" s="112" t="e">
        <f>ROUNDDOWN(VLOOKUP($A20&amp;L$1,A単価[],A単価!$K$1,FALSE)*(加算率b+VLOOKUP($A20&amp;L$1,A単価[],A単価!$L$1,FALSE)),-1)</f>
        <v>#N/A</v>
      </c>
    </row>
    <row r="21" spans="1:12">
      <c r="A21" s="115" t="e">
        <f t="shared" si="2"/>
        <v>#N/A</v>
      </c>
      <c r="B21" s="101" t="str">
        <f t="shared" si="2"/>
        <v>1歳児配置改善加算単価</v>
      </c>
      <c r="C21" s="104">
        <f t="shared" si="2"/>
        <v>0</v>
      </c>
      <c r="D21" s="110"/>
      <c r="E21" s="113"/>
      <c r="F21" s="113"/>
      <c r="G21" s="112" t="e">
        <f>ROUNDDOWN(VLOOKUP($A21&amp;G$1,A単価[],A単価!$O$1,FALSE)*(加算率b+VLOOKUP($A21&amp;G$1,A単価[],A単価!$P$1,FALSE)),-1)*$C21</f>
        <v>#N/A</v>
      </c>
      <c r="H21" s="112" t="e">
        <f>ROUNDDOWN(VLOOKUP($A21&amp;H$1,A単価[],A単価!$O$1,FALSE)*(加算率b+VLOOKUP($A21&amp;H$1,A単価[],A単価!$P$1,FALSE)),-1)*$C21</f>
        <v>#N/A</v>
      </c>
      <c r="I21" s="113"/>
      <c r="J21" s="113"/>
      <c r="K21" s="113"/>
      <c r="L21" s="113"/>
    </row>
    <row r="22" spans="1:12">
      <c r="A22" s="115" t="e">
        <f t="shared" si="2"/>
        <v>#N/A</v>
      </c>
      <c r="B22" s="101" t="str">
        <f t="shared" si="2"/>
        <v>食事の提供方法に関する調整</v>
      </c>
      <c r="C22" s="104">
        <f t="shared" si="2"/>
        <v>0</v>
      </c>
      <c r="D22" s="112" t="e">
        <f>ROUNDDOWN(SUM(D18:D19)*VLOOKUP($A22&amp;D$1,A単価[],A単価!$Q$1,FALSE),-1)*-1*$C22</f>
        <v>#N/A</v>
      </c>
      <c r="E22" s="112" t="e">
        <f>ROUNDDOWN(SUM(E18:E19)*VLOOKUP($A22&amp;E$1,A単価[],A単価!$Q$1,FALSE),-1)*-1*$C22</f>
        <v>#N/A</v>
      </c>
      <c r="F22" s="113"/>
      <c r="G22" s="112" t="e">
        <f>ROUNDDOWN(SUM(G18:G19)*VLOOKUP($A22&amp;G$1,A単価[],A単価!$Q$1,FALSE),-1)*-1*$C22</f>
        <v>#N/A</v>
      </c>
      <c r="H22" s="112" t="e">
        <f>ROUNDDOWN(SUM(H18:H19)*VLOOKUP($A22&amp;H$1,A単価[],A単価!$Q$1,FALSE),-1)*-1*$C22</f>
        <v>#N/A</v>
      </c>
      <c r="I22" s="113"/>
      <c r="J22" s="112" t="e">
        <f>ROUNDDOWN(SUM(J18:J19)*VLOOKUP($A22&amp;J$1,A単価[],A単価!$Q$1,FALSE),-1)*-1*$C22</f>
        <v>#N/A</v>
      </c>
      <c r="K22" s="112" t="e">
        <f>ROUNDDOWN(SUM(K18:K19)*VLOOKUP($A22&amp;K$1,A単価[],A単価!$Q$1,FALSE),-1)*-1*$C22</f>
        <v>#N/A</v>
      </c>
      <c r="L22" s="113"/>
    </row>
    <row r="23" spans="1:12">
      <c r="A23" s="115" t="e">
        <f t="shared" si="2"/>
        <v>#N/A</v>
      </c>
      <c r="B23" s="101" t="str">
        <f t="shared" si="2"/>
        <v>管理者を配置していない場合の調整</v>
      </c>
      <c r="C23" s="104">
        <f t="shared" si="2"/>
        <v>0</v>
      </c>
      <c r="D23" s="112" t="e">
        <f>ROUNDDOWN(VLOOKUP($A23&amp;D$1,A単価[],A単価!$R$1,FALSE)*(加算率b+VLOOKUP($A23&amp;D$1,A単価[],A単価!$S$1,FALSE))*-1*$C23,-1)</f>
        <v>#N/A</v>
      </c>
      <c r="E23" s="112" t="e">
        <f>ROUNDDOWN(VLOOKUP($A23&amp;E$1,A単価[],A単価!$R$1,FALSE)*(加算率b+VLOOKUP($A23&amp;E$1,A単価[],A単価!$S$1,FALSE))*-1*$C23,-1)</f>
        <v>#N/A</v>
      </c>
      <c r="F23" s="113"/>
      <c r="G23" s="112" t="e">
        <f>ROUNDDOWN(VLOOKUP($A23&amp;G$1,A単価[],A単価!$R$1,FALSE)*(加算率b+VLOOKUP($A23&amp;G$1,A単価[],A単価!$S$1,FALSE))*-1*$C23,-1)</f>
        <v>#N/A</v>
      </c>
      <c r="H23" s="112" t="e">
        <f>ROUNDDOWN(VLOOKUP($A23&amp;H$1,A単価[],A単価!$R$1,FALSE)*(加算率b+VLOOKUP($A23&amp;H$1,A単価[],A単価!$S$1,FALSE))*-1*$C23,-1)</f>
        <v>#N/A</v>
      </c>
      <c r="I23" s="113"/>
      <c r="J23" s="112" t="e">
        <f>ROUNDDOWN(VLOOKUP($A23&amp;J$1,A単価[],A単価!$R$1,FALSE)*(加算率b+VLOOKUP($A23&amp;J$1,A単価[],A単価!$S$1,FALSE))*-1*$C23,-1)</f>
        <v>#N/A</v>
      </c>
      <c r="K23" s="112" t="e">
        <f>ROUNDDOWN(VLOOKUP($A23&amp;K$1,A単価[],A単価!$R$1,FALSE)*(加算率b+VLOOKUP($A23&amp;K$1,A単価[],A単価!$S$1,FALSE))*-1*$C23,-1)</f>
        <v>#N/A</v>
      </c>
      <c r="L23" s="113"/>
    </row>
    <row r="24" spans="1:12">
      <c r="A24" s="115">
        <f t="shared" si="2"/>
        <v>0</v>
      </c>
      <c r="B24" s="102" t="str">
        <f t="shared" si="2"/>
        <v>栄養管理加算単価</v>
      </c>
      <c r="C24" s="105">
        <f t="shared" si="2"/>
        <v>0</v>
      </c>
      <c r="D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E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F24" s="113"/>
      <c r="G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H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I24" s="113"/>
      <c r="J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K24" s="114" t="e">
        <f>IF(VLOOKUP($A24,栄養管理[],A単価!$AB$1,FALSE)*(加算率b+VLOOKUP($A24,栄養管理[],A単価!$AC$1,FALSE))/'2_区分12加算額計算表'!$D$13&gt;=10,
ROUNDDOWN(VLOOKUP($A24,栄養管理[],A単価!$AB$1,FALSE)*(加算率b+VLOOKUP($A24,栄養管理[],A単価!$AC$1,FALSE))/'2_区分12加算額計算表'!$D$13,-1),
ROUNDDOWN(VLOOKUP($A24,栄養管理[],A単価!$AB$1,FALSE)*(加算率b+VLOOKUP($A24,栄養管理[],A単価!$AC$1,FALSE))/'2_区分12加算額計算表'!$D$13,0))*$C24</f>
        <v>#N/A</v>
      </c>
      <c r="L24" s="113"/>
    </row>
    <row r="25" spans="1:12">
      <c r="A25" s="115" t="e">
        <f t="shared" si="2"/>
        <v>#N/A</v>
      </c>
      <c r="B25" s="97" t="str">
        <f t="shared" si="2"/>
        <v>土曜閉所減算単価</v>
      </c>
      <c r="C25" s="92" t="str">
        <f t="shared" si="2"/>
        <v>Q</v>
      </c>
      <c r="D25" s="112">
        <f>IF($C25="Q",0,ROUNDDOWN(SUM(D18:D21)*VLOOKUP($A25&amp;D$1,A単価[],A単価!$T$1+$C25,FALSE),-1))*-1</f>
        <v>0</v>
      </c>
      <c r="E25" s="112">
        <f>IF($C25="Q",0,ROUNDDOWN(SUM(E18:E21)*VLOOKUP($A25&amp;E$1,A単価[],A単価!$T$1+$C25,FALSE),-1))*-1</f>
        <v>0</v>
      </c>
      <c r="F25" s="112">
        <f>IF($C25="Q",0,ROUNDDOWN(SUM(F18:F21)*VLOOKUP($A25&amp;F$1,A単価[],A単価!$T$1+$C25,FALSE),-1))*-1</f>
        <v>0</v>
      </c>
      <c r="G25" s="112">
        <f>IF($C25="Q",0,ROUNDDOWN(SUM(G18:G21)*VLOOKUP($A25&amp;G$1,A単価[],A単価!$T$1+$C25,FALSE),-1))*-1</f>
        <v>0</v>
      </c>
      <c r="H25" s="112">
        <f>IF($C25="Q",0,ROUNDDOWN(SUM(H18:H21)*VLOOKUP($A25&amp;H$1,A単価[],A単価!$T$1+$C25,FALSE),-1))*-1</f>
        <v>0</v>
      </c>
      <c r="I25" s="112">
        <f>IF($C25="Q",0,ROUNDDOWN(SUM(I18:I21)*VLOOKUP($A25&amp;I$1,A単価[],A単価!$T$1+$C25,FALSE),-1))*-1</f>
        <v>0</v>
      </c>
      <c r="J25" s="112">
        <f>IF($C25="Q",0,ROUNDDOWN(SUM(J18:J21)*VLOOKUP($A25&amp;J$1,A単価[],A単価!$T$1+$C25,FALSE),-1))*-1</f>
        <v>0</v>
      </c>
      <c r="K25" s="112">
        <f>IF($C25="Q",0,ROUNDDOWN(SUM(K18:K21)*VLOOKUP($A25&amp;K$1,A単価[],A単価!$T$1+$C25,FALSE),-1))*-1</f>
        <v>0</v>
      </c>
      <c r="L25" s="112">
        <f>IF($C25="Q",0,ROUNDDOWN(SUM(L18:L21)*VLOOKUP($A25&amp;L$1,A単価[],A単価!$T$1+$C25,FALSE),-1))*-1</f>
        <v>0</v>
      </c>
    </row>
    <row r="26" spans="1:12">
      <c r="B26" s="75" t="str">
        <f>B14</f>
        <v>単価計（②）</v>
      </c>
      <c r="C26" s="77"/>
      <c r="D26" s="119" t="e">
        <f t="shared" ref="D26:L26" si="3">SUM(D18:D25)</f>
        <v>#N/A</v>
      </c>
      <c r="E26" s="119" t="e">
        <f t="shared" si="3"/>
        <v>#N/A</v>
      </c>
      <c r="F26" s="119" t="e">
        <f t="shared" si="3"/>
        <v>#N/A</v>
      </c>
      <c r="G26" s="119" t="e">
        <f t="shared" si="3"/>
        <v>#N/A</v>
      </c>
      <c r="H26" s="119" t="e">
        <f t="shared" si="3"/>
        <v>#N/A</v>
      </c>
      <c r="I26" s="119" t="e">
        <f t="shared" si="3"/>
        <v>#N/A</v>
      </c>
      <c r="J26" s="119" t="e">
        <f t="shared" si="3"/>
        <v>#N/A</v>
      </c>
      <c r="K26" s="119" t="e">
        <f t="shared" si="3"/>
        <v>#N/A</v>
      </c>
      <c r="L26" s="119" t="e">
        <f t="shared" si="3"/>
        <v>#N/A</v>
      </c>
    </row>
    <row r="27" spans="1:12">
      <c r="B27" s="75" t="str">
        <f>B15</f>
        <v>月額（①×②）</v>
      </c>
      <c r="C27" s="77"/>
      <c r="D27" s="119" t="e">
        <f t="shared" ref="D27:L27" si="4">D$5*D26</f>
        <v>#N/A</v>
      </c>
      <c r="E27" s="120" t="e">
        <f t="shared" si="4"/>
        <v>#N/A</v>
      </c>
      <c r="F27" s="119" t="e">
        <f t="shared" si="4"/>
        <v>#N/A</v>
      </c>
      <c r="G27" s="119" t="e">
        <f t="shared" si="4"/>
        <v>#N/A</v>
      </c>
      <c r="H27" s="120" t="e">
        <f t="shared" si="4"/>
        <v>#N/A</v>
      </c>
      <c r="I27" s="119" t="e">
        <f t="shared" si="4"/>
        <v>#N/A</v>
      </c>
      <c r="J27" s="120" t="e">
        <f t="shared" si="4"/>
        <v>#N/A</v>
      </c>
      <c r="K27" s="120" t="e">
        <f t="shared" si="4"/>
        <v>#N/A</v>
      </c>
      <c r="L27" s="119" t="e">
        <f t="shared" si="4"/>
        <v>#N/A</v>
      </c>
    </row>
  </sheetData>
  <sheetProtection algorithmName="SHA-512" hashValue="GqTlG4awxivHgd5YQO8Yztg5LolvIMVziIVVKdBa2P8TM4xLp5tId1izEAo9Kt2vT/bjFGb98D35GezEvUrs6w==" saltValue="CIvKfE5C/gNIbM4sPaxP7Q==" spinCount="100000" sheet="1" objects="1" scenarios="1"/>
  <phoneticPr fontId="4"/>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AC79"/>
  <sheetViews>
    <sheetView zoomScale="70" zoomScaleNormal="70" workbookViewId="0">
      <selection activeCell="AA11" sqref="AA11"/>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0" width="7.375" style="2" customWidth="1"/>
    <col min="11" max="14" width="7.375" customWidth="1"/>
    <col min="15" max="16" width="7.375" style="2" customWidth="1"/>
    <col min="17" max="19" width="7.375" customWidth="1"/>
    <col min="24" max="24" width="1.625" style="2"/>
    <col min="25" max="25" width="11.625" style="2" customWidth="1"/>
    <col min="26" max="26" width="4.375" style="2" customWidth="1"/>
    <col min="27" max="29" width="7.5" style="2" customWidth="1"/>
  </cols>
  <sheetData>
    <row r="1" spans="1:29">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Z1" s="2">
        <f>COLUMNS($Z:Z)</f>
        <v>1</v>
      </c>
      <c r="AA1" s="2">
        <f>COLUMNS($Z:AA)</f>
        <v>2</v>
      </c>
      <c r="AB1" s="2">
        <f>COLUMNS($Z:AB)</f>
        <v>3</v>
      </c>
      <c r="AC1" s="2">
        <f>COLUMNS($Z:AC)</f>
        <v>4</v>
      </c>
    </row>
    <row r="2" spans="1:29">
      <c r="B2" s="1"/>
      <c r="F2" s="2" t="s">
        <v>84</v>
      </c>
      <c r="G2" s="2" t="s">
        <v>85</v>
      </c>
      <c r="H2" s="2" t="s">
        <v>86</v>
      </c>
      <c r="I2" s="2" t="s">
        <v>87</v>
      </c>
      <c r="J2" s="2" t="s">
        <v>88</v>
      </c>
      <c r="K2" s="2" t="s">
        <v>89</v>
      </c>
      <c r="L2" s="2" t="s">
        <v>90</v>
      </c>
      <c r="M2" s="2" t="s">
        <v>91</v>
      </c>
      <c r="N2" s="2" t="s">
        <v>92</v>
      </c>
      <c r="O2" s="2" t="s">
        <v>93</v>
      </c>
      <c r="P2" s="2" t="s">
        <v>94</v>
      </c>
      <c r="Q2" t="s">
        <v>95</v>
      </c>
      <c r="R2" t="s">
        <v>96</v>
      </c>
      <c r="S2" t="s">
        <v>97</v>
      </c>
      <c r="T2" t="s">
        <v>98</v>
      </c>
      <c r="U2" t="s">
        <v>99</v>
      </c>
      <c r="V2" t="s">
        <v>100</v>
      </c>
      <c r="W2" t="s">
        <v>101</v>
      </c>
      <c r="Z2" s="2" t="s">
        <v>84</v>
      </c>
      <c r="AA2" s="2" t="s">
        <v>85</v>
      </c>
      <c r="AB2" s="2" t="s">
        <v>86</v>
      </c>
      <c r="AC2" s="2" t="s">
        <v>87</v>
      </c>
    </row>
    <row r="3" spans="1:29">
      <c r="B3" s="3" t="s">
        <v>0</v>
      </c>
      <c r="C3" s="3"/>
      <c r="D3" s="3"/>
      <c r="E3" s="3"/>
      <c r="F3" s="3"/>
      <c r="G3" s="3"/>
      <c r="H3" s="3"/>
      <c r="I3" s="3"/>
      <c r="J3" s="3"/>
      <c r="K3" s="3"/>
      <c r="L3" s="3"/>
      <c r="M3" s="3"/>
      <c r="N3" s="3"/>
      <c r="O3" s="3"/>
      <c r="P3" s="3"/>
      <c r="Q3" s="3"/>
      <c r="R3" s="3"/>
      <c r="S3" s="3"/>
      <c r="T3" s="3"/>
      <c r="U3" s="3"/>
      <c r="V3" s="3"/>
      <c r="W3" s="3"/>
      <c r="Y3" s="4"/>
      <c r="Z3" s="4"/>
      <c r="AA3" s="4"/>
      <c r="AB3" s="4"/>
      <c r="AC3" s="4"/>
    </row>
    <row r="4" spans="1:29">
      <c r="B4" s="2" t="s">
        <v>1</v>
      </c>
      <c r="K4" s="2"/>
      <c r="L4" s="2"/>
      <c r="M4" s="2"/>
      <c r="N4" s="2"/>
    </row>
    <row r="5" spans="1:29" ht="30">
      <c r="B5" s="5"/>
      <c r="C5" s="6"/>
      <c r="D5" s="7" t="s">
        <v>2</v>
      </c>
      <c r="E5" s="8" t="s">
        <v>3</v>
      </c>
      <c r="F5" s="9" t="s">
        <v>4</v>
      </c>
      <c r="G5" s="11" t="s">
        <v>5</v>
      </c>
      <c r="H5" s="11"/>
      <c r="I5" s="11"/>
      <c r="J5" s="10"/>
      <c r="K5" s="123" t="s">
        <v>107</v>
      </c>
      <c r="L5" s="124"/>
      <c r="M5" s="141" t="s">
        <v>108</v>
      </c>
      <c r="N5" s="124"/>
      <c r="O5" s="142" t="s">
        <v>6</v>
      </c>
      <c r="P5" s="10"/>
      <c r="Q5" s="11" t="s">
        <v>109</v>
      </c>
      <c r="R5" s="142" t="s">
        <v>110</v>
      </c>
      <c r="S5" s="10"/>
      <c r="T5" s="134" t="s">
        <v>81</v>
      </c>
      <c r="U5" s="134"/>
      <c r="V5" s="134"/>
      <c r="W5" s="136"/>
      <c r="Y5" s="12" t="s">
        <v>7</v>
      </c>
      <c r="Z5" s="6"/>
      <c r="AA5" s="13"/>
      <c r="AB5" s="13"/>
      <c r="AC5" s="14"/>
    </row>
    <row r="6" spans="1:29">
      <c r="A6" s="21"/>
      <c r="B6" s="15"/>
      <c r="C6" s="16"/>
      <c r="D6" s="17" t="s">
        <v>8</v>
      </c>
      <c r="E6" s="18" t="s">
        <v>8</v>
      </c>
      <c r="F6" s="15"/>
      <c r="G6" s="20" t="s">
        <v>9</v>
      </c>
      <c r="H6" s="20" t="s">
        <v>11</v>
      </c>
      <c r="I6" s="20" t="s">
        <v>10</v>
      </c>
      <c r="J6" s="20" t="s">
        <v>11</v>
      </c>
      <c r="K6" s="140" t="s">
        <v>13</v>
      </c>
      <c r="L6" s="125" t="s">
        <v>11</v>
      </c>
      <c r="M6" s="140" t="s">
        <v>13</v>
      </c>
      <c r="N6" s="125" t="s">
        <v>11</v>
      </c>
      <c r="O6" s="20" t="s">
        <v>13</v>
      </c>
      <c r="P6" s="20" t="s">
        <v>11</v>
      </c>
      <c r="Q6" s="137"/>
      <c r="R6" s="20" t="s">
        <v>13</v>
      </c>
      <c r="S6" s="20" t="s">
        <v>11</v>
      </c>
      <c r="T6" s="125" t="s">
        <v>111</v>
      </c>
      <c r="U6" s="125" t="s">
        <v>112</v>
      </c>
      <c r="V6" s="125" t="s">
        <v>113</v>
      </c>
      <c r="W6" s="125" t="s">
        <v>114</v>
      </c>
      <c r="X6" s="21"/>
      <c r="Y6" s="19"/>
      <c r="Z6" s="22" t="s">
        <v>14</v>
      </c>
      <c r="AA6" s="19" t="s">
        <v>12</v>
      </c>
      <c r="AB6" s="20" t="s">
        <v>13</v>
      </c>
      <c r="AC6" s="20" t="s">
        <v>11</v>
      </c>
    </row>
    <row r="7" spans="1:29">
      <c r="A7" s="21"/>
      <c r="B7" s="23"/>
      <c r="C7" s="24"/>
      <c r="D7" s="23"/>
      <c r="E7" s="25"/>
      <c r="F7" s="24"/>
      <c r="G7" s="26"/>
      <c r="H7" s="26"/>
      <c r="I7" s="26"/>
      <c r="J7" s="26"/>
      <c r="K7" s="26"/>
      <c r="L7" s="26"/>
      <c r="M7" s="26"/>
      <c r="N7" s="26"/>
      <c r="O7" s="26"/>
      <c r="P7" s="26"/>
      <c r="Q7" s="26"/>
      <c r="R7" s="26"/>
      <c r="S7" s="26"/>
      <c r="T7" s="135"/>
      <c r="U7" s="135"/>
      <c r="V7" s="135"/>
      <c r="W7" s="135"/>
      <c r="X7" s="21"/>
      <c r="Y7" s="26"/>
      <c r="Z7" s="26"/>
      <c r="AA7" s="23"/>
      <c r="AB7" s="26"/>
      <c r="AC7" s="26"/>
    </row>
    <row r="8" spans="1:29">
      <c r="A8" s="21"/>
      <c r="B8" s="27"/>
      <c r="C8" s="28" t="s">
        <v>17</v>
      </c>
      <c r="D8" s="29">
        <v>0</v>
      </c>
      <c r="E8" s="30" t="s">
        <v>18</v>
      </c>
      <c r="F8" s="31" t="str">
        <f t="shared" ref="F8:F15" si="0">D8&amp;E8</f>
        <v>0C</v>
      </c>
      <c r="G8" s="32"/>
      <c r="H8" s="32"/>
      <c r="I8" s="32"/>
      <c r="J8" s="32"/>
      <c r="K8" s="32"/>
      <c r="L8" s="32"/>
      <c r="M8" s="32"/>
      <c r="N8" s="32"/>
      <c r="O8" s="33"/>
      <c r="P8" s="32"/>
      <c r="Q8" s="32"/>
      <c r="R8" s="33"/>
      <c r="S8" s="32"/>
      <c r="T8" s="32"/>
      <c r="U8" s="32"/>
      <c r="V8" s="32"/>
      <c r="W8" s="32"/>
      <c r="X8" s="21"/>
      <c r="Y8" s="34" t="s">
        <v>15</v>
      </c>
      <c r="Z8" s="34">
        <v>0</v>
      </c>
      <c r="AA8" s="34">
        <v>0</v>
      </c>
      <c r="AB8" s="34">
        <v>0</v>
      </c>
      <c r="AC8" s="34">
        <v>0</v>
      </c>
    </row>
    <row r="9" spans="1:29">
      <c r="A9" s="21"/>
      <c r="B9" s="41"/>
      <c r="C9" s="42" t="s">
        <v>20</v>
      </c>
      <c r="D9" s="43">
        <f>D8</f>
        <v>0</v>
      </c>
      <c r="E9" s="44" t="s">
        <v>21</v>
      </c>
      <c r="F9" s="45" t="str">
        <f t="shared" si="0"/>
        <v>0D</v>
      </c>
      <c r="G9" s="46"/>
      <c r="H9" s="46"/>
      <c r="I9" s="46"/>
      <c r="J9" s="46"/>
      <c r="K9" s="46"/>
      <c r="L9" s="46"/>
      <c r="M9" s="46"/>
      <c r="N9" s="46"/>
      <c r="O9" s="47"/>
      <c r="P9" s="46"/>
      <c r="Q9" s="46"/>
      <c r="R9" s="47"/>
      <c r="S9" s="46"/>
      <c r="T9" s="46"/>
      <c r="U9" s="46"/>
      <c r="V9" s="46"/>
      <c r="W9" s="46"/>
      <c r="X9" s="21"/>
      <c r="Y9" s="34" t="s">
        <v>16</v>
      </c>
      <c r="Z9" s="34">
        <v>1</v>
      </c>
      <c r="AA9" s="36">
        <v>88400</v>
      </c>
      <c r="AB9" s="36">
        <v>880</v>
      </c>
      <c r="AC9" s="37">
        <v>7.5</v>
      </c>
    </row>
    <row r="10" spans="1:29">
      <c r="A10" s="21"/>
      <c r="B10" s="27" t="s">
        <v>104</v>
      </c>
      <c r="C10" s="48" t="str">
        <f>C$8</f>
        <v>１、２歳児</v>
      </c>
      <c r="D10" s="29">
        <v>1</v>
      </c>
      <c r="E10" s="33" t="str">
        <f>E$8</f>
        <v>C</v>
      </c>
      <c r="F10" s="31" t="str">
        <f t="shared" si="0"/>
        <v>1C</v>
      </c>
      <c r="G10" s="35">
        <v>4070</v>
      </c>
      <c r="H10" s="49">
        <v>3.2</v>
      </c>
      <c r="I10" s="35">
        <v>3950</v>
      </c>
      <c r="J10" s="49">
        <v>3.1</v>
      </c>
      <c r="K10" s="126">
        <v>1780</v>
      </c>
      <c r="L10" s="127">
        <v>2.7</v>
      </c>
      <c r="M10" s="126">
        <v>1600</v>
      </c>
      <c r="N10" s="127">
        <v>2.7</v>
      </c>
      <c r="O10" s="50">
        <v>170</v>
      </c>
      <c r="P10" s="49">
        <v>2.6</v>
      </c>
      <c r="Q10" s="117">
        <v>0.09</v>
      </c>
      <c r="R10" s="50">
        <v>990</v>
      </c>
      <c r="S10" s="49">
        <v>0.9</v>
      </c>
      <c r="T10" s="117">
        <v>0.01</v>
      </c>
      <c r="U10" s="117">
        <v>0.03</v>
      </c>
      <c r="V10" s="117">
        <v>0.04</v>
      </c>
      <c r="W10" s="117">
        <v>0.06</v>
      </c>
      <c r="X10" s="21"/>
      <c r="Y10" s="34" t="s">
        <v>19</v>
      </c>
      <c r="Z10" s="34">
        <v>2</v>
      </c>
      <c r="AA10" s="36">
        <v>50000</v>
      </c>
      <c r="AB10" s="36">
        <v>500</v>
      </c>
      <c r="AC10" s="37">
        <v>0</v>
      </c>
    </row>
    <row r="11" spans="1:29">
      <c r="A11" s="21"/>
      <c r="B11" s="41"/>
      <c r="C11" s="51" t="str">
        <f>C$9</f>
        <v>乳児</v>
      </c>
      <c r="D11" s="43">
        <f>D10</f>
        <v>1</v>
      </c>
      <c r="E11" s="47" t="str">
        <f>E$9</f>
        <v>D</v>
      </c>
      <c r="F11" s="45" t="str">
        <f t="shared" si="0"/>
        <v>1D</v>
      </c>
      <c r="G11" s="39">
        <v>4960</v>
      </c>
      <c r="H11" s="40">
        <v>3.1</v>
      </c>
      <c r="I11" s="39">
        <v>4840</v>
      </c>
      <c r="J11" s="40">
        <v>3</v>
      </c>
      <c r="K11" s="39">
        <v>890</v>
      </c>
      <c r="L11" s="40">
        <v>2.7</v>
      </c>
      <c r="M11" s="39">
        <v>0</v>
      </c>
      <c r="N11" s="40">
        <v>0</v>
      </c>
      <c r="O11" s="52">
        <v>0</v>
      </c>
      <c r="P11" s="40">
        <v>0</v>
      </c>
      <c r="Q11" s="138">
        <f t="shared" ref="Q11:W11" si="1">Q10</f>
        <v>0.09</v>
      </c>
      <c r="R11" s="133">
        <f t="shared" si="1"/>
        <v>990</v>
      </c>
      <c r="S11" s="132">
        <f t="shared" si="1"/>
        <v>0.9</v>
      </c>
      <c r="T11" s="138">
        <f t="shared" si="1"/>
        <v>0.01</v>
      </c>
      <c r="U11" s="138">
        <f t="shared" si="1"/>
        <v>0.03</v>
      </c>
      <c r="V11" s="138">
        <f t="shared" si="1"/>
        <v>0.04</v>
      </c>
      <c r="W11" s="138">
        <f t="shared" si="1"/>
        <v>0.06</v>
      </c>
      <c r="X11" s="21"/>
      <c r="Y11" s="38" t="s">
        <v>22</v>
      </c>
      <c r="Z11" s="69">
        <v>3</v>
      </c>
      <c r="AA11" s="61">
        <v>10000</v>
      </c>
      <c r="AB11" s="61">
        <v>0</v>
      </c>
      <c r="AC11" s="62">
        <v>0</v>
      </c>
    </row>
    <row r="12" spans="1:29">
      <c r="A12" s="21"/>
      <c r="B12" s="54" t="s">
        <v>105</v>
      </c>
      <c r="C12" s="48" t="str">
        <f>C$8</f>
        <v>１、２歳児</v>
      </c>
      <c r="D12" s="29">
        <v>2</v>
      </c>
      <c r="E12" s="33" t="str">
        <f>E$8</f>
        <v>C</v>
      </c>
      <c r="F12" s="55" t="str">
        <f t="shared" si="0"/>
        <v>2C</v>
      </c>
      <c r="G12" s="56">
        <v>2220</v>
      </c>
      <c r="H12" s="57">
        <v>3.1</v>
      </c>
      <c r="I12" s="56">
        <v>2160</v>
      </c>
      <c r="J12" s="57">
        <v>3</v>
      </c>
      <c r="K12" s="128">
        <f t="shared" ref="K12:P12" si="2">K$10</f>
        <v>1780</v>
      </c>
      <c r="L12" s="129">
        <f t="shared" si="2"/>
        <v>2.7</v>
      </c>
      <c r="M12" s="128">
        <f t="shared" si="2"/>
        <v>1600</v>
      </c>
      <c r="N12" s="129">
        <f t="shared" si="2"/>
        <v>2.7</v>
      </c>
      <c r="O12" s="32">
        <f t="shared" si="2"/>
        <v>170</v>
      </c>
      <c r="P12" s="58">
        <f t="shared" si="2"/>
        <v>2.6</v>
      </c>
      <c r="Q12" s="139">
        <v>0.09</v>
      </c>
      <c r="R12" s="50">
        <v>390</v>
      </c>
      <c r="S12" s="49">
        <v>0.9</v>
      </c>
      <c r="T12" s="139">
        <v>0.01</v>
      </c>
      <c r="U12" s="139">
        <v>0.03</v>
      </c>
      <c r="V12" s="139">
        <v>0.04</v>
      </c>
      <c r="W12" s="139">
        <v>0.06</v>
      </c>
      <c r="X12" s="21"/>
      <c r="Y12" s="21"/>
      <c r="Z12" s="21"/>
      <c r="AA12" s="21"/>
      <c r="AB12" s="21"/>
      <c r="AC12" s="21"/>
    </row>
    <row r="13" spans="1:29">
      <c r="A13" s="21"/>
      <c r="B13" s="59"/>
      <c r="C13" s="51" t="str">
        <f>C$9</f>
        <v>乳児</v>
      </c>
      <c r="D13" s="43">
        <f>D12</f>
        <v>2</v>
      </c>
      <c r="E13" s="47" t="str">
        <f>E$9</f>
        <v>D</v>
      </c>
      <c r="F13" s="45" t="str">
        <f t="shared" si="0"/>
        <v>2D</v>
      </c>
      <c r="G13" s="39">
        <v>3110</v>
      </c>
      <c r="H13" s="40">
        <v>3</v>
      </c>
      <c r="I13" s="39">
        <v>3050</v>
      </c>
      <c r="J13" s="40">
        <v>2.9</v>
      </c>
      <c r="K13" s="130">
        <f t="shared" ref="K13:P13" si="3">K$11</f>
        <v>890</v>
      </c>
      <c r="L13" s="131">
        <f t="shared" si="3"/>
        <v>2.7</v>
      </c>
      <c r="M13" s="130">
        <f t="shared" si="3"/>
        <v>0</v>
      </c>
      <c r="N13" s="131">
        <f t="shared" si="3"/>
        <v>0</v>
      </c>
      <c r="O13" s="46">
        <f t="shared" si="3"/>
        <v>0</v>
      </c>
      <c r="P13" s="53">
        <f t="shared" si="3"/>
        <v>0</v>
      </c>
      <c r="Q13" s="138">
        <f t="shared" ref="Q13:W13" si="4">Q12</f>
        <v>0.09</v>
      </c>
      <c r="R13" s="133">
        <f t="shared" si="4"/>
        <v>390</v>
      </c>
      <c r="S13" s="132">
        <f t="shared" si="4"/>
        <v>0.9</v>
      </c>
      <c r="T13" s="138">
        <f t="shared" si="4"/>
        <v>0.01</v>
      </c>
      <c r="U13" s="138">
        <f t="shared" si="4"/>
        <v>0.03</v>
      </c>
      <c r="V13" s="138">
        <f t="shared" si="4"/>
        <v>0.04</v>
      </c>
      <c r="W13" s="138">
        <f t="shared" si="4"/>
        <v>0.06</v>
      </c>
      <c r="X13" s="21"/>
      <c r="Y13" s="21"/>
      <c r="Z13" s="21"/>
      <c r="AA13" s="21"/>
      <c r="AB13" s="21"/>
      <c r="AC13" s="21"/>
    </row>
    <row r="14" spans="1:29">
      <c r="A14" s="21"/>
      <c r="B14" s="54" t="s">
        <v>106</v>
      </c>
      <c r="C14" s="48" t="str">
        <f>C$8</f>
        <v>１、２歳児</v>
      </c>
      <c r="D14" s="29">
        <v>3</v>
      </c>
      <c r="E14" s="33" t="str">
        <f>E$8</f>
        <v>C</v>
      </c>
      <c r="F14" s="55" t="str">
        <f t="shared" si="0"/>
        <v>3C</v>
      </c>
      <c r="G14" s="56">
        <v>1730</v>
      </c>
      <c r="H14" s="57">
        <v>3</v>
      </c>
      <c r="I14" s="56">
        <v>1690</v>
      </c>
      <c r="J14" s="57">
        <v>2.9</v>
      </c>
      <c r="K14" s="128">
        <f t="shared" ref="K14:P14" si="5">K$10</f>
        <v>1780</v>
      </c>
      <c r="L14" s="129">
        <f t="shared" si="5"/>
        <v>2.7</v>
      </c>
      <c r="M14" s="128">
        <f t="shared" si="5"/>
        <v>1600</v>
      </c>
      <c r="N14" s="129">
        <f t="shared" si="5"/>
        <v>2.7</v>
      </c>
      <c r="O14" s="32">
        <f t="shared" si="5"/>
        <v>170</v>
      </c>
      <c r="P14" s="58">
        <f t="shared" si="5"/>
        <v>2.6</v>
      </c>
      <c r="Q14" s="139">
        <v>0.08</v>
      </c>
      <c r="R14" s="50">
        <v>250</v>
      </c>
      <c r="S14" s="49">
        <v>0.9</v>
      </c>
      <c r="T14" s="139">
        <v>0.02</v>
      </c>
      <c r="U14" s="139">
        <v>0.03</v>
      </c>
      <c r="V14" s="139">
        <v>0.05</v>
      </c>
      <c r="W14" s="139">
        <v>0.06</v>
      </c>
      <c r="X14" s="21"/>
      <c r="Y14" s="21"/>
      <c r="Z14" s="21"/>
      <c r="AA14" s="21"/>
      <c r="AB14" s="21"/>
      <c r="AC14" s="21"/>
    </row>
    <row r="15" spans="1:29">
      <c r="A15" s="21"/>
      <c r="B15" s="59"/>
      <c r="C15" s="51" t="str">
        <f>C$9</f>
        <v>乳児</v>
      </c>
      <c r="D15" s="43">
        <f>D14</f>
        <v>3</v>
      </c>
      <c r="E15" s="47" t="str">
        <f>E$9</f>
        <v>D</v>
      </c>
      <c r="F15" s="60" t="str">
        <f t="shared" si="0"/>
        <v>3D</v>
      </c>
      <c r="G15" s="61">
        <v>2620</v>
      </c>
      <c r="H15" s="62">
        <v>2.9</v>
      </c>
      <c r="I15" s="61">
        <v>2580</v>
      </c>
      <c r="J15" s="62">
        <v>2.9</v>
      </c>
      <c r="K15" s="149">
        <f t="shared" ref="K15:P15" si="6">K$11</f>
        <v>890</v>
      </c>
      <c r="L15" s="150">
        <f t="shared" si="6"/>
        <v>2.7</v>
      </c>
      <c r="M15" s="149">
        <f t="shared" si="6"/>
        <v>0</v>
      </c>
      <c r="N15" s="150">
        <f t="shared" si="6"/>
        <v>0</v>
      </c>
      <c r="O15" s="63">
        <f t="shared" si="6"/>
        <v>0</v>
      </c>
      <c r="P15" s="64">
        <f t="shared" si="6"/>
        <v>0</v>
      </c>
      <c r="Q15" s="151">
        <f t="shared" ref="Q15:W15" si="7">Q14</f>
        <v>0.08</v>
      </c>
      <c r="R15" s="152">
        <f t="shared" si="7"/>
        <v>250</v>
      </c>
      <c r="S15" s="153">
        <f t="shared" si="7"/>
        <v>0.9</v>
      </c>
      <c r="T15" s="151">
        <f t="shared" si="7"/>
        <v>0.02</v>
      </c>
      <c r="U15" s="151">
        <f t="shared" si="7"/>
        <v>0.03</v>
      </c>
      <c r="V15" s="151">
        <f t="shared" si="7"/>
        <v>0.05</v>
      </c>
      <c r="W15" s="151">
        <f t="shared" si="7"/>
        <v>0.06</v>
      </c>
      <c r="X15" s="21"/>
      <c r="Y15" s="21"/>
      <c r="Z15" s="21"/>
      <c r="AA15" s="21"/>
      <c r="AB15" s="21"/>
      <c r="AC15" s="21"/>
    </row>
    <row r="16" spans="1:29">
      <c r="X16" s="21"/>
      <c r="Y16" s="21"/>
      <c r="Z16" s="21"/>
      <c r="AA16" s="21"/>
      <c r="AB16" s="21"/>
      <c r="AC16" s="21"/>
    </row>
    <row r="17" spans="24:29">
      <c r="X17" s="21"/>
      <c r="Y17" s="21"/>
      <c r="Z17" s="21"/>
      <c r="AA17" s="21"/>
      <c r="AB17" s="21"/>
      <c r="AC17" s="21"/>
    </row>
    <row r="18" spans="24:29">
      <c r="X18" s="21"/>
      <c r="Y18" s="21"/>
      <c r="Z18" s="21"/>
      <c r="AA18" s="21"/>
      <c r="AB18" s="21"/>
      <c r="AC18" s="21"/>
    </row>
    <row r="19" spans="24:29">
      <c r="X19" s="21"/>
      <c r="Y19" s="21"/>
      <c r="Z19" s="21"/>
      <c r="AA19" s="21"/>
      <c r="AB19" s="21"/>
      <c r="AC19" s="21"/>
    </row>
    <row r="20" spans="24:29">
      <c r="X20" s="21"/>
      <c r="Y20" s="21"/>
      <c r="Z20" s="21"/>
      <c r="AA20" s="21"/>
      <c r="AB20" s="21"/>
      <c r="AC20" s="21"/>
    </row>
    <row r="21" spans="24:29">
      <c r="X21" s="21"/>
      <c r="Y21" s="21"/>
      <c r="Z21" s="21"/>
      <c r="AA21" s="21"/>
      <c r="AB21" s="21"/>
      <c r="AC21" s="21"/>
    </row>
    <row r="22" spans="24:29">
      <c r="X22" s="21"/>
      <c r="Y22" s="21"/>
      <c r="Z22" s="21"/>
      <c r="AA22" s="21"/>
      <c r="AB22" s="21"/>
      <c r="AC22" s="21"/>
    </row>
    <row r="23" spans="24:29">
      <c r="X23" s="21"/>
      <c r="Y23" s="21"/>
      <c r="Z23" s="21"/>
      <c r="AA23" s="21"/>
      <c r="AB23" s="21"/>
      <c r="AC23" s="21"/>
    </row>
    <row r="24" spans="24:29">
      <c r="X24" s="21"/>
      <c r="Y24" s="21"/>
      <c r="Z24" s="21"/>
      <c r="AA24" s="21"/>
      <c r="AB24" s="21"/>
      <c r="AC24" s="21"/>
    </row>
    <row r="25" spans="24:29">
      <c r="X25" s="21"/>
      <c r="Y25" s="21"/>
      <c r="Z25" s="21"/>
      <c r="AA25" s="21"/>
      <c r="AB25" s="21"/>
      <c r="AC25" s="21"/>
    </row>
    <row r="26" spans="24:29">
      <c r="X26" s="21"/>
      <c r="Y26" s="21"/>
      <c r="Z26" s="21"/>
      <c r="AA26" s="21"/>
      <c r="AB26" s="21"/>
      <c r="AC26" s="21"/>
    </row>
    <row r="27" spans="24:29">
      <c r="X27" s="21"/>
      <c r="Y27" s="21"/>
      <c r="Z27" s="21"/>
      <c r="AA27" s="21"/>
      <c r="AB27" s="21"/>
      <c r="AC27" s="21"/>
    </row>
    <row r="28" spans="24:29">
      <c r="X28" s="21"/>
      <c r="Y28" s="21"/>
      <c r="Z28" s="21"/>
      <c r="AA28" s="21"/>
      <c r="AB28" s="21"/>
      <c r="AC28" s="21"/>
    </row>
    <row r="29" spans="24:29">
      <c r="X29" s="21"/>
      <c r="Y29" s="21"/>
      <c r="Z29" s="21"/>
      <c r="AA29" s="21"/>
      <c r="AB29" s="21"/>
      <c r="AC29" s="21"/>
    </row>
    <row r="30" spans="24:29">
      <c r="X30" s="21"/>
      <c r="Y30" s="21"/>
      <c r="Z30" s="21"/>
      <c r="AA30" s="21"/>
      <c r="AB30" s="21"/>
      <c r="AC30" s="21"/>
    </row>
    <row r="31" spans="24:29">
      <c r="X31" s="21"/>
      <c r="Y31" s="21"/>
      <c r="Z31" s="21"/>
      <c r="AA31" s="21"/>
      <c r="AB31" s="21"/>
      <c r="AC31" s="21"/>
    </row>
    <row r="32" spans="24:29">
      <c r="X32" s="21"/>
      <c r="Y32" s="21"/>
      <c r="Z32" s="21"/>
      <c r="AA32" s="21"/>
      <c r="AB32" s="21"/>
      <c r="AC32" s="21"/>
    </row>
    <row r="33" spans="24:29">
      <c r="X33" s="21"/>
      <c r="Y33" s="21"/>
      <c r="Z33" s="21"/>
      <c r="AA33" s="21"/>
      <c r="AB33" s="21"/>
      <c r="AC33" s="21"/>
    </row>
    <row r="34" spans="24:29">
      <c r="X34" s="21"/>
      <c r="Y34" s="21"/>
      <c r="Z34" s="21"/>
      <c r="AA34" s="21"/>
      <c r="AB34" s="21"/>
      <c r="AC34" s="21"/>
    </row>
    <row r="35" spans="24:29">
      <c r="X35" s="21"/>
      <c r="Y35" s="21"/>
      <c r="Z35" s="21"/>
      <c r="AA35" s="21"/>
      <c r="AB35" s="21"/>
      <c r="AC35" s="21"/>
    </row>
    <row r="36" spans="24:29">
      <c r="X36" s="21"/>
      <c r="Y36" s="21"/>
      <c r="Z36" s="21"/>
      <c r="AA36" s="21"/>
      <c r="AB36" s="21"/>
      <c r="AC36" s="21"/>
    </row>
    <row r="37" spans="24:29">
      <c r="X37" s="21"/>
      <c r="Y37" s="21"/>
      <c r="Z37" s="21"/>
      <c r="AA37" s="21"/>
      <c r="AB37" s="21"/>
      <c r="AC37" s="21"/>
    </row>
    <row r="38" spans="24:29">
      <c r="X38" s="21"/>
      <c r="Y38" s="21"/>
      <c r="Z38" s="21"/>
      <c r="AA38" s="21"/>
      <c r="AB38" s="21"/>
      <c r="AC38" s="21"/>
    </row>
    <row r="39" spans="24:29">
      <c r="X39" s="21"/>
      <c r="Y39" s="21"/>
      <c r="Z39" s="21"/>
      <c r="AA39" s="21"/>
      <c r="AB39" s="21"/>
      <c r="AC39" s="21"/>
    </row>
    <row r="40" spans="24:29">
      <c r="X40" s="21"/>
      <c r="Y40" s="21"/>
      <c r="Z40" s="21"/>
      <c r="AA40" s="21"/>
      <c r="AB40" s="21"/>
      <c r="AC40" s="21"/>
    </row>
    <row r="41" spans="24:29">
      <c r="X41" s="21"/>
      <c r="Y41" s="21"/>
      <c r="Z41" s="21"/>
      <c r="AA41" s="21"/>
      <c r="AB41" s="21"/>
      <c r="AC41" s="21"/>
    </row>
    <row r="42" spans="24:29">
      <c r="X42" s="21"/>
      <c r="Y42" s="21"/>
      <c r="Z42" s="21"/>
      <c r="AA42" s="21"/>
      <c r="AB42" s="21"/>
      <c r="AC42" s="21"/>
    </row>
    <row r="43" spans="24:29">
      <c r="X43" s="21"/>
      <c r="Y43" s="21"/>
      <c r="Z43" s="21"/>
      <c r="AA43" s="21"/>
      <c r="AB43" s="21"/>
      <c r="AC43" s="21"/>
    </row>
    <row r="44" spans="24:29">
      <c r="X44" s="21"/>
      <c r="Y44" s="21"/>
      <c r="Z44" s="21"/>
      <c r="AA44" s="21"/>
      <c r="AB44" s="21"/>
      <c r="AC44" s="21"/>
    </row>
    <row r="45" spans="24:29">
      <c r="X45" s="21"/>
      <c r="Y45" s="21"/>
      <c r="Z45" s="21"/>
      <c r="AA45" s="21"/>
      <c r="AB45" s="21"/>
      <c r="AC45" s="21"/>
    </row>
    <row r="46" spans="24:29">
      <c r="X46" s="21"/>
      <c r="Y46" s="21"/>
      <c r="Z46" s="21"/>
      <c r="AA46" s="21"/>
      <c r="AB46" s="21"/>
      <c r="AC46" s="21"/>
    </row>
    <row r="47" spans="24:29">
      <c r="X47" s="21"/>
      <c r="Y47" s="21"/>
      <c r="Z47" s="21"/>
      <c r="AA47" s="21"/>
      <c r="AB47" s="21"/>
      <c r="AC47" s="21"/>
    </row>
    <row r="48" spans="24:29">
      <c r="X48" s="21"/>
      <c r="Y48" s="21"/>
      <c r="Z48" s="21"/>
      <c r="AA48" s="21"/>
      <c r="AB48" s="21"/>
      <c r="AC48" s="21"/>
    </row>
    <row r="49" spans="24:29">
      <c r="X49" s="21"/>
      <c r="Y49" s="21"/>
      <c r="Z49" s="21"/>
      <c r="AA49" s="21"/>
      <c r="AB49" s="21"/>
      <c r="AC49" s="21"/>
    </row>
    <row r="50" spans="24:29">
      <c r="X50" s="21"/>
      <c r="Y50" s="21"/>
      <c r="Z50" s="21"/>
      <c r="AA50" s="21"/>
      <c r="AB50" s="21"/>
      <c r="AC50" s="21"/>
    </row>
    <row r="51" spans="24:29">
      <c r="X51" s="21"/>
      <c r="Y51" s="21"/>
      <c r="Z51" s="21"/>
      <c r="AA51" s="21"/>
      <c r="AB51" s="21"/>
      <c r="AC51" s="21"/>
    </row>
    <row r="52" spans="24:29">
      <c r="X52" s="21"/>
      <c r="Y52" s="21"/>
      <c r="Z52" s="21"/>
      <c r="AA52" s="21"/>
      <c r="AB52" s="21"/>
      <c r="AC52" s="21"/>
    </row>
    <row r="53" spans="24:29">
      <c r="X53" s="21"/>
      <c r="Y53" s="21"/>
      <c r="Z53" s="21"/>
      <c r="AA53" s="21"/>
      <c r="AB53" s="21"/>
      <c r="AC53" s="21"/>
    </row>
    <row r="54" spans="24:29">
      <c r="X54" s="21"/>
      <c r="Y54" s="21"/>
      <c r="Z54" s="21"/>
      <c r="AA54" s="21"/>
      <c r="AB54" s="21"/>
      <c r="AC54" s="21"/>
    </row>
    <row r="55" spans="24:29">
      <c r="X55" s="21"/>
      <c r="Y55" s="21"/>
      <c r="Z55" s="21"/>
      <c r="AA55" s="21"/>
      <c r="AB55" s="21"/>
      <c r="AC55" s="21"/>
    </row>
    <row r="56" spans="24:29">
      <c r="X56" s="21"/>
      <c r="Y56" s="21"/>
      <c r="Z56" s="21"/>
      <c r="AA56" s="21"/>
      <c r="AB56" s="21"/>
      <c r="AC56" s="21"/>
    </row>
    <row r="57" spans="24:29">
      <c r="X57" s="21"/>
      <c r="Y57" s="21"/>
      <c r="Z57" s="21"/>
      <c r="AA57" s="21"/>
      <c r="AB57" s="21"/>
      <c r="AC57" s="21"/>
    </row>
    <row r="58" spans="24:29">
      <c r="X58" s="21"/>
      <c r="Y58" s="21"/>
      <c r="Z58" s="21"/>
      <c r="AA58" s="21"/>
      <c r="AB58" s="21"/>
      <c r="AC58" s="21"/>
    </row>
    <row r="59" spans="24:29">
      <c r="X59" s="21"/>
      <c r="Y59" s="21"/>
      <c r="Z59" s="21"/>
      <c r="AA59" s="21"/>
      <c r="AB59" s="21"/>
      <c r="AC59" s="21"/>
    </row>
    <row r="60" spans="24:29">
      <c r="X60" s="21"/>
      <c r="Y60" s="21"/>
      <c r="Z60" s="21"/>
      <c r="AA60" s="21"/>
      <c r="AB60" s="21"/>
      <c r="AC60" s="21"/>
    </row>
    <row r="61" spans="24:29">
      <c r="X61" s="21"/>
      <c r="Y61" s="21"/>
      <c r="Z61" s="21"/>
      <c r="AA61" s="21"/>
      <c r="AB61" s="21"/>
      <c r="AC61" s="21"/>
    </row>
    <row r="62" spans="24:29">
      <c r="X62" s="21"/>
      <c r="Y62" s="21"/>
      <c r="Z62" s="21"/>
      <c r="AA62" s="21"/>
      <c r="AB62" s="21"/>
      <c r="AC62" s="21"/>
    </row>
    <row r="63" spans="24:29">
      <c r="X63" s="21"/>
      <c r="Y63" s="21"/>
      <c r="Z63" s="21"/>
      <c r="AA63" s="21"/>
      <c r="AB63" s="21"/>
      <c r="AC63" s="21"/>
    </row>
    <row r="64" spans="24:29">
      <c r="X64" s="21"/>
      <c r="Y64" s="21"/>
      <c r="Z64" s="21"/>
      <c r="AA64" s="21"/>
      <c r="AB64" s="21"/>
      <c r="AC64" s="21"/>
    </row>
    <row r="65" spans="24:29">
      <c r="X65" s="21"/>
      <c r="Y65" s="21"/>
      <c r="Z65" s="21"/>
      <c r="AA65" s="21"/>
      <c r="AB65" s="21"/>
      <c r="AC65" s="21"/>
    </row>
    <row r="66" spans="24:29">
      <c r="X66" s="21"/>
      <c r="Y66" s="21"/>
      <c r="Z66" s="21"/>
      <c r="AA66" s="21"/>
      <c r="AB66" s="21"/>
      <c r="AC66" s="21"/>
    </row>
    <row r="67" spans="24:29">
      <c r="X67" s="21"/>
      <c r="Y67" s="21"/>
      <c r="Z67" s="21"/>
      <c r="AA67" s="21"/>
      <c r="AB67" s="21"/>
      <c r="AC67" s="21"/>
    </row>
    <row r="68" spans="24:29">
      <c r="X68" s="21"/>
      <c r="Y68" s="21"/>
      <c r="Z68" s="21"/>
      <c r="AA68" s="21"/>
      <c r="AB68" s="21"/>
      <c r="AC68" s="21"/>
    </row>
    <row r="69" spans="24:29">
      <c r="X69" s="21"/>
      <c r="Y69" s="21"/>
      <c r="Z69" s="21"/>
      <c r="AA69" s="21"/>
      <c r="AB69" s="21"/>
      <c r="AC69" s="21"/>
    </row>
    <row r="70" spans="24:29">
      <c r="X70" s="21"/>
      <c r="Y70" s="21"/>
      <c r="Z70" s="21"/>
      <c r="AA70" s="21"/>
      <c r="AB70" s="21"/>
      <c r="AC70" s="21"/>
    </row>
    <row r="71" spans="24:29">
      <c r="X71" s="21"/>
      <c r="Y71" s="21"/>
      <c r="Z71" s="21"/>
      <c r="AA71" s="21"/>
      <c r="AB71" s="21"/>
      <c r="AC71" s="21"/>
    </row>
    <row r="72" spans="24:29">
      <c r="X72" s="21"/>
      <c r="Y72" s="21"/>
      <c r="Z72" s="21"/>
      <c r="AA72" s="21"/>
      <c r="AB72" s="21"/>
      <c r="AC72" s="21"/>
    </row>
    <row r="73" spans="24:29">
      <c r="X73" s="21"/>
      <c r="Y73" s="21"/>
      <c r="Z73" s="21"/>
      <c r="AA73" s="21"/>
      <c r="AB73" s="21"/>
      <c r="AC73" s="21"/>
    </row>
    <row r="74" spans="24:29">
      <c r="X74" s="21"/>
      <c r="Y74" s="21"/>
      <c r="Z74" s="21"/>
      <c r="AA74" s="21"/>
      <c r="AB74" s="21"/>
      <c r="AC74" s="21"/>
    </row>
    <row r="75" spans="24:29">
      <c r="X75" s="21"/>
      <c r="Y75" s="21"/>
      <c r="Z75" s="21"/>
      <c r="AA75" s="21"/>
      <c r="AB75" s="21"/>
      <c r="AC75" s="21"/>
    </row>
    <row r="76" spans="24:29">
      <c r="X76" s="21"/>
      <c r="Y76" s="21"/>
      <c r="Z76" s="21"/>
      <c r="AA76" s="21"/>
      <c r="AB76" s="21"/>
      <c r="AC76" s="21"/>
    </row>
    <row r="77" spans="24:29">
      <c r="X77" s="21"/>
      <c r="Y77" s="21"/>
      <c r="Z77" s="21"/>
      <c r="AA77" s="21"/>
      <c r="AB77" s="21"/>
      <c r="AC77" s="21"/>
    </row>
    <row r="78" spans="24:29">
      <c r="X78" s="21"/>
      <c r="Y78" s="21"/>
      <c r="Z78" s="21"/>
      <c r="AA78" s="21"/>
      <c r="AB78" s="21"/>
      <c r="AC78" s="21"/>
    </row>
    <row r="79" spans="24:29">
      <c r="X79" s="21"/>
      <c r="Y79" s="21"/>
      <c r="Z79" s="21"/>
      <c r="AA79" s="21"/>
      <c r="AB79" s="21"/>
      <c r="AC79" s="21"/>
    </row>
  </sheetData>
  <sheetProtection algorithmName="SHA-512" hashValue="CMnvc7DetMO2rKg0ERMtyW3/JN2W/c2zDQloSNLOxGLVFWqf+L7H5sxwiXTFsi8SIIOLj4cQqca3VFKvDkWqEQ==" saltValue="vYn4Z1MrOmzQgd3uPhVxWA==" spinCount="100000" sheet="1" objects="1" scenarios="1"/>
  <phoneticPr fontId="4"/>
  <pageMargins left="0.7" right="0.7" top="0.75" bottom="0.75" header="0.3" footer="0.3"/>
  <legacyDrawing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I13"/>
  <sheetViews>
    <sheetView zoomScaleNormal="100" workbookViewId="0"/>
  </sheetViews>
  <sheetFormatPr defaultRowHeight="12.75"/>
  <cols>
    <col min="1" max="1" width="13" style="66" bestFit="1" customWidth="1"/>
    <col min="2" max="2" width="14.25" style="66" bestFit="1" customWidth="1"/>
    <col min="3" max="4" width="7" style="66" bestFit="1" customWidth="1"/>
    <col min="5" max="5" width="11" style="66" customWidth="1"/>
    <col min="6" max="7" width="7.125" style="66" bestFit="1" customWidth="1"/>
    <col min="8" max="16384" width="9" style="66"/>
  </cols>
  <sheetData>
    <row r="1" spans="1:9" s="65" customFormat="1">
      <c r="A1" s="65" t="s">
        <v>23</v>
      </c>
      <c r="B1" s="65" t="s">
        <v>24</v>
      </c>
      <c r="C1" s="65" t="s">
        <v>47</v>
      </c>
      <c r="D1" s="65" t="s">
        <v>48</v>
      </c>
      <c r="E1" s="65" t="s">
        <v>76</v>
      </c>
      <c r="F1" s="65" t="s">
        <v>59</v>
      </c>
      <c r="G1" s="65" t="s">
        <v>60</v>
      </c>
      <c r="H1" s="65" t="s">
        <v>102</v>
      </c>
      <c r="I1" s="65" t="s">
        <v>103</v>
      </c>
    </row>
    <row r="2" spans="1:9">
      <c r="A2" s="66" t="s">
        <v>25</v>
      </c>
      <c r="B2" s="66" t="s">
        <v>115</v>
      </c>
      <c r="C2" s="66" t="s">
        <v>45</v>
      </c>
      <c r="D2" s="66" t="s">
        <v>49</v>
      </c>
      <c r="E2" s="66" t="s">
        <v>77</v>
      </c>
      <c r="F2" s="66">
        <v>1</v>
      </c>
      <c r="G2" s="66">
        <v>1</v>
      </c>
      <c r="H2" s="66">
        <v>12</v>
      </c>
      <c r="I2" s="66">
        <v>7</v>
      </c>
    </row>
    <row r="3" spans="1:9">
      <c r="A3" s="66" t="s">
        <v>26</v>
      </c>
      <c r="B3" s="66" t="s">
        <v>116</v>
      </c>
      <c r="D3" s="66" t="s">
        <v>50</v>
      </c>
      <c r="E3" s="66" t="s">
        <v>78</v>
      </c>
      <c r="F3" s="66">
        <v>6</v>
      </c>
      <c r="G3" s="66">
        <v>2</v>
      </c>
      <c r="H3" s="66">
        <v>12</v>
      </c>
      <c r="I3" s="66">
        <v>6</v>
      </c>
    </row>
    <row r="4" spans="1:9">
      <c r="A4" s="66" t="s">
        <v>27</v>
      </c>
      <c r="D4" s="66" t="s">
        <v>51</v>
      </c>
      <c r="E4" s="66" t="s">
        <v>79</v>
      </c>
      <c r="F4" s="66">
        <v>13</v>
      </c>
      <c r="G4" s="66">
        <v>3</v>
      </c>
      <c r="H4" s="66">
        <v>11</v>
      </c>
      <c r="I4" s="66">
        <v>6</v>
      </c>
    </row>
    <row r="5" spans="1:9">
      <c r="A5" s="66" t="s">
        <v>28</v>
      </c>
      <c r="E5" s="66" t="s">
        <v>80</v>
      </c>
      <c r="F5" s="66">
        <v>14</v>
      </c>
      <c r="G5" s="66">
        <v>3</v>
      </c>
      <c r="H5" s="66">
        <v>10</v>
      </c>
      <c r="I5" s="66">
        <v>6</v>
      </c>
    </row>
    <row r="6" spans="1:9">
      <c r="A6" s="66" t="s">
        <v>29</v>
      </c>
      <c r="H6" s="66">
        <v>9</v>
      </c>
      <c r="I6" s="66">
        <v>6</v>
      </c>
    </row>
    <row r="7" spans="1:9">
      <c r="A7" s="66" t="s">
        <v>30</v>
      </c>
      <c r="H7" s="66">
        <v>8</v>
      </c>
      <c r="I7" s="66">
        <v>6</v>
      </c>
    </row>
    <row r="8" spans="1:9">
      <c r="A8" s="66" t="s">
        <v>31</v>
      </c>
      <c r="H8" s="66">
        <v>7</v>
      </c>
      <c r="I8" s="66">
        <v>6</v>
      </c>
    </row>
    <row r="9" spans="1:9">
      <c r="A9" s="66" t="s">
        <v>32</v>
      </c>
      <c r="H9" s="66">
        <v>6</v>
      </c>
      <c r="I9" s="66">
        <v>6</v>
      </c>
    </row>
    <row r="10" spans="1:9">
      <c r="A10" s="66" t="s">
        <v>33</v>
      </c>
      <c r="H10" s="66">
        <v>5</v>
      </c>
      <c r="I10" s="66">
        <v>6</v>
      </c>
    </row>
    <row r="11" spans="1:9">
      <c r="A11" s="66" t="s">
        <v>34</v>
      </c>
      <c r="H11" s="66">
        <v>4</v>
      </c>
      <c r="I11" s="66">
        <v>6</v>
      </c>
    </row>
    <row r="12" spans="1:9">
      <c r="A12" s="66" t="s">
        <v>35</v>
      </c>
      <c r="H12" s="66">
        <v>3</v>
      </c>
      <c r="I12" s="66">
        <v>6</v>
      </c>
    </row>
    <row r="13" spans="1:9">
      <c r="A13" s="66" t="s">
        <v>36</v>
      </c>
      <c r="H13" s="66">
        <v>2</v>
      </c>
      <c r="I13" s="66">
        <v>6</v>
      </c>
    </row>
  </sheetData>
  <sheetProtection algorithmName="SHA-512" hashValue="lIWv+itApL+x9RkJPW8wD7XFLQNkLLfM3/J6iZt5pLxZoPtScAwiPCcCjGWHHSQVGLNwkrDaerwPW86wNb2tmQ==" saltValue="YQzK1siwDwCcr9frqZXreA==" spinCount="100000" sheet="1" objects="1" scenarios="1"/>
  <phoneticPr fontId="4"/>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E692-F195-4EF9-B4C0-9D3580DFA24B}">
  <sheetPr>
    <tabColor theme="2" tint="-9.9978637043366805E-2"/>
  </sheetPr>
  <dimension ref="A1:F11"/>
  <sheetViews>
    <sheetView workbookViewId="0"/>
  </sheetViews>
  <sheetFormatPr defaultRowHeight="12.75"/>
  <cols>
    <col min="1" max="1" width="18.875" style="344" bestFit="1" customWidth="1"/>
    <col min="2" max="5" width="9" style="344"/>
    <col min="6" max="6" width="61.625" style="344" bestFit="1" customWidth="1"/>
    <col min="7" max="16384" width="9" style="344"/>
  </cols>
  <sheetData>
    <row r="1" spans="1:6" s="65" customFormat="1">
      <c r="A1" s="65" t="s">
        <v>251</v>
      </c>
      <c r="B1" s="65" t="s">
        <v>250</v>
      </c>
      <c r="C1" s="65" t="s">
        <v>249</v>
      </c>
      <c r="D1" s="65" t="s">
        <v>248</v>
      </c>
      <c r="E1" s="65" t="s">
        <v>247</v>
      </c>
      <c r="F1" s="65" t="s">
        <v>246</v>
      </c>
    </row>
    <row r="2" spans="1:6">
      <c r="A2" s="344" t="s">
        <v>245</v>
      </c>
      <c r="B2" s="344" t="s">
        <v>244</v>
      </c>
      <c r="C2" s="344" t="s">
        <v>219</v>
      </c>
      <c r="D2" s="344" t="s">
        <v>217</v>
      </c>
      <c r="E2" s="344" t="s">
        <v>214</v>
      </c>
      <c r="F2" s="344" t="s">
        <v>243</v>
      </c>
    </row>
    <row r="3" spans="1:6">
      <c r="A3" s="344" t="s">
        <v>242</v>
      </c>
      <c r="B3" s="344" t="s">
        <v>241</v>
      </c>
      <c r="C3" s="344" t="s">
        <v>240</v>
      </c>
      <c r="D3" s="344" t="s">
        <v>239</v>
      </c>
      <c r="E3" s="344" t="s">
        <v>238</v>
      </c>
      <c r="F3" s="344" t="s">
        <v>237</v>
      </c>
    </row>
    <row r="4" spans="1:6">
      <c r="A4" s="344" t="s">
        <v>224</v>
      </c>
    </row>
    <row r="5" spans="1:6">
      <c r="A5" s="344" t="s">
        <v>236</v>
      </c>
    </row>
    <row r="6" spans="1:6">
      <c r="A6" s="344" t="s">
        <v>235</v>
      </c>
    </row>
    <row r="7" spans="1:6">
      <c r="A7" s="344" t="s">
        <v>234</v>
      </c>
    </row>
    <row r="8" spans="1:6">
      <c r="A8" s="344" t="s">
        <v>233</v>
      </c>
    </row>
    <row r="9" spans="1:6">
      <c r="A9" s="344" t="s">
        <v>232</v>
      </c>
    </row>
    <row r="10" spans="1:6">
      <c r="A10" s="344" t="s">
        <v>231</v>
      </c>
    </row>
    <row r="11" spans="1:6">
      <c r="A11" s="344" t="s">
        <v>230</v>
      </c>
    </row>
  </sheetData>
  <sheetProtection algorithmName="SHA-512" hashValue="aSGPW7rs5xhRB25Kg1DOMN9PZrjPTHQ92trneR3DRSedU9wXoMWQ0X+WaOUb+ooGrCqlsnwHFqUEqKiGbPLhOg==" saltValue="D6mXLdyp9qResmrWPz2rpg==" spinCount="100000" sheet="1" objects="1" scenarios="1"/>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9A67-686A-4F9D-8772-48F40287789F}">
  <dimension ref="A1:BE2"/>
  <sheetViews>
    <sheetView topLeftCell="K1" zoomScale="85" zoomScaleNormal="85" workbookViewId="0">
      <selection activeCell="AJ12" sqref="AJ12"/>
    </sheetView>
  </sheetViews>
  <sheetFormatPr defaultRowHeight="18.75"/>
  <cols>
    <col min="1" max="57" width="5.25" customWidth="1"/>
  </cols>
  <sheetData>
    <row r="1" spans="1:57" ht="163.5" customHeight="1">
      <c r="A1" s="630" t="s">
        <v>535</v>
      </c>
      <c r="B1" s="630" t="s">
        <v>536</v>
      </c>
      <c r="C1" s="630" t="s">
        <v>537</v>
      </c>
      <c r="D1" s="630" t="s">
        <v>538</v>
      </c>
      <c r="E1" s="630" t="s">
        <v>539</v>
      </c>
      <c r="F1" s="630" t="s">
        <v>540</v>
      </c>
      <c r="G1" s="630" t="s">
        <v>541</v>
      </c>
      <c r="H1" s="630" t="s">
        <v>542</v>
      </c>
      <c r="I1" s="630" t="s">
        <v>543</v>
      </c>
      <c r="J1" s="630" t="s">
        <v>544</v>
      </c>
      <c r="K1" s="630" t="s">
        <v>545</v>
      </c>
      <c r="L1" s="630" t="s">
        <v>546</v>
      </c>
      <c r="M1" s="630" t="s">
        <v>547</v>
      </c>
      <c r="N1" s="630" t="s">
        <v>548</v>
      </c>
      <c r="O1" s="630" t="s">
        <v>549</v>
      </c>
      <c r="P1" s="630" t="s">
        <v>550</v>
      </c>
      <c r="Q1" s="630" t="s">
        <v>551</v>
      </c>
      <c r="R1" s="630" t="s">
        <v>552</v>
      </c>
      <c r="S1" s="630" t="s">
        <v>553</v>
      </c>
      <c r="T1" s="630" t="s">
        <v>554</v>
      </c>
      <c r="U1" s="630" t="s">
        <v>555</v>
      </c>
      <c r="V1" s="630" t="s">
        <v>556</v>
      </c>
      <c r="W1" s="630" t="s">
        <v>557</v>
      </c>
      <c r="X1" s="630" t="s">
        <v>558</v>
      </c>
      <c r="Y1" s="630" t="s">
        <v>559</v>
      </c>
      <c r="Z1" s="630" t="s">
        <v>560</v>
      </c>
      <c r="AA1" s="630" t="s">
        <v>561</v>
      </c>
      <c r="AB1" s="630" t="s">
        <v>562</v>
      </c>
      <c r="AC1" s="630" t="s">
        <v>563</v>
      </c>
      <c r="AD1" s="630" t="s">
        <v>564</v>
      </c>
      <c r="AE1" s="630" t="s">
        <v>565</v>
      </c>
      <c r="AF1" s="630" t="s">
        <v>566</v>
      </c>
      <c r="AG1" s="630" t="s">
        <v>567</v>
      </c>
      <c r="AH1" s="630" t="s">
        <v>568</v>
      </c>
      <c r="AI1" s="630" t="s">
        <v>569</v>
      </c>
      <c r="AJ1" s="630" t="s">
        <v>570</v>
      </c>
      <c r="AK1" s="630" t="s">
        <v>571</v>
      </c>
      <c r="AL1" s="630" t="s">
        <v>572</v>
      </c>
      <c r="AM1" s="630" t="s">
        <v>573</v>
      </c>
      <c r="AN1" s="630" t="s">
        <v>574</v>
      </c>
      <c r="AO1" s="630" t="s">
        <v>575</v>
      </c>
      <c r="AP1" s="630" t="s">
        <v>576</v>
      </c>
      <c r="AQ1" s="630" t="s">
        <v>577</v>
      </c>
      <c r="AR1" s="630" t="s">
        <v>578</v>
      </c>
      <c r="AS1" s="630" t="s">
        <v>579</v>
      </c>
      <c r="AT1" s="630" t="s">
        <v>580</v>
      </c>
      <c r="AU1" s="630" t="s">
        <v>611</v>
      </c>
      <c r="AV1" s="630" t="s">
        <v>612</v>
      </c>
      <c r="AW1" s="630" t="s">
        <v>613</v>
      </c>
      <c r="AX1" s="630" t="s">
        <v>614</v>
      </c>
      <c r="AY1" s="630" t="s">
        <v>615</v>
      </c>
      <c r="AZ1" s="630" t="s">
        <v>581</v>
      </c>
      <c r="BA1" s="630" t="s">
        <v>582</v>
      </c>
      <c r="BB1" s="630" t="s">
        <v>583</v>
      </c>
      <c r="BC1" s="630" t="s">
        <v>584</v>
      </c>
      <c r="BD1" s="630" t="s">
        <v>585</v>
      </c>
      <c r="BE1" s="630" t="s">
        <v>586</v>
      </c>
    </row>
    <row r="2" spans="1:57">
      <c r="A2" s="631">
        <f>'0_基本情報'!$D$3</f>
        <v>0</v>
      </c>
      <c r="B2" s="631">
        <f>'0_基本情報'!$D$4</f>
        <v>0</v>
      </c>
      <c r="C2" s="631">
        <f>'0_基本情報'!$D$5</f>
        <v>0</v>
      </c>
      <c r="D2" s="631" t="str">
        <f>IF('0_基本情報'!$D$9='【リスト】 (2)'!$B$2,"○","")</f>
        <v/>
      </c>
      <c r="E2" s="631" t="str">
        <f>IF('0_基本情報'!$D$13='【リスト】 (2)'!$B$2,"○","")</f>
        <v/>
      </c>
      <c r="F2" s="631" t="str">
        <f>IF('0_基本情報'!$D$17='【リスト】 (2)'!$B$2,"○","")</f>
        <v/>
      </c>
      <c r="G2" s="631" t="str">
        <f>IF('0_基本情報'!$D$22='【リスト】 (2)'!$C$2,"○","")</f>
        <v/>
      </c>
      <c r="H2" s="631" t="str">
        <f>IF('0_基本情報'!$D$23='【リスト】 (2)'!$C$2,"○","")</f>
        <v/>
      </c>
      <c r="I2" s="631" t="str">
        <f>IF('0_基本情報'!$D$24='【リスト】 (2)'!$C$2,"○","")</f>
        <v/>
      </c>
      <c r="J2" s="631" t="str">
        <f>IF('0_基本情報'!$B$33='【リスト】 (2)'!$F$2,"○","")</f>
        <v/>
      </c>
      <c r="K2" s="631" t="str">
        <f>'0_基本情報'!$H$34</f>
        <v>-</v>
      </c>
      <c r="L2" s="631" t="str">
        <f>'0_基本情報'!$H$35</f>
        <v>-</v>
      </c>
      <c r="M2" s="631" t="str">
        <f>'0_基本情報'!$H$36</f>
        <v>-</v>
      </c>
      <c r="N2" s="631" t="str">
        <f>'0_基本情報'!$H$37</f>
        <v>-</v>
      </c>
      <c r="O2" s="631" t="str">
        <f>'0_基本情報'!$H$38</f>
        <v>-</v>
      </c>
      <c r="P2" s="631" t="str">
        <f>'0_基本情報'!$H$39</f>
        <v>-</v>
      </c>
      <c r="Q2" s="631" t="str">
        <f>'0_基本情報'!$H$40</f>
        <v>-</v>
      </c>
      <c r="R2" s="631" t="str">
        <f>'0_基本情報'!$H$41</f>
        <v>-</v>
      </c>
      <c r="S2" s="631" t="str">
        <f>'0_基本情報'!$H$44</f>
        <v>-</v>
      </c>
      <c r="T2" s="631" t="str">
        <f>'0_基本情報'!$H$45</f>
        <v>-</v>
      </c>
      <c r="U2" s="631" t="e">
        <f>【参考】計算結果!$D$5</f>
        <v>#N/A</v>
      </c>
      <c r="V2" s="631" t="e">
        <f>【参考】計算結果!$D$6</f>
        <v>#N/A</v>
      </c>
      <c r="W2" s="631" t="e">
        <f>【参考】計算結果!$D$9</f>
        <v>#N/A</v>
      </c>
      <c r="X2" s="631" t="e">
        <f>【参考】計算結果!$D$10</f>
        <v>#N/A</v>
      </c>
      <c r="Y2" s="631" t="e">
        <f>【参考】計算結果!$D$13</f>
        <v>#N/A</v>
      </c>
      <c r="Z2" s="631" t="e">
        <f>【参考】計算結果!$D$14</f>
        <v>#N/A</v>
      </c>
      <c r="AA2" s="631">
        <f>【参考】計算結果!$D$19</f>
        <v>0</v>
      </c>
      <c r="AB2" s="631">
        <f>【参考】計算結果!$D$20</f>
        <v>0</v>
      </c>
      <c r="AC2" s="631" t="str">
        <f>【参考】計算結果!$D$17</f>
        <v>実人数を入力してください</v>
      </c>
      <c r="AD2" s="631" t="str">
        <f>【参考】計算結果!$D$18</f>
        <v>実人数を入力してください</v>
      </c>
      <c r="AE2" s="631">
        <f>様式1!$F$17</f>
        <v>0</v>
      </c>
      <c r="AF2" s="631">
        <f>様式1!$F$51</f>
        <v>0</v>
      </c>
      <c r="AG2" s="631">
        <f>様式3!$Q$16</f>
        <v>0</v>
      </c>
      <c r="AH2" s="631">
        <f>様式3!$Q$17</f>
        <v>0</v>
      </c>
      <c r="AI2" s="631">
        <f>様式3!$Q$18</f>
        <v>0</v>
      </c>
      <c r="AJ2" s="631">
        <f>様式3!$AA$21</f>
        <v>0</v>
      </c>
      <c r="AK2" s="631" t="str">
        <f>様式3!$AF$15</f>
        <v>×</v>
      </c>
      <c r="AL2" s="631" t="e">
        <f>様式4!$N$12</f>
        <v>#N/A</v>
      </c>
      <c r="AM2" s="631">
        <f>様式4!$N$14</f>
        <v>0</v>
      </c>
      <c r="AN2" s="631">
        <f>様式4!$N$15</f>
        <v>0</v>
      </c>
      <c r="AO2" s="631">
        <f>様式4!$W$12</f>
        <v>0</v>
      </c>
      <c r="AP2" s="631">
        <f>様式4!$W$14</f>
        <v>0</v>
      </c>
      <c r="AQ2" s="631">
        <f>様式4!$W$15</f>
        <v>0</v>
      </c>
      <c r="AR2" s="631" t="str">
        <f>様式4!$AJ$11</f>
        <v/>
      </c>
      <c r="AS2" s="631" t="str">
        <f>様式4!$AJ$12</f>
        <v>○</v>
      </c>
      <c r="AT2" s="631" t="str">
        <f>様式4!$AJ$18</f>
        <v>○</v>
      </c>
      <c r="AU2" s="631">
        <f>_xlfn.MAXIFS(様式4別添1!$X$11:$X$60,様式4別添1!$AI$11:$AI$60,1)</f>
        <v>0</v>
      </c>
      <c r="AV2" s="631">
        <f>_xlfn.MINIFS(様式4別添1!$X$11:$X$60,様式4別添1!$AI$11:$AI$60,1)</f>
        <v>0</v>
      </c>
      <c r="AW2" s="631">
        <f>_xlfn.MAXIFS(様式4別添1!$X$11:$X$60,様式4別添1!$AI$11:$AI$60,2)</f>
        <v>0</v>
      </c>
      <c r="AX2" s="631">
        <f>_xlfn.MAXIFS(様式4別添1!$X$11:$X$60,様式4別添1!$AI$11:$AI$60,3)</f>
        <v>0</v>
      </c>
      <c r="AY2" s="631">
        <f>SUM(様式4別添1!AJ11:AJ60)</f>
        <v>0</v>
      </c>
      <c r="AZ2" s="631" t="str">
        <f>様式4別添1!$Y$63</f>
        <v/>
      </c>
      <c r="BA2" s="631" t="str">
        <f>様式4別添1!$AD$63</f>
        <v>○</v>
      </c>
      <c r="BB2" s="631" t="e">
        <f>様式5!$K$11</f>
        <v>#N/A</v>
      </c>
      <c r="BC2" s="631">
        <f>様式5!$T$11</f>
        <v>0</v>
      </c>
      <c r="BD2" s="631" t="str">
        <f>様式5!$B$15</f>
        <v>　</v>
      </c>
      <c r="BE2" s="631" t="str">
        <f>様式5!$B$16</f>
        <v>　</v>
      </c>
    </row>
  </sheetData>
  <sheetProtection algorithmName="SHA-512" hashValue="HvmV4IZkLyQhakeWHcp5yJNvGgHUwPZ53sX/58p7bGsMmD9VitFnUyZIrcGwhLXxFiPBNVPNu4PNq+NYs2C37g==" saltValue="x9dBabpwx85m/kQBX2Xlqw==" spinCount="100000" sheet="1" objects="1" scenarios="1"/>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821D-AF4C-4C6E-B332-370E65F92CBD}">
  <dimension ref="A1:K2"/>
  <sheetViews>
    <sheetView zoomScale="85" zoomScaleNormal="85" workbookViewId="0">
      <selection activeCell="R5" sqref="R5"/>
    </sheetView>
  </sheetViews>
  <sheetFormatPr defaultRowHeight="18.75"/>
  <cols>
    <col min="1" max="11" width="5.25" customWidth="1"/>
  </cols>
  <sheetData>
    <row r="1" spans="1:11" ht="162.75" customHeight="1">
      <c r="A1" s="630" t="s">
        <v>535</v>
      </c>
      <c r="B1" s="630" t="s">
        <v>536</v>
      </c>
      <c r="C1" s="630" t="s">
        <v>537</v>
      </c>
      <c r="D1" s="630" t="s">
        <v>587</v>
      </c>
      <c r="E1" s="630" t="s">
        <v>588</v>
      </c>
      <c r="F1" s="630" t="s">
        <v>589</v>
      </c>
      <c r="G1" s="630" t="s">
        <v>590</v>
      </c>
      <c r="H1" s="630" t="s">
        <v>591</v>
      </c>
      <c r="I1" s="630" t="s">
        <v>592</v>
      </c>
      <c r="J1" s="630" t="s">
        <v>593</v>
      </c>
      <c r="K1" s="630" t="s">
        <v>596</v>
      </c>
    </row>
    <row r="2" spans="1:11">
      <c r="A2" s="631">
        <f>'0_基本情報'!$D$3</f>
        <v>0</v>
      </c>
      <c r="B2" s="631">
        <f>'0_基本情報'!$D$4</f>
        <v>0</v>
      </c>
      <c r="C2" s="631">
        <f>'0_基本情報'!$D$5</f>
        <v>0</v>
      </c>
      <c r="D2" s="631">
        <f>'2_区分12加算額計算表'!$D$5</f>
        <v>0</v>
      </c>
      <c r="E2" s="631">
        <f>'2_区分12加算額計算表'!$D$13</f>
        <v>0</v>
      </c>
      <c r="F2" s="632">
        <f>様式3!$F$27+様式3!$M$27+様式3!$T$27+様式3!$AA$27</f>
        <v>0</v>
      </c>
      <c r="G2" s="631">
        <f>'2_区分12加算額計算表'!F16</f>
        <v>0</v>
      </c>
      <c r="H2" s="631">
        <f>'2_区分12加算額計算表'!F17</f>
        <v>0</v>
      </c>
      <c r="I2" s="631">
        <f>'2_区分12加算額計算表'!F18</f>
        <v>0</v>
      </c>
      <c r="J2" s="631">
        <f>'2_区分12加算額計算表'!F19</f>
        <v>0</v>
      </c>
      <c r="K2" s="631">
        <f>'2_区分12加算額計算表'!F20</f>
        <v>0</v>
      </c>
    </row>
  </sheetData>
  <sheetProtection algorithmName="SHA-512" hashValue="jfFIWWlBq96wf3Ow/gM3YRUcGz/8N2Y+/icP9uDpbL6uEqss+4o+wL0JBv2hI0i3Ucr9uTxwrbzxhnOqUryAhQ==" saltValue="yRg0Fh2SapZTlVsB2a/PLA=="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6A1F-AFC8-4E4B-8739-8BB7A2008198}">
  <sheetPr>
    <pageSetUpPr fitToPage="1"/>
  </sheetPr>
  <dimension ref="A1:Q94"/>
  <sheetViews>
    <sheetView view="pageBreakPreview" zoomScale="70" zoomScaleNormal="100" zoomScaleSheetLayoutView="70" workbookViewId="0">
      <selection activeCell="W24" sqref="W24"/>
    </sheetView>
  </sheetViews>
  <sheetFormatPr defaultColWidth="9" defaultRowHeight="18.75"/>
  <cols>
    <col min="1" max="1" width="2.375" style="155" customWidth="1"/>
    <col min="2" max="2" width="1.625" style="155" customWidth="1"/>
    <col min="3" max="3" width="14.125" style="155" customWidth="1"/>
    <col min="4" max="4" width="6.875" style="155" customWidth="1"/>
    <col min="5" max="16" width="6.625" style="155" customWidth="1"/>
    <col min="17" max="17" width="7.5" style="155" customWidth="1"/>
    <col min="18" max="16384" width="9" style="155"/>
  </cols>
  <sheetData>
    <row r="1" spans="1:17" ht="40.5" customHeight="1">
      <c r="A1" s="674" t="s">
        <v>153</v>
      </c>
      <c r="B1" s="674"/>
      <c r="C1" s="674"/>
      <c r="D1" s="674"/>
      <c r="E1" s="674"/>
      <c r="F1" s="674"/>
      <c r="G1" s="674"/>
      <c r="H1" s="674"/>
      <c r="I1" s="674"/>
      <c r="J1" s="674"/>
      <c r="K1" s="674"/>
      <c r="L1" s="674"/>
      <c r="M1" s="674"/>
      <c r="N1" s="674"/>
      <c r="O1" s="674"/>
      <c r="P1" s="674"/>
      <c r="Q1" s="674"/>
    </row>
    <row r="2" spans="1:17" ht="18" customHeight="1" thickBot="1">
      <c r="B2" s="156"/>
      <c r="C2" s="156"/>
    </row>
    <row r="3" spans="1:17" ht="18" customHeight="1" thickBot="1">
      <c r="B3" s="156"/>
      <c r="C3" s="156"/>
      <c r="H3" s="675" t="s">
        <v>130</v>
      </c>
      <c r="I3" s="676"/>
      <c r="J3" s="676"/>
      <c r="K3" s="676"/>
      <c r="L3" s="677"/>
      <c r="M3" s="678">
        <f>'0_基本情報'!$D$4</f>
        <v>0</v>
      </c>
      <c r="N3" s="679"/>
      <c r="O3" s="679"/>
      <c r="P3" s="679"/>
      <c r="Q3" s="680"/>
    </row>
    <row r="4" spans="1:17" ht="18" customHeight="1">
      <c r="B4" s="156"/>
      <c r="C4" s="156"/>
      <c r="H4" s="157"/>
      <c r="I4" s="157"/>
      <c r="J4" s="157"/>
      <c r="K4" s="157"/>
      <c r="L4" s="157"/>
      <c r="M4" s="157"/>
      <c r="N4" s="157"/>
      <c r="O4" s="157"/>
      <c r="P4" s="157"/>
      <c r="Q4" s="157"/>
    </row>
    <row r="5" spans="1:17" ht="18" customHeight="1">
      <c r="B5" s="155" t="s">
        <v>131</v>
      </c>
      <c r="H5" s="157"/>
      <c r="I5" s="157"/>
      <c r="J5" s="157"/>
      <c r="K5" s="157"/>
      <c r="L5" s="157"/>
      <c r="M5" s="157"/>
      <c r="N5" s="157"/>
      <c r="O5" s="157"/>
      <c r="P5" s="157"/>
      <c r="Q5" s="157"/>
    </row>
    <row r="6" spans="1:17" ht="18" customHeight="1">
      <c r="B6" s="155" t="s">
        <v>132</v>
      </c>
      <c r="H6" s="157"/>
      <c r="I6" s="157"/>
      <c r="J6" s="157"/>
      <c r="K6" s="157"/>
      <c r="L6" s="157"/>
      <c r="M6" s="157"/>
      <c r="N6" s="157"/>
      <c r="O6" s="157"/>
      <c r="P6" s="157"/>
      <c r="Q6" s="157"/>
    </row>
    <row r="7" spans="1:17" ht="18" customHeight="1">
      <c r="B7" s="155" t="s">
        <v>133</v>
      </c>
      <c r="C7" s="158"/>
      <c r="H7" s="157"/>
      <c r="I7" s="157"/>
      <c r="J7" s="157"/>
      <c r="K7" s="157"/>
      <c r="L7" s="157"/>
      <c r="M7" s="157"/>
      <c r="N7" s="157"/>
      <c r="O7" s="157"/>
      <c r="P7" s="157"/>
      <c r="Q7" s="157"/>
    </row>
    <row r="8" spans="1:17" ht="18" customHeight="1">
      <c r="B8" s="158"/>
      <c r="C8" s="158"/>
      <c r="H8" s="157"/>
      <c r="I8" s="157"/>
      <c r="J8" s="157"/>
      <c r="K8" s="157"/>
      <c r="L8" s="157"/>
      <c r="M8" s="157"/>
      <c r="N8" s="157"/>
      <c r="O8" s="157"/>
      <c r="P8" s="157"/>
      <c r="Q8" s="157"/>
    </row>
    <row r="9" spans="1:17" ht="18" customHeight="1" thickBot="1">
      <c r="A9" s="159" t="s">
        <v>598</v>
      </c>
    </row>
    <row r="10" spans="1:17" ht="17.25" customHeight="1">
      <c r="B10" s="681" t="s">
        <v>146</v>
      </c>
      <c r="C10" s="682"/>
      <c r="D10" s="682"/>
      <c r="E10" s="160">
        <v>4</v>
      </c>
      <c r="F10" s="161">
        <v>5</v>
      </c>
      <c r="G10" s="161">
        <v>6</v>
      </c>
      <c r="H10" s="161">
        <v>7</v>
      </c>
      <c r="I10" s="161">
        <v>8</v>
      </c>
      <c r="J10" s="161">
        <v>9</v>
      </c>
      <c r="K10" s="161">
        <v>10</v>
      </c>
      <c r="L10" s="161">
        <v>11</v>
      </c>
      <c r="M10" s="161">
        <v>12</v>
      </c>
      <c r="N10" s="161">
        <v>1</v>
      </c>
      <c r="O10" s="161">
        <v>2</v>
      </c>
      <c r="P10" s="162">
        <v>3</v>
      </c>
      <c r="Q10" s="685" t="s">
        <v>134</v>
      </c>
    </row>
    <row r="11" spans="1:17" ht="17.25" customHeight="1">
      <c r="B11" s="683"/>
      <c r="C11" s="684"/>
      <c r="D11" s="684"/>
      <c r="E11" s="687" t="s">
        <v>135</v>
      </c>
      <c r="F11" s="688"/>
      <c r="G11" s="688"/>
      <c r="H11" s="688"/>
      <c r="I11" s="688"/>
      <c r="J11" s="688"/>
      <c r="K11" s="688"/>
      <c r="L11" s="688"/>
      <c r="M11" s="688"/>
      <c r="N11" s="688"/>
      <c r="O11" s="688"/>
      <c r="P11" s="689"/>
      <c r="Q11" s="686"/>
    </row>
    <row r="12" spans="1:17" ht="17.25" customHeight="1">
      <c r="B12" s="670" t="s">
        <v>136</v>
      </c>
      <c r="C12" s="690"/>
      <c r="D12" s="163" t="s">
        <v>137</v>
      </c>
      <c r="E12" s="164"/>
      <c r="F12" s="165"/>
      <c r="G12" s="165"/>
      <c r="H12" s="165"/>
      <c r="I12" s="165"/>
      <c r="J12" s="165"/>
      <c r="K12" s="165"/>
      <c r="L12" s="165"/>
      <c r="M12" s="165"/>
      <c r="N12" s="165"/>
      <c r="O12" s="165"/>
      <c r="P12" s="166"/>
      <c r="Q12" s="167">
        <f>ROUND(SUM(E12:P12)/12,0)</f>
        <v>0</v>
      </c>
    </row>
    <row r="13" spans="1:17" ht="17.25" customHeight="1">
      <c r="B13" s="691"/>
      <c r="C13" s="692"/>
      <c r="D13" s="168" t="s">
        <v>138</v>
      </c>
      <c r="E13" s="169"/>
      <c r="F13" s="170" t="str">
        <f>IFERROR(F12/$E12,"")</f>
        <v/>
      </c>
      <c r="G13" s="170" t="str">
        <f t="shared" ref="G13:P13" si="0">IFERROR(G12/$E12,"")</f>
        <v/>
      </c>
      <c r="H13" s="170" t="str">
        <f t="shared" si="0"/>
        <v/>
      </c>
      <c r="I13" s="170" t="str">
        <f t="shared" si="0"/>
        <v/>
      </c>
      <c r="J13" s="170" t="str">
        <f t="shared" si="0"/>
        <v/>
      </c>
      <c r="K13" s="170" t="str">
        <f t="shared" si="0"/>
        <v/>
      </c>
      <c r="L13" s="170" t="str">
        <f t="shared" si="0"/>
        <v/>
      </c>
      <c r="M13" s="170" t="str">
        <f t="shared" si="0"/>
        <v/>
      </c>
      <c r="N13" s="170" t="str">
        <f t="shared" si="0"/>
        <v/>
      </c>
      <c r="O13" s="170" t="str">
        <f t="shared" si="0"/>
        <v/>
      </c>
      <c r="P13" s="171" t="str">
        <f t="shared" si="0"/>
        <v/>
      </c>
      <c r="Q13" s="172" t="s">
        <v>139</v>
      </c>
    </row>
    <row r="14" spans="1:17" ht="17.25" customHeight="1">
      <c r="B14" s="670" t="s">
        <v>140</v>
      </c>
      <c r="C14" s="690"/>
      <c r="D14" s="163" t="s">
        <v>137</v>
      </c>
      <c r="E14" s="164"/>
      <c r="F14" s="165"/>
      <c r="G14" s="165"/>
      <c r="H14" s="165"/>
      <c r="I14" s="165"/>
      <c r="J14" s="165"/>
      <c r="K14" s="165"/>
      <c r="L14" s="165"/>
      <c r="M14" s="165"/>
      <c r="N14" s="165"/>
      <c r="O14" s="165"/>
      <c r="P14" s="166"/>
      <c r="Q14" s="167">
        <f>ROUND(SUM(E14:P14)/12,0)</f>
        <v>0</v>
      </c>
    </row>
    <row r="15" spans="1:17" ht="17.25" customHeight="1">
      <c r="B15" s="691"/>
      <c r="C15" s="692"/>
      <c r="D15" s="168" t="s">
        <v>138</v>
      </c>
      <c r="E15" s="169"/>
      <c r="F15" s="170" t="str">
        <f>IFERROR(F14/$E14,"")</f>
        <v/>
      </c>
      <c r="G15" s="170" t="str">
        <f t="shared" ref="G15:P15" si="1">IFERROR(G14/$E14,"")</f>
        <v/>
      </c>
      <c r="H15" s="170" t="str">
        <f t="shared" si="1"/>
        <v/>
      </c>
      <c r="I15" s="170" t="str">
        <f t="shared" si="1"/>
        <v/>
      </c>
      <c r="J15" s="170" t="str">
        <f t="shared" si="1"/>
        <v/>
      </c>
      <c r="K15" s="170" t="str">
        <f t="shared" si="1"/>
        <v/>
      </c>
      <c r="L15" s="170" t="str">
        <f t="shared" si="1"/>
        <v/>
      </c>
      <c r="M15" s="170" t="str">
        <f t="shared" si="1"/>
        <v/>
      </c>
      <c r="N15" s="170" t="str">
        <f t="shared" si="1"/>
        <v/>
      </c>
      <c r="O15" s="170" t="str">
        <f t="shared" si="1"/>
        <v/>
      </c>
      <c r="P15" s="171" t="str">
        <f t="shared" si="1"/>
        <v/>
      </c>
      <c r="Q15" s="172" t="s">
        <v>139</v>
      </c>
    </row>
    <row r="16" spans="1:17" ht="17.25" customHeight="1">
      <c r="B16" s="662" t="s">
        <v>141</v>
      </c>
      <c r="C16" s="663"/>
      <c r="D16" s="163" t="s">
        <v>137</v>
      </c>
      <c r="E16" s="164"/>
      <c r="F16" s="165"/>
      <c r="G16" s="165"/>
      <c r="H16" s="165"/>
      <c r="I16" s="165"/>
      <c r="J16" s="165"/>
      <c r="K16" s="165"/>
      <c r="L16" s="165"/>
      <c r="M16" s="165"/>
      <c r="N16" s="165"/>
      <c r="O16" s="165"/>
      <c r="P16" s="166"/>
      <c r="Q16" s="167">
        <f>ROUND(SUM(E16:P16)/12,0)</f>
        <v>0</v>
      </c>
    </row>
    <row r="17" spans="1:17" ht="17.25" customHeight="1">
      <c r="B17" s="662"/>
      <c r="C17" s="663"/>
      <c r="D17" s="168" t="s">
        <v>138</v>
      </c>
      <c r="E17" s="169"/>
      <c r="F17" s="170" t="str">
        <f>IFERROR(F16/$E16,"")</f>
        <v/>
      </c>
      <c r="G17" s="170" t="str">
        <f t="shared" ref="G17:P17" si="2">IFERROR(G16/$E16,"")</f>
        <v/>
      </c>
      <c r="H17" s="170" t="str">
        <f t="shared" si="2"/>
        <v/>
      </c>
      <c r="I17" s="170" t="str">
        <f t="shared" si="2"/>
        <v/>
      </c>
      <c r="J17" s="170" t="str">
        <f t="shared" si="2"/>
        <v/>
      </c>
      <c r="K17" s="170" t="str">
        <f t="shared" si="2"/>
        <v/>
      </c>
      <c r="L17" s="170" t="str">
        <f t="shared" si="2"/>
        <v/>
      </c>
      <c r="M17" s="170" t="str">
        <f t="shared" si="2"/>
        <v/>
      </c>
      <c r="N17" s="170" t="str">
        <f t="shared" si="2"/>
        <v/>
      </c>
      <c r="O17" s="170" t="str">
        <f t="shared" si="2"/>
        <v/>
      </c>
      <c r="P17" s="171" t="str">
        <f t="shared" si="2"/>
        <v/>
      </c>
      <c r="Q17" s="172"/>
    </row>
    <row r="18" spans="1:17" ht="17.25" customHeight="1">
      <c r="B18" s="670" t="s">
        <v>142</v>
      </c>
      <c r="C18" s="690"/>
      <c r="D18" s="163" t="s">
        <v>137</v>
      </c>
      <c r="E18" s="164"/>
      <c r="F18" s="165"/>
      <c r="G18" s="165"/>
      <c r="H18" s="165"/>
      <c r="I18" s="165"/>
      <c r="J18" s="165"/>
      <c r="K18" s="165"/>
      <c r="L18" s="165"/>
      <c r="M18" s="165"/>
      <c r="N18" s="165"/>
      <c r="O18" s="165"/>
      <c r="P18" s="166"/>
      <c r="Q18" s="167">
        <f>ROUND(SUM(E18:P18)/12,0)</f>
        <v>0</v>
      </c>
    </row>
    <row r="19" spans="1:17" ht="17.25" customHeight="1">
      <c r="B19" s="691"/>
      <c r="C19" s="693"/>
      <c r="D19" s="168" t="s">
        <v>138</v>
      </c>
      <c r="E19" s="169"/>
      <c r="F19" s="170" t="str">
        <f>IFERROR(F18/$E18,"")</f>
        <v/>
      </c>
      <c r="G19" s="170" t="str">
        <f t="shared" ref="G19:P19" si="3">IFERROR(G18/$E18,"")</f>
        <v/>
      </c>
      <c r="H19" s="170" t="str">
        <f t="shared" si="3"/>
        <v/>
      </c>
      <c r="I19" s="170" t="str">
        <f t="shared" si="3"/>
        <v/>
      </c>
      <c r="J19" s="170" t="str">
        <f t="shared" si="3"/>
        <v/>
      </c>
      <c r="K19" s="170" t="str">
        <f t="shared" si="3"/>
        <v/>
      </c>
      <c r="L19" s="170" t="str">
        <f t="shared" si="3"/>
        <v/>
      </c>
      <c r="M19" s="170" t="str">
        <f t="shared" si="3"/>
        <v/>
      </c>
      <c r="N19" s="170" t="str">
        <f t="shared" si="3"/>
        <v/>
      </c>
      <c r="O19" s="170" t="str">
        <f t="shared" si="3"/>
        <v/>
      </c>
      <c r="P19" s="171" t="str">
        <f t="shared" si="3"/>
        <v/>
      </c>
      <c r="Q19" s="172"/>
    </row>
    <row r="20" spans="1:17" ht="17.25" customHeight="1">
      <c r="B20" s="670" t="s">
        <v>143</v>
      </c>
      <c r="C20" s="690"/>
      <c r="D20" s="163" t="s">
        <v>137</v>
      </c>
      <c r="E20" s="164"/>
      <c r="F20" s="165"/>
      <c r="G20" s="165"/>
      <c r="H20" s="165"/>
      <c r="I20" s="165"/>
      <c r="J20" s="165"/>
      <c r="K20" s="165"/>
      <c r="L20" s="165"/>
      <c r="M20" s="165"/>
      <c r="N20" s="165"/>
      <c r="O20" s="165"/>
      <c r="P20" s="166"/>
      <c r="Q20" s="167">
        <f>ROUND(SUM(E20:P20)/12,0)</f>
        <v>0</v>
      </c>
    </row>
    <row r="21" spans="1:17" ht="17.25" customHeight="1">
      <c r="B21" s="691"/>
      <c r="C21" s="693"/>
      <c r="D21" s="168" t="s">
        <v>138</v>
      </c>
      <c r="E21" s="169"/>
      <c r="F21" s="170" t="str">
        <f>IFERROR(F20/$E20,"")</f>
        <v/>
      </c>
      <c r="G21" s="170" t="str">
        <f t="shared" ref="G21:P21" si="4">IFERROR(G20/$E20,"")</f>
        <v/>
      </c>
      <c r="H21" s="170" t="str">
        <f t="shared" si="4"/>
        <v/>
      </c>
      <c r="I21" s="170" t="str">
        <f t="shared" si="4"/>
        <v/>
      </c>
      <c r="J21" s="170" t="str">
        <f t="shared" si="4"/>
        <v/>
      </c>
      <c r="K21" s="170" t="str">
        <f t="shared" si="4"/>
        <v/>
      </c>
      <c r="L21" s="170" t="str">
        <f t="shared" si="4"/>
        <v/>
      </c>
      <c r="M21" s="170" t="str">
        <f t="shared" si="4"/>
        <v/>
      </c>
      <c r="N21" s="170" t="str">
        <f t="shared" si="4"/>
        <v/>
      </c>
      <c r="O21" s="170" t="str">
        <f t="shared" si="4"/>
        <v/>
      </c>
      <c r="P21" s="171" t="str">
        <f t="shared" si="4"/>
        <v/>
      </c>
      <c r="Q21" s="172"/>
    </row>
    <row r="22" spans="1:17" ht="17.25" customHeight="1">
      <c r="B22" s="670" t="s">
        <v>144</v>
      </c>
      <c r="C22" s="671"/>
      <c r="D22" s="163" t="s">
        <v>137</v>
      </c>
      <c r="E22" s="164"/>
      <c r="F22" s="165"/>
      <c r="G22" s="165"/>
      <c r="H22" s="165"/>
      <c r="I22" s="165"/>
      <c r="J22" s="165"/>
      <c r="K22" s="165"/>
      <c r="L22" s="165"/>
      <c r="M22" s="165"/>
      <c r="N22" s="165"/>
      <c r="O22" s="165"/>
      <c r="P22" s="166"/>
      <c r="Q22" s="167">
        <f>ROUND(SUM(E22:P22)/12,0)</f>
        <v>0</v>
      </c>
    </row>
    <row r="23" spans="1:17" ht="17.25" customHeight="1" thickBot="1">
      <c r="B23" s="672"/>
      <c r="C23" s="673"/>
      <c r="D23" s="173" t="s">
        <v>138</v>
      </c>
      <c r="E23" s="174"/>
      <c r="F23" s="175" t="str">
        <f>IFERROR(F22/$E22,"")</f>
        <v/>
      </c>
      <c r="G23" s="175" t="str">
        <f t="shared" ref="G23:P23" si="5">IFERROR(G22/$E22,"")</f>
        <v/>
      </c>
      <c r="H23" s="175" t="str">
        <f t="shared" si="5"/>
        <v/>
      </c>
      <c r="I23" s="175" t="str">
        <f t="shared" si="5"/>
        <v/>
      </c>
      <c r="J23" s="175" t="str">
        <f t="shared" si="5"/>
        <v/>
      </c>
      <c r="K23" s="175" t="str">
        <f t="shared" si="5"/>
        <v/>
      </c>
      <c r="L23" s="175" t="str">
        <f t="shared" si="5"/>
        <v/>
      </c>
      <c r="M23" s="175" t="str">
        <f t="shared" si="5"/>
        <v/>
      </c>
      <c r="N23" s="175" t="str">
        <f t="shared" si="5"/>
        <v/>
      </c>
      <c r="O23" s="175" t="str">
        <f t="shared" si="5"/>
        <v/>
      </c>
      <c r="P23" s="176" t="str">
        <f t="shared" si="5"/>
        <v/>
      </c>
      <c r="Q23" s="177"/>
    </row>
    <row r="24" spans="1:17" ht="17.25" customHeight="1" thickTop="1" thickBot="1">
      <c r="B24" s="666" t="s">
        <v>145</v>
      </c>
      <c r="C24" s="667"/>
      <c r="D24" s="178"/>
      <c r="E24" s="179">
        <f>SUM(E12,E14,E16,E18,E20,E22)</f>
        <v>0</v>
      </c>
      <c r="F24" s="180">
        <f>SUM(F12,F14,F16,F18,F20,F22)</f>
        <v>0</v>
      </c>
      <c r="G24" s="180">
        <f>SUM(G12,G14,G16,G18,G20,G22)</f>
        <v>0</v>
      </c>
      <c r="H24" s="180">
        <f>SUM(H12,H14,H16,H18,H20,H22)</f>
        <v>0</v>
      </c>
      <c r="I24" s="180"/>
      <c r="J24" s="180"/>
      <c r="K24" s="180"/>
      <c r="L24" s="180"/>
      <c r="M24" s="180"/>
      <c r="N24" s="180"/>
      <c r="O24" s="180"/>
      <c r="P24" s="181"/>
      <c r="Q24" s="182">
        <f>SUM(Q12,Q14,Q16,Q18,Q20,Q22)</f>
        <v>0</v>
      </c>
    </row>
    <row r="25" spans="1:17" ht="17.25" customHeight="1">
      <c r="B25" s="157"/>
      <c r="C25" s="157"/>
      <c r="D25" s="157"/>
      <c r="F25" s="183"/>
      <c r="G25" s="183"/>
      <c r="H25" s="183"/>
      <c r="I25" s="183"/>
      <c r="J25" s="183"/>
      <c r="K25" s="183"/>
      <c r="L25" s="183"/>
      <c r="M25" s="183"/>
      <c r="N25" s="183"/>
      <c r="O25" s="183"/>
      <c r="P25" s="183"/>
    </row>
    <row r="26" spans="1:17" ht="17.25" customHeight="1">
      <c r="B26" s="157"/>
      <c r="C26" s="157"/>
      <c r="D26" s="157"/>
      <c r="F26" s="183"/>
      <c r="G26" s="183"/>
      <c r="H26" s="183"/>
      <c r="I26" s="183"/>
      <c r="J26" s="183"/>
      <c r="K26" s="183"/>
      <c r="L26" s="183"/>
      <c r="M26" s="183"/>
      <c r="N26" s="183"/>
      <c r="O26" s="183"/>
      <c r="P26" s="183"/>
    </row>
    <row r="27" spans="1:17" ht="17.25" customHeight="1" thickBot="1">
      <c r="A27" s="159" t="s">
        <v>599</v>
      </c>
      <c r="E27" s="184"/>
    </row>
    <row r="28" spans="1:17" ht="17.25" customHeight="1">
      <c r="B28" s="646" t="s">
        <v>600</v>
      </c>
      <c r="C28" s="647"/>
      <c r="D28" s="648"/>
      <c r="E28" s="160">
        <v>4</v>
      </c>
      <c r="F28" s="185">
        <v>5</v>
      </c>
      <c r="G28" s="185">
        <v>6</v>
      </c>
      <c r="H28" s="162">
        <v>7</v>
      </c>
      <c r="I28" s="161">
        <v>8</v>
      </c>
      <c r="J28" s="161">
        <v>9</v>
      </c>
      <c r="K28" s="186">
        <v>10</v>
      </c>
      <c r="L28" s="161">
        <v>11</v>
      </c>
      <c r="M28" s="161">
        <v>12</v>
      </c>
      <c r="N28" s="161">
        <v>1</v>
      </c>
      <c r="O28" s="161">
        <v>2</v>
      </c>
      <c r="P28" s="162">
        <v>3</v>
      </c>
      <c r="Q28" s="652" t="s">
        <v>134</v>
      </c>
    </row>
    <row r="29" spans="1:17" ht="17.25" customHeight="1">
      <c r="B29" s="649"/>
      <c r="C29" s="650"/>
      <c r="D29" s="651"/>
      <c r="E29" s="654" t="s">
        <v>135</v>
      </c>
      <c r="F29" s="655"/>
      <c r="G29" s="655"/>
      <c r="H29" s="656"/>
      <c r="I29" s="657" t="s">
        <v>147</v>
      </c>
      <c r="J29" s="658"/>
      <c r="K29" s="658"/>
      <c r="L29" s="658"/>
      <c r="M29" s="658"/>
      <c r="N29" s="658"/>
      <c r="O29" s="658"/>
      <c r="P29" s="659"/>
      <c r="Q29" s="653"/>
    </row>
    <row r="30" spans="1:17" ht="18" customHeight="1">
      <c r="B30" s="660" t="str">
        <f>$B$12</f>
        <v>５歳児</v>
      </c>
      <c r="C30" s="661"/>
      <c r="D30" s="187" t="s">
        <v>137</v>
      </c>
      <c r="E30" s="188"/>
      <c r="F30" s="189"/>
      <c r="G30" s="189"/>
      <c r="H30" s="190"/>
      <c r="I30" s="191" t="str">
        <f t="shared" ref="I30:P30" si="6">IFERROR($E$30*I13,"")</f>
        <v/>
      </c>
      <c r="J30" s="191" t="str">
        <f t="shared" si="6"/>
        <v/>
      </c>
      <c r="K30" s="191" t="str">
        <f t="shared" si="6"/>
        <v/>
      </c>
      <c r="L30" s="191" t="str">
        <f t="shared" si="6"/>
        <v/>
      </c>
      <c r="M30" s="191" t="str">
        <f t="shared" si="6"/>
        <v/>
      </c>
      <c r="N30" s="191" t="str">
        <f t="shared" si="6"/>
        <v/>
      </c>
      <c r="O30" s="191" t="str">
        <f t="shared" si="6"/>
        <v/>
      </c>
      <c r="P30" s="192" t="str">
        <f t="shared" si="6"/>
        <v/>
      </c>
      <c r="Q30" s="193">
        <f t="shared" ref="Q30:Q35" si="7">ROUND(SUM(E30:P30)/12,0)</f>
        <v>0</v>
      </c>
    </row>
    <row r="31" spans="1:17" ht="18" customHeight="1">
      <c r="B31" s="660" t="str">
        <f>$B$14</f>
        <v>４歳児</v>
      </c>
      <c r="C31" s="661"/>
      <c r="D31" s="187" t="s">
        <v>137</v>
      </c>
      <c r="E31" s="188"/>
      <c r="F31" s="189"/>
      <c r="G31" s="189"/>
      <c r="H31" s="190"/>
      <c r="I31" s="191" t="str">
        <f t="shared" ref="I31:P31" si="8">IFERROR($E$31*I15,"")</f>
        <v/>
      </c>
      <c r="J31" s="191" t="str">
        <f t="shared" si="8"/>
        <v/>
      </c>
      <c r="K31" s="191" t="str">
        <f t="shared" si="8"/>
        <v/>
      </c>
      <c r="L31" s="191" t="str">
        <f t="shared" si="8"/>
        <v/>
      </c>
      <c r="M31" s="191" t="str">
        <f t="shared" si="8"/>
        <v/>
      </c>
      <c r="N31" s="191" t="str">
        <f t="shared" si="8"/>
        <v/>
      </c>
      <c r="O31" s="191" t="str">
        <f t="shared" si="8"/>
        <v/>
      </c>
      <c r="P31" s="192" t="str">
        <f t="shared" si="8"/>
        <v/>
      </c>
      <c r="Q31" s="193">
        <f t="shared" si="7"/>
        <v>0</v>
      </c>
    </row>
    <row r="32" spans="1:17" ht="18" customHeight="1">
      <c r="B32" s="670" t="str">
        <f>$B$16</f>
        <v>３歳児</v>
      </c>
      <c r="C32" s="671"/>
      <c r="D32" s="194" t="s">
        <v>137</v>
      </c>
      <c r="E32" s="188"/>
      <c r="F32" s="189"/>
      <c r="G32" s="189"/>
      <c r="H32" s="190"/>
      <c r="I32" s="191" t="str">
        <f t="shared" ref="I32:P32" si="9">IFERROR($E$32*I17,"")</f>
        <v/>
      </c>
      <c r="J32" s="191" t="str">
        <f t="shared" si="9"/>
        <v/>
      </c>
      <c r="K32" s="191" t="str">
        <f t="shared" si="9"/>
        <v/>
      </c>
      <c r="L32" s="191" t="str">
        <f t="shared" si="9"/>
        <v/>
      </c>
      <c r="M32" s="191" t="str">
        <f t="shared" si="9"/>
        <v/>
      </c>
      <c r="N32" s="191" t="str">
        <f t="shared" si="9"/>
        <v/>
      </c>
      <c r="O32" s="191" t="str">
        <f t="shared" si="9"/>
        <v/>
      </c>
      <c r="P32" s="192" t="str">
        <f t="shared" si="9"/>
        <v/>
      </c>
      <c r="Q32" s="193">
        <f t="shared" si="7"/>
        <v>0</v>
      </c>
    </row>
    <row r="33" spans="1:17" ht="18" customHeight="1">
      <c r="B33" s="660" t="str">
        <f>$B$18</f>
        <v>２歳児</v>
      </c>
      <c r="C33" s="661"/>
      <c r="D33" s="187" t="s">
        <v>137</v>
      </c>
      <c r="E33" s="188"/>
      <c r="F33" s="195"/>
      <c r="G33" s="195"/>
      <c r="H33" s="190"/>
      <c r="I33" s="191" t="str">
        <f t="shared" ref="I33:P33" si="10">IFERROR($E$33*I19,"")</f>
        <v/>
      </c>
      <c r="J33" s="191" t="str">
        <f t="shared" si="10"/>
        <v/>
      </c>
      <c r="K33" s="191" t="str">
        <f t="shared" si="10"/>
        <v/>
      </c>
      <c r="L33" s="191" t="str">
        <f t="shared" si="10"/>
        <v/>
      </c>
      <c r="M33" s="191" t="str">
        <f t="shared" si="10"/>
        <v/>
      </c>
      <c r="N33" s="191" t="str">
        <f t="shared" si="10"/>
        <v/>
      </c>
      <c r="O33" s="191" t="str">
        <f t="shared" si="10"/>
        <v/>
      </c>
      <c r="P33" s="192" t="str">
        <f t="shared" si="10"/>
        <v/>
      </c>
      <c r="Q33" s="193">
        <f t="shared" si="7"/>
        <v>0</v>
      </c>
    </row>
    <row r="34" spans="1:17" ht="18" customHeight="1">
      <c r="B34" s="660" t="str">
        <f>$B$20</f>
        <v>１歳児</v>
      </c>
      <c r="C34" s="661"/>
      <c r="D34" s="187" t="s">
        <v>137</v>
      </c>
      <c r="E34" s="188"/>
      <c r="F34" s="195"/>
      <c r="G34" s="195"/>
      <c r="H34" s="190"/>
      <c r="I34" s="191" t="str">
        <f t="shared" ref="I34:P34" si="11">IFERROR($E$34*I21,"")</f>
        <v/>
      </c>
      <c r="J34" s="191" t="str">
        <f t="shared" si="11"/>
        <v/>
      </c>
      <c r="K34" s="191" t="str">
        <f t="shared" si="11"/>
        <v/>
      </c>
      <c r="L34" s="191" t="str">
        <f t="shared" si="11"/>
        <v/>
      </c>
      <c r="M34" s="191" t="str">
        <f t="shared" si="11"/>
        <v/>
      </c>
      <c r="N34" s="191" t="str">
        <f t="shared" si="11"/>
        <v/>
      </c>
      <c r="O34" s="191" t="str">
        <f t="shared" si="11"/>
        <v/>
      </c>
      <c r="P34" s="192" t="str">
        <f t="shared" si="11"/>
        <v/>
      </c>
      <c r="Q34" s="193">
        <f t="shared" si="7"/>
        <v>0</v>
      </c>
    </row>
    <row r="35" spans="1:17" ht="18" customHeight="1" thickBot="1">
      <c r="B35" s="664" t="str">
        <f>$B$22</f>
        <v>０歳児</v>
      </c>
      <c r="C35" s="665"/>
      <c r="D35" s="196" t="s">
        <v>137</v>
      </c>
      <c r="E35" s="197"/>
      <c r="F35" s="198"/>
      <c r="G35" s="198"/>
      <c r="H35" s="199"/>
      <c r="I35" s="200" t="str">
        <f t="shared" ref="I35:P35" si="12">IFERROR($E$35*I23,"")</f>
        <v/>
      </c>
      <c r="J35" s="200" t="str">
        <f t="shared" si="12"/>
        <v/>
      </c>
      <c r="K35" s="200" t="str">
        <f t="shared" si="12"/>
        <v/>
      </c>
      <c r="L35" s="200" t="str">
        <f t="shared" si="12"/>
        <v/>
      </c>
      <c r="M35" s="200" t="str">
        <f t="shared" si="12"/>
        <v/>
      </c>
      <c r="N35" s="200" t="str">
        <f t="shared" si="12"/>
        <v/>
      </c>
      <c r="O35" s="200" t="str">
        <f t="shared" si="12"/>
        <v/>
      </c>
      <c r="P35" s="201" t="str">
        <f t="shared" si="12"/>
        <v/>
      </c>
      <c r="Q35" s="202">
        <f t="shared" si="7"/>
        <v>0</v>
      </c>
    </row>
    <row r="36" spans="1:17" ht="18" customHeight="1" thickTop="1" thickBot="1">
      <c r="B36" s="668" t="s">
        <v>145</v>
      </c>
      <c r="C36" s="669"/>
      <c r="D36" s="203"/>
      <c r="E36" s="204">
        <f>SUM(E30:E35)</f>
        <v>0</v>
      </c>
      <c r="F36" s="205">
        <f t="shared" ref="F36:H36" si="13">SUM(F30:F35)</f>
        <v>0</v>
      </c>
      <c r="G36" s="206">
        <f t="shared" si="13"/>
        <v>0</v>
      </c>
      <c r="H36" s="207">
        <f t="shared" si="13"/>
        <v>0</v>
      </c>
      <c r="I36" s="208"/>
      <c r="J36" s="209"/>
      <c r="K36" s="209"/>
      <c r="L36" s="209"/>
      <c r="M36" s="209"/>
      <c r="N36" s="209"/>
      <c r="O36" s="209"/>
      <c r="P36" s="210"/>
      <c r="Q36" s="211">
        <f>SUM(Q30:Q35)</f>
        <v>0</v>
      </c>
    </row>
    <row r="37" spans="1:17" ht="17.25" customHeight="1">
      <c r="B37" s="212" t="s">
        <v>148</v>
      </c>
    </row>
    <row r="38" spans="1:17" ht="17.25" customHeight="1"/>
    <row r="39" spans="1:17" ht="17.25" customHeight="1"/>
    <row r="40" spans="1:17" ht="17.25" customHeight="1"/>
    <row r="41" spans="1:17" ht="17.25" customHeight="1"/>
    <row r="42" spans="1:17" ht="17.25" customHeight="1" thickBot="1">
      <c r="A42" s="159" t="s">
        <v>149</v>
      </c>
      <c r="E42" s="184"/>
    </row>
    <row r="43" spans="1:17" ht="17.25" customHeight="1">
      <c r="B43" s="646" t="s">
        <v>619</v>
      </c>
      <c r="C43" s="647"/>
      <c r="D43" s="648"/>
      <c r="E43" s="160">
        <v>4</v>
      </c>
      <c r="F43" s="185">
        <v>5</v>
      </c>
      <c r="G43" s="185">
        <v>6</v>
      </c>
      <c r="H43" s="162">
        <v>7</v>
      </c>
      <c r="I43" s="161">
        <v>8</v>
      </c>
      <c r="J43" s="161">
        <v>9</v>
      </c>
      <c r="K43" s="186">
        <v>10</v>
      </c>
      <c r="L43" s="161">
        <v>11</v>
      </c>
      <c r="M43" s="161">
        <v>12</v>
      </c>
      <c r="N43" s="161">
        <v>1</v>
      </c>
      <c r="O43" s="161">
        <v>2</v>
      </c>
      <c r="P43" s="162">
        <v>3</v>
      </c>
      <c r="Q43" s="652" t="s">
        <v>134</v>
      </c>
    </row>
    <row r="44" spans="1:17" ht="17.25" customHeight="1">
      <c r="B44" s="649"/>
      <c r="C44" s="650"/>
      <c r="D44" s="651"/>
      <c r="E44" s="654" t="s">
        <v>135</v>
      </c>
      <c r="F44" s="655"/>
      <c r="G44" s="655"/>
      <c r="H44" s="656"/>
      <c r="I44" s="657" t="s">
        <v>150</v>
      </c>
      <c r="J44" s="658"/>
      <c r="K44" s="658"/>
      <c r="L44" s="658"/>
      <c r="M44" s="658"/>
      <c r="N44" s="658"/>
      <c r="O44" s="658"/>
      <c r="P44" s="659"/>
      <c r="Q44" s="653"/>
    </row>
    <row r="45" spans="1:17" ht="18" customHeight="1">
      <c r="B45" s="660" t="str">
        <f>$B$12</f>
        <v>５歳児</v>
      </c>
      <c r="C45" s="661"/>
      <c r="D45" s="213" t="s">
        <v>137</v>
      </c>
      <c r="E45" s="214">
        <f t="shared" ref="E45:H50" si="14">E30</f>
        <v>0</v>
      </c>
      <c r="F45" s="215">
        <f t="shared" si="14"/>
        <v>0</v>
      </c>
      <c r="G45" s="215">
        <f t="shared" si="14"/>
        <v>0</v>
      </c>
      <c r="H45" s="216">
        <f t="shared" si="14"/>
        <v>0</v>
      </c>
      <c r="I45" s="189"/>
      <c r="J45" s="189"/>
      <c r="K45" s="189"/>
      <c r="L45" s="189"/>
      <c r="M45" s="189"/>
      <c r="N45" s="189"/>
      <c r="O45" s="189"/>
      <c r="P45" s="190"/>
      <c r="Q45" s="193">
        <f t="shared" ref="Q45:Q50" si="15">ROUND(SUM(E45:P45)/12,0)</f>
        <v>0</v>
      </c>
    </row>
    <row r="46" spans="1:17" ht="18" customHeight="1">
      <c r="B46" s="660" t="str">
        <f>$B$14</f>
        <v>４歳児</v>
      </c>
      <c r="C46" s="661"/>
      <c r="D46" s="213" t="s">
        <v>137</v>
      </c>
      <c r="E46" s="214">
        <f t="shared" si="14"/>
        <v>0</v>
      </c>
      <c r="F46" s="215">
        <f t="shared" si="14"/>
        <v>0</v>
      </c>
      <c r="G46" s="215">
        <f t="shared" si="14"/>
        <v>0</v>
      </c>
      <c r="H46" s="216">
        <f t="shared" si="14"/>
        <v>0</v>
      </c>
      <c r="I46" s="189"/>
      <c r="J46" s="189"/>
      <c r="K46" s="189"/>
      <c r="L46" s="189"/>
      <c r="M46" s="189"/>
      <c r="N46" s="189"/>
      <c r="O46" s="189"/>
      <c r="P46" s="190"/>
      <c r="Q46" s="193">
        <f t="shared" si="15"/>
        <v>0</v>
      </c>
    </row>
    <row r="47" spans="1:17" ht="18" customHeight="1">
      <c r="B47" s="662" t="str">
        <f>$B$16</f>
        <v>３歳児</v>
      </c>
      <c r="C47" s="663"/>
      <c r="D47" s="213" t="s">
        <v>137</v>
      </c>
      <c r="E47" s="214">
        <f t="shared" si="14"/>
        <v>0</v>
      </c>
      <c r="F47" s="215">
        <f t="shared" si="14"/>
        <v>0</v>
      </c>
      <c r="G47" s="215">
        <f t="shared" si="14"/>
        <v>0</v>
      </c>
      <c r="H47" s="216">
        <f t="shared" si="14"/>
        <v>0</v>
      </c>
      <c r="I47" s="189"/>
      <c r="J47" s="189"/>
      <c r="K47" s="189"/>
      <c r="L47" s="189"/>
      <c r="M47" s="189"/>
      <c r="N47" s="189"/>
      <c r="O47" s="189"/>
      <c r="P47" s="190"/>
      <c r="Q47" s="193">
        <f t="shared" si="15"/>
        <v>0</v>
      </c>
    </row>
    <row r="48" spans="1:17" ht="18" customHeight="1">
      <c r="B48" s="660" t="str">
        <f>$B$18</f>
        <v>２歳児</v>
      </c>
      <c r="C48" s="661"/>
      <c r="D48" s="213" t="s">
        <v>137</v>
      </c>
      <c r="E48" s="214">
        <f t="shared" si="14"/>
        <v>0</v>
      </c>
      <c r="F48" s="217">
        <f t="shared" si="14"/>
        <v>0</v>
      </c>
      <c r="G48" s="217">
        <f t="shared" si="14"/>
        <v>0</v>
      </c>
      <c r="H48" s="216">
        <f t="shared" si="14"/>
        <v>0</v>
      </c>
      <c r="I48" s="189"/>
      <c r="J48" s="189"/>
      <c r="K48" s="189"/>
      <c r="L48" s="189"/>
      <c r="M48" s="189"/>
      <c r="N48" s="189"/>
      <c r="O48" s="189"/>
      <c r="P48" s="190"/>
      <c r="Q48" s="193">
        <f t="shared" si="15"/>
        <v>0</v>
      </c>
    </row>
    <row r="49" spans="2:17" ht="18" customHeight="1">
      <c r="B49" s="660" t="str">
        <f>$B$20</f>
        <v>１歳児</v>
      </c>
      <c r="C49" s="661"/>
      <c r="D49" s="213" t="s">
        <v>137</v>
      </c>
      <c r="E49" s="214">
        <f t="shared" si="14"/>
        <v>0</v>
      </c>
      <c r="F49" s="217">
        <f t="shared" si="14"/>
        <v>0</v>
      </c>
      <c r="G49" s="217">
        <f t="shared" si="14"/>
        <v>0</v>
      </c>
      <c r="H49" s="216">
        <f t="shared" si="14"/>
        <v>0</v>
      </c>
      <c r="I49" s="189"/>
      <c r="J49" s="189"/>
      <c r="K49" s="189"/>
      <c r="L49" s="189"/>
      <c r="M49" s="189"/>
      <c r="N49" s="189"/>
      <c r="O49" s="189"/>
      <c r="P49" s="190"/>
      <c r="Q49" s="193">
        <f t="shared" si="15"/>
        <v>0</v>
      </c>
    </row>
    <row r="50" spans="2:17" ht="18" customHeight="1" thickBot="1">
      <c r="B50" s="664" t="str">
        <f>$B$22</f>
        <v>０歳児</v>
      </c>
      <c r="C50" s="665"/>
      <c r="D50" s="218" t="s">
        <v>137</v>
      </c>
      <c r="E50" s="219">
        <f t="shared" si="14"/>
        <v>0</v>
      </c>
      <c r="F50" s="220">
        <f t="shared" si="14"/>
        <v>0</v>
      </c>
      <c r="G50" s="220">
        <f t="shared" si="14"/>
        <v>0</v>
      </c>
      <c r="H50" s="221">
        <f t="shared" si="14"/>
        <v>0</v>
      </c>
      <c r="I50" s="222"/>
      <c r="J50" s="222"/>
      <c r="K50" s="222"/>
      <c r="L50" s="222"/>
      <c r="M50" s="222"/>
      <c r="N50" s="222"/>
      <c r="O50" s="222"/>
      <c r="P50" s="199"/>
      <c r="Q50" s="202">
        <f t="shared" si="15"/>
        <v>0</v>
      </c>
    </row>
    <row r="51" spans="2:17" ht="18" customHeight="1" thickTop="1" thickBot="1">
      <c r="B51" s="666" t="s">
        <v>145</v>
      </c>
      <c r="C51" s="667"/>
      <c r="D51" s="223"/>
      <c r="E51" s="204">
        <f>SUM(E45:E47,E48:E50)</f>
        <v>0</v>
      </c>
      <c r="F51" s="205">
        <f>SUM(F45:F47,F48:F50)</f>
        <v>0</v>
      </c>
      <c r="G51" s="206">
        <f>SUM(G45:G47,G48:G50)</f>
        <v>0</v>
      </c>
      <c r="H51" s="224">
        <f>SUM(H45:H47,H48:H50)</f>
        <v>0</v>
      </c>
      <c r="I51" s="204"/>
      <c r="J51" s="180"/>
      <c r="K51" s="180"/>
      <c r="L51" s="180"/>
      <c r="M51" s="180"/>
      <c r="N51" s="180"/>
      <c r="O51" s="180"/>
      <c r="P51" s="181"/>
      <c r="Q51" s="211">
        <f>SUM(Q45:Q50)</f>
        <v>0</v>
      </c>
    </row>
    <row r="52" spans="2:17" ht="17.25" customHeight="1">
      <c r="B52" s="212" t="s">
        <v>148</v>
      </c>
      <c r="E52" s="225"/>
      <c r="F52" s="225"/>
      <c r="G52" s="225"/>
      <c r="H52" s="225"/>
      <c r="I52" s="225"/>
      <c r="J52" s="225"/>
      <c r="K52" s="225"/>
      <c r="L52" s="225"/>
      <c r="M52" s="225"/>
      <c r="N52" s="225"/>
      <c r="O52" s="225"/>
      <c r="P52" s="225"/>
      <c r="Q52" s="225"/>
    </row>
    <row r="53" spans="2:17" ht="17.25" customHeight="1">
      <c r="E53" s="225"/>
      <c r="F53" s="225"/>
      <c r="G53" s="225"/>
      <c r="H53" s="225"/>
      <c r="I53" s="225"/>
      <c r="J53" s="225"/>
      <c r="K53" s="225"/>
      <c r="L53" s="225"/>
      <c r="M53" s="225"/>
      <c r="N53" s="225"/>
      <c r="O53" s="225"/>
      <c r="P53" s="225"/>
      <c r="Q53" s="225"/>
    </row>
    <row r="54" spans="2:17" ht="17.25" customHeight="1" thickBot="1">
      <c r="B54" s="226" t="s">
        <v>151</v>
      </c>
      <c r="C54" s="227"/>
    </row>
    <row r="55" spans="2:17" ht="94.5" customHeight="1" thickBot="1">
      <c r="B55" s="643" t="s">
        <v>152</v>
      </c>
      <c r="C55" s="644"/>
      <c r="D55" s="644"/>
      <c r="E55" s="644"/>
      <c r="F55" s="644"/>
      <c r="G55" s="644"/>
      <c r="H55" s="644"/>
      <c r="I55" s="644"/>
      <c r="J55" s="644"/>
      <c r="K55" s="644"/>
      <c r="L55" s="644"/>
      <c r="M55" s="644"/>
      <c r="N55" s="644"/>
      <c r="O55" s="644"/>
      <c r="P55" s="644"/>
      <c r="Q55" s="645"/>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sheetProtection algorithmName="SHA-512" hashValue="VuyfaCqsrGQ094FbiZZDVaIdqH9Pqc7jUuSKSApt5Rh3F9usOW0NlBfLbPWRSb9W0eR0QSrLw2gDHJaNCDe71Q==" saltValue="WKWIUyExfiPe3b15KDRWKw==" spinCount="100000" sheet="1" objects="1" scenarios="1"/>
  <mergeCells count="36">
    <mergeCell ref="B22:C23"/>
    <mergeCell ref="A1:Q1"/>
    <mergeCell ref="H3:L3"/>
    <mergeCell ref="M3:Q3"/>
    <mergeCell ref="B10:D11"/>
    <mergeCell ref="Q10:Q11"/>
    <mergeCell ref="E11:P11"/>
    <mergeCell ref="B12:C13"/>
    <mergeCell ref="B14:C15"/>
    <mergeCell ref="B16:C17"/>
    <mergeCell ref="B18:C19"/>
    <mergeCell ref="B20:C21"/>
    <mergeCell ref="B36:C36"/>
    <mergeCell ref="B24:C24"/>
    <mergeCell ref="B28:D29"/>
    <mergeCell ref="Q28:Q29"/>
    <mergeCell ref="E29:H29"/>
    <mergeCell ref="I29:P29"/>
    <mergeCell ref="B30:C30"/>
    <mergeCell ref="B31:C31"/>
    <mergeCell ref="B32:C32"/>
    <mergeCell ref="B33:C33"/>
    <mergeCell ref="B34:C34"/>
    <mergeCell ref="B35:C35"/>
    <mergeCell ref="B55:Q55"/>
    <mergeCell ref="B43:D44"/>
    <mergeCell ref="Q43:Q44"/>
    <mergeCell ref="E44:H44"/>
    <mergeCell ref="I44:P44"/>
    <mergeCell ref="B45:C45"/>
    <mergeCell ref="B46:C46"/>
    <mergeCell ref="B47:C47"/>
    <mergeCell ref="B48:C48"/>
    <mergeCell ref="B49:C49"/>
    <mergeCell ref="B50:C50"/>
    <mergeCell ref="B51:C51"/>
  </mergeCells>
  <phoneticPr fontId="4"/>
  <dataValidations count="1">
    <dataValidation type="whole" allowBlank="1" showInputMessage="1" showErrorMessage="1" sqref="E12:P12 E14:P14 E16:P16 E18:P18 E20:P20 E22:P22 E30:H35 I45:P50" xr:uid="{89534C0E-28F1-4B99-BFE3-EAFFE326EE0A}">
      <formula1>0</formula1>
      <formula2>1000</formula2>
    </dataValidation>
  </dataValidations>
  <pageMargins left="0.61" right="0.27559055118110237" top="0.55118110236220474" bottom="0.19685039370078741" header="0.31496062992125984" footer="0.19685039370078741"/>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32"/>
  <sheetViews>
    <sheetView view="pageBreakPreview" zoomScale="70" zoomScaleNormal="70" zoomScaleSheetLayoutView="70" workbookViewId="0">
      <selection activeCell="F38" sqref="F38"/>
    </sheetView>
  </sheetViews>
  <sheetFormatPr defaultRowHeight="18.75"/>
  <cols>
    <col min="1" max="1" width="3.5" customWidth="1"/>
    <col min="4" max="5" width="18.375" customWidth="1"/>
    <col min="8" max="9" width="18.375" customWidth="1"/>
    <col min="11" max="11" width="3.375" customWidth="1"/>
    <col min="13" max="13" width="15.625" customWidth="1"/>
  </cols>
  <sheetData>
    <row r="1" spans="1:13" ht="36.75" customHeight="1">
      <c r="A1" s="143" t="s">
        <v>117</v>
      </c>
      <c r="B1" s="121"/>
      <c r="C1" s="121"/>
      <c r="D1" s="121"/>
      <c r="E1" s="121"/>
      <c r="F1" s="121"/>
      <c r="G1" s="121"/>
      <c r="H1" s="121"/>
      <c r="I1" s="121"/>
      <c r="J1" s="121"/>
    </row>
    <row r="3" spans="1:13" ht="19.5" thickBot="1">
      <c r="B3" t="s">
        <v>38</v>
      </c>
    </row>
    <row r="4" spans="1:13" ht="19.5" thickBot="1">
      <c r="B4" s="72" t="s">
        <v>23</v>
      </c>
      <c r="C4" s="78"/>
      <c r="D4" s="321"/>
    </row>
    <row r="5" spans="1:13" ht="19.5" thickBot="1">
      <c r="B5" s="72" t="s">
        <v>37</v>
      </c>
      <c r="C5" s="78"/>
      <c r="D5" s="322"/>
    </row>
    <row r="7" spans="1:13">
      <c r="B7" s="67" t="s">
        <v>39</v>
      </c>
    </row>
    <row r="8" spans="1:13" ht="19.5" thickBot="1">
      <c r="C8" s="73" t="s">
        <v>43</v>
      </c>
      <c r="D8" s="80" t="s">
        <v>40</v>
      </c>
      <c r="E8" s="80" t="s">
        <v>41</v>
      </c>
      <c r="F8" s="145"/>
      <c r="G8" s="146"/>
      <c r="H8" s="144" t="s">
        <v>118</v>
      </c>
      <c r="L8" t="s">
        <v>154</v>
      </c>
    </row>
    <row r="9" spans="1:13" ht="19.5" thickBot="1">
      <c r="C9" s="79">
        <v>0</v>
      </c>
      <c r="D9" s="322"/>
      <c r="E9" s="322"/>
      <c r="F9" s="147" t="s">
        <v>129</v>
      </c>
      <c r="G9" s="148"/>
      <c r="H9" s="322"/>
      <c r="L9" s="73" t="s">
        <v>155</v>
      </c>
      <c r="M9" s="80" t="s">
        <v>156</v>
      </c>
    </row>
    <row r="10" spans="1:13" ht="19.5" thickBot="1">
      <c r="C10" s="79">
        <v>1</v>
      </c>
      <c r="D10" s="322"/>
      <c r="E10" s="322"/>
      <c r="F10" s="147" t="s">
        <v>129</v>
      </c>
      <c r="G10" s="148"/>
      <c r="H10" s="322"/>
      <c r="L10" s="79">
        <v>0</v>
      </c>
      <c r="M10" s="228">
        <f>'1_児童数計算表'!$Q$35</f>
        <v>0</v>
      </c>
    </row>
    <row r="11" spans="1:13" ht="19.5" thickBot="1">
      <c r="C11" s="79">
        <v>2</v>
      </c>
      <c r="D11" s="322"/>
      <c r="E11" s="322"/>
      <c r="F11" s="147" t="s">
        <v>129</v>
      </c>
      <c r="G11" s="148"/>
      <c r="H11" s="322"/>
      <c r="L11" s="79">
        <v>1</v>
      </c>
      <c r="M11" s="228">
        <f>'1_児童数計算表'!$Q$34</f>
        <v>0</v>
      </c>
    </row>
    <row r="12" spans="1:13" ht="19.5" thickBot="1">
      <c r="C12" s="73" t="s">
        <v>42</v>
      </c>
      <c r="D12" s="81">
        <f>SUM(D9:D11)</f>
        <v>0</v>
      </c>
      <c r="E12" s="81">
        <f>SUM(E9:E11)</f>
        <v>0</v>
      </c>
      <c r="H12" s="81">
        <f>SUM(H9:H11)</f>
        <v>0</v>
      </c>
      <c r="L12" s="79">
        <v>2</v>
      </c>
      <c r="M12" s="228">
        <f>'1_児童数計算表'!$Q$33</f>
        <v>0</v>
      </c>
    </row>
    <row r="13" spans="1:13" ht="19.5" thickBot="1">
      <c r="C13" s="73" t="s">
        <v>46</v>
      </c>
      <c r="D13" s="74">
        <f>SUM(D12:E12)</f>
        <v>0</v>
      </c>
      <c r="L13" s="79">
        <v>3</v>
      </c>
      <c r="M13" s="228">
        <f>'1_児童数計算表'!$Q$32</f>
        <v>0</v>
      </c>
    </row>
    <row r="14" spans="1:13" ht="19.5" thickBot="1">
      <c r="L14" s="79">
        <v>4</v>
      </c>
      <c r="M14" s="228">
        <f>'1_児童数計算表'!$Q$31</f>
        <v>0</v>
      </c>
    </row>
    <row r="15" spans="1:13" ht="19.5" thickBot="1">
      <c r="B15" t="s">
        <v>52</v>
      </c>
      <c r="L15" s="79">
        <v>5</v>
      </c>
      <c r="M15" s="228">
        <f>'1_児童数計算表'!$Q$30</f>
        <v>0</v>
      </c>
    </row>
    <row r="16" spans="1:13" ht="19.5" thickBot="1">
      <c r="C16" s="75" t="s">
        <v>44</v>
      </c>
      <c r="D16" s="76"/>
      <c r="E16" s="76"/>
      <c r="F16" s="321"/>
    </row>
    <row r="17" spans="2:13" ht="19.5" thickBot="1">
      <c r="C17" s="75" t="s">
        <v>123</v>
      </c>
      <c r="D17" s="76"/>
      <c r="E17" s="76"/>
      <c r="F17" s="321"/>
      <c r="L17" t="s">
        <v>157</v>
      </c>
    </row>
    <row r="18" spans="2:13" ht="19.5" thickBot="1">
      <c r="C18" s="75" t="s">
        <v>124</v>
      </c>
      <c r="D18" s="76"/>
      <c r="E18" s="76"/>
      <c r="F18" s="321"/>
      <c r="L18" s="73" t="s">
        <v>155</v>
      </c>
      <c r="M18" s="80" t="s">
        <v>156</v>
      </c>
    </row>
    <row r="19" spans="2:13" ht="19.5" thickBot="1">
      <c r="C19" s="75" t="s">
        <v>53</v>
      </c>
      <c r="D19" s="76"/>
      <c r="E19" s="76"/>
      <c r="F19" s="323"/>
      <c r="L19" s="79">
        <v>0</v>
      </c>
      <c r="M19" s="228">
        <f>'1_児童数計算表'!$Q$50</f>
        <v>0</v>
      </c>
    </row>
    <row r="20" spans="2:13" ht="19.5" thickBot="1">
      <c r="C20" s="75" t="s">
        <v>595</v>
      </c>
      <c r="D20" s="76"/>
      <c r="E20" s="76"/>
      <c r="F20" s="323"/>
      <c r="L20" s="79">
        <v>1</v>
      </c>
      <c r="M20" s="228">
        <f>'1_児童数計算表'!$Q$49</f>
        <v>0</v>
      </c>
    </row>
    <row r="21" spans="2:13" ht="19.5" thickBot="1">
      <c r="H21" s="68"/>
      <c r="I21" s="68"/>
      <c r="L21" s="79">
        <v>2</v>
      </c>
      <c r="M21" s="228">
        <f>'1_児童数計算表'!$Q$48</f>
        <v>0</v>
      </c>
    </row>
    <row r="22" spans="2:13" ht="19.5" thickBot="1">
      <c r="L22" s="79">
        <v>3</v>
      </c>
      <c r="M22" s="228">
        <f>'1_児童数計算表'!$Q$47</f>
        <v>0</v>
      </c>
    </row>
    <row r="23" spans="2:13" ht="19.5" thickBot="1">
      <c r="B23" t="s">
        <v>56</v>
      </c>
      <c r="C23" s="83" t="s">
        <v>74</v>
      </c>
      <c r="D23" s="84"/>
      <c r="E23" s="84"/>
      <c r="F23" s="85" t="e">
        <f>VLOOKUP($D$4,【リスト】!$A$2:$I$13,8,FALSE)</f>
        <v>#N/A</v>
      </c>
      <c r="L23" s="79">
        <v>4</v>
      </c>
      <c r="M23" s="228">
        <f>'1_児童数計算表'!$Q$46</f>
        <v>0</v>
      </c>
    </row>
    <row r="24" spans="2:13" ht="19.5" thickBot="1">
      <c r="C24" s="83" t="s">
        <v>75</v>
      </c>
      <c r="D24" s="84"/>
      <c r="E24" s="84"/>
      <c r="F24" s="85" t="e">
        <f>IF('0_基本情報'!D23='【リスト】 (2)'!C3,0,VLOOKUP($D$4,【リスト】!$A$2:$I$13,9,FALSE))</f>
        <v>#N/A</v>
      </c>
      <c r="L24" s="79">
        <v>5</v>
      </c>
      <c r="M24" s="228">
        <f>'1_児童数計算表'!$Q$45</f>
        <v>0</v>
      </c>
    </row>
    <row r="26" spans="2:13" ht="19.5" thickBot="1"/>
    <row r="27" spans="2:13" ht="19.5" thickBot="1">
      <c r="B27" t="s">
        <v>70</v>
      </c>
      <c r="C27" s="324">
        <v>12</v>
      </c>
      <c r="D27" t="s">
        <v>71</v>
      </c>
    </row>
    <row r="29" spans="2:13" ht="19.5" thickBot="1"/>
    <row r="30" spans="2:13" ht="19.5" thickBot="1">
      <c r="B30" s="82" t="s">
        <v>72</v>
      </c>
      <c r="D30" s="86" t="s">
        <v>65</v>
      </c>
    </row>
    <row r="31" spans="2:13" ht="19.5" thickBot="1">
      <c r="C31" s="86" t="s">
        <v>54</v>
      </c>
      <c r="D31" s="87" t="e">
        <f>SUM(区分12計算!D15:L15)</f>
        <v>#N/A</v>
      </c>
    </row>
    <row r="32" spans="2:13" ht="19.5" thickBot="1">
      <c r="C32" s="86" t="s">
        <v>55</v>
      </c>
      <c r="D32" s="87" t="e">
        <f>IF('0_基本情報'!D23='【リスト】 (2)'!C3,0,SUM(区分12計算!D27:L27))</f>
        <v>#N/A</v>
      </c>
    </row>
  </sheetData>
  <sheetProtection algorithmName="SHA-512" hashValue="QUdw6G4q89DzgBfLvF7jlytfbQETDMmc7cut6DcY3gun8ir6KAIIEX13gLebOqmCd0U/DLYH8Q4JkosfwhT/sw==" saltValue="HY18QSFP4sXtETP3IY2l4Q==" spinCount="100000" sheet="1" objects="1" scenarios="1"/>
  <phoneticPr fontId="4"/>
  <dataValidations count="2">
    <dataValidation type="whole" allowBlank="1" showInputMessage="1" showErrorMessage="1" sqref="D5 H9:H11 D9:E11" xr:uid="{2D77AD47-7A41-41B9-826B-6968E09382CA}">
      <formula1>0</formula1>
      <formula2>1000</formula2>
    </dataValidation>
    <dataValidation type="whole" allowBlank="1" showInputMessage="1" showErrorMessage="1" sqref="C27" xr:uid="{FE72E3F0-E055-4EFA-AB0E-4CC2FFD97962}">
      <formula1>1</formula1>
      <formula2>12</formula2>
    </dataValidation>
  </dataValidations>
  <pageMargins left="0.7" right="0.7" top="0.75" bottom="0.75" header="0.3" footer="0.3"/>
  <pageSetup paperSize="9" scale="6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【リスト】!$C$2:$C$3</xm:f>
          </x14:formula1>
          <xm:sqref>F16:F18</xm:sqref>
        </x14:dataValidation>
        <x14:dataValidation type="list" allowBlank="1" showInputMessage="1" showErrorMessage="1" xr:uid="{ECE875D7-0E23-4036-BDA5-4847A1EF3936}">
          <x14:formula1>
            <xm:f>【リスト】!$D$2:$D$5</xm:f>
          </x14:formula1>
          <xm:sqref>F19</xm:sqref>
        </x14:dataValidation>
        <x14:dataValidation type="list" allowBlank="1" showInputMessage="1" showErrorMessage="1" xr:uid="{FE447814-9BA3-4FE3-A08A-8FCFEDBEA7CB}">
          <x14:formula1>
            <xm:f>【リスト】!$E$2:$E$6</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6ADB-3A1F-4252-BF40-37B9BFFB719E}">
  <sheetPr>
    <pageSetUpPr fitToPage="1"/>
  </sheetPr>
  <dimension ref="A1:L104"/>
  <sheetViews>
    <sheetView view="pageBreakPreview" zoomScale="70" zoomScaleNormal="70" zoomScaleSheetLayoutView="70" workbookViewId="0">
      <selection activeCell="B1" sqref="B1"/>
    </sheetView>
  </sheetViews>
  <sheetFormatPr defaultColWidth="9" defaultRowHeight="18.75"/>
  <cols>
    <col min="1" max="1" width="2.875" style="244" customWidth="1"/>
    <col min="2" max="2" width="3" style="242" customWidth="1"/>
    <col min="3" max="3" width="16.375" style="242" customWidth="1"/>
    <col min="4" max="4" width="25.5" style="242" customWidth="1"/>
    <col min="5" max="5" width="8" style="242" customWidth="1"/>
    <col min="6" max="6" width="8" style="243" customWidth="1"/>
    <col min="7" max="7" width="11.75" style="243" hidden="1" customWidth="1"/>
    <col min="8" max="9" width="13.875" style="243" customWidth="1"/>
    <col min="10" max="10" width="3.25" style="244" customWidth="1"/>
    <col min="11" max="16384" width="9" style="244"/>
  </cols>
  <sheetData>
    <row r="1" spans="1:12" s="237" customFormat="1" ht="31.5" customHeight="1">
      <c r="A1" s="234" t="s">
        <v>158</v>
      </c>
      <c r="B1" s="235"/>
      <c r="C1" s="235"/>
      <c r="D1" s="235"/>
      <c r="E1" s="235"/>
      <c r="F1" s="236"/>
      <c r="G1" s="236"/>
      <c r="H1" s="236"/>
      <c r="I1" s="236"/>
    </row>
    <row r="2" spans="1:12" s="240" customFormat="1" ht="30.75" customHeight="1">
      <c r="A2" s="234" t="s">
        <v>159</v>
      </c>
      <c r="B2" s="238"/>
      <c r="C2" s="238"/>
      <c r="D2" s="238"/>
      <c r="E2" s="238"/>
      <c r="F2" s="239"/>
      <c r="G2" s="239"/>
      <c r="H2" s="239"/>
      <c r="I2" s="239"/>
    </row>
    <row r="3" spans="1:12" s="240" customFormat="1" ht="30.75" customHeight="1">
      <c r="A3" s="234" t="s">
        <v>160</v>
      </c>
      <c r="B3" s="238"/>
      <c r="C3" s="238"/>
      <c r="D3" s="238"/>
      <c r="E3" s="238"/>
      <c r="F3" s="239"/>
      <c r="G3" s="239"/>
      <c r="H3" s="239"/>
      <c r="I3" s="239"/>
    </row>
    <row r="4" spans="1:12" ht="21.75" customHeight="1" thickBot="1">
      <c r="A4" s="241"/>
    </row>
    <row r="5" spans="1:12" ht="19.5" customHeight="1" thickBot="1">
      <c r="A5" s="242"/>
      <c r="B5" s="708" t="s">
        <v>130</v>
      </c>
      <c r="C5" s="708"/>
      <c r="D5" s="709">
        <f>'1_児童数計算表'!$M$3</f>
        <v>0</v>
      </c>
      <c r="E5" s="710"/>
      <c r="F5" s="710"/>
      <c r="G5" s="710"/>
      <c r="H5" s="711"/>
    </row>
    <row r="6" spans="1:12" ht="19.5" customHeight="1">
      <c r="A6" s="242"/>
      <c r="C6" s="245"/>
      <c r="D6" s="245"/>
      <c r="E6" s="245"/>
      <c r="F6" s="245"/>
      <c r="G6" s="245"/>
      <c r="H6" s="245"/>
    </row>
    <row r="7" spans="1:12" ht="19.5" customHeight="1" thickBot="1">
      <c r="A7" s="246" t="s">
        <v>161</v>
      </c>
    </row>
    <row r="8" spans="1:12" ht="33.75" customHeight="1">
      <c r="B8" s="712"/>
      <c r="C8" s="694"/>
      <c r="D8" s="695"/>
      <c r="E8" s="247" t="s">
        <v>162</v>
      </c>
      <c r="F8" s="248" t="s">
        <v>163</v>
      </c>
      <c r="G8" s="713" t="s">
        <v>164</v>
      </c>
      <c r="H8" s="714"/>
      <c r="K8" t="s">
        <v>154</v>
      </c>
      <c r="L8"/>
    </row>
    <row r="9" spans="1:12" ht="24" customHeight="1" thickBot="1">
      <c r="B9" s="249" t="s">
        <v>165</v>
      </c>
      <c r="C9" s="250" t="s">
        <v>166</v>
      </c>
      <c r="D9" s="250"/>
      <c r="E9" s="251"/>
      <c r="F9" s="252"/>
      <c r="G9" s="253"/>
      <c r="H9" s="254"/>
      <c r="K9" s="73" t="s">
        <v>155</v>
      </c>
      <c r="L9" s="80" t="s">
        <v>156</v>
      </c>
    </row>
    <row r="10" spans="1:12" ht="28.5" customHeight="1" thickBot="1">
      <c r="B10" s="255"/>
      <c r="C10" s="715" t="s">
        <v>167</v>
      </c>
      <c r="D10" s="716"/>
      <c r="E10" s="256"/>
      <c r="F10" s="232"/>
      <c r="G10" s="257">
        <f>F10*1/30</f>
        <v>0</v>
      </c>
      <c r="H10" s="258">
        <f>ROUNDDOWN(G10,1)</f>
        <v>0</v>
      </c>
      <c r="J10" s="259"/>
      <c r="K10" s="79" t="s">
        <v>521</v>
      </c>
      <c r="L10" s="228">
        <f>'1_児童数計算表'!$Q$30+'1_児童数計算表'!$Q$31</f>
        <v>0</v>
      </c>
    </row>
    <row r="11" spans="1:12" ht="28.5" customHeight="1" thickBot="1">
      <c r="B11" s="255"/>
      <c r="C11" s="698" t="s">
        <v>168</v>
      </c>
      <c r="D11" s="699"/>
      <c r="E11" s="260"/>
      <c r="F11" s="232"/>
      <c r="G11" s="261">
        <f>F11*1/20</f>
        <v>0</v>
      </c>
      <c r="H11" s="262">
        <f>ROUNDDOWN(G11,1)</f>
        <v>0</v>
      </c>
      <c r="J11" s="259"/>
      <c r="K11" s="79">
        <v>3</v>
      </c>
      <c r="L11" s="228">
        <f>'1_児童数計算表'!$Q$32</f>
        <v>0</v>
      </c>
    </row>
    <row r="12" spans="1:12" ht="28.5" customHeight="1" thickBot="1">
      <c r="B12" s="255"/>
      <c r="C12" s="698" t="s">
        <v>169</v>
      </c>
      <c r="D12" s="699"/>
      <c r="E12" s="260"/>
      <c r="F12" s="232"/>
      <c r="G12" s="261">
        <f>IF(E13="なし",F12*1/6,(F12-F13)*1/6+F13*1/5)</f>
        <v>0</v>
      </c>
      <c r="H12" s="262">
        <f>ROUNDDOWN(G12,1)</f>
        <v>0</v>
      </c>
      <c r="J12" s="259"/>
      <c r="K12" s="79" t="s">
        <v>522</v>
      </c>
      <c r="L12" s="228">
        <f>'1_児童数計算表'!$Q$33+'1_児童数計算表'!$Q$34</f>
        <v>0</v>
      </c>
    </row>
    <row r="13" spans="1:12" ht="28.5" customHeight="1" thickBot="1">
      <c r="B13" s="255"/>
      <c r="C13" s="700" t="s">
        <v>170</v>
      </c>
      <c r="D13" s="701"/>
      <c r="E13" s="263" t="str">
        <f>IF('2_区分12加算額計算表'!$F$16=【リスト】!$C$2,"あり","なし")</f>
        <v>なし</v>
      </c>
      <c r="F13" s="232"/>
      <c r="G13" s="264"/>
      <c r="H13" s="265"/>
      <c r="J13" s="259"/>
      <c r="K13" s="79">
        <v>1</v>
      </c>
      <c r="L13" s="228">
        <f>'1_児童数計算表'!$Q$34</f>
        <v>0</v>
      </c>
    </row>
    <row r="14" spans="1:12" ht="28.5" customHeight="1" thickBot="1">
      <c r="B14" s="255"/>
      <c r="C14" s="698" t="s">
        <v>171</v>
      </c>
      <c r="D14" s="702"/>
      <c r="E14" s="260"/>
      <c r="F14" s="232"/>
      <c r="G14" s="261">
        <f>F14*1/3</f>
        <v>0</v>
      </c>
      <c r="H14" s="262">
        <f>ROUNDDOWN(G14,1)</f>
        <v>0</v>
      </c>
      <c r="J14" s="259"/>
      <c r="K14" s="79">
        <v>0</v>
      </c>
      <c r="L14" s="228">
        <f>'1_児童数計算表'!$Q$35</f>
        <v>0</v>
      </c>
    </row>
    <row r="15" spans="1:12" ht="24" customHeight="1" thickBot="1">
      <c r="B15" s="255"/>
      <c r="C15" s="703" t="s">
        <v>172</v>
      </c>
      <c r="D15" s="702"/>
      <c r="E15" s="263" t="str">
        <f>IF('2_区分12加算額計算表'!$H$12&gt;0,"あり","なし")</f>
        <v>なし</v>
      </c>
      <c r="F15" s="232"/>
      <c r="G15" s="261">
        <f>IF(E15="あり",F15/2,0)</f>
        <v>0</v>
      </c>
      <c r="H15" s="262">
        <f>ROUNDDOWN(G15,1)</f>
        <v>0</v>
      </c>
      <c r="J15" s="259"/>
      <c r="K15"/>
      <c r="L15"/>
    </row>
    <row r="16" spans="1:12" ht="24" customHeight="1" thickBot="1">
      <c r="B16" s="266"/>
      <c r="C16" s="704" t="s">
        <v>173</v>
      </c>
      <c r="D16" s="705"/>
      <c r="E16" s="267"/>
      <c r="F16" s="268"/>
      <c r="G16" s="269"/>
      <c r="H16" s="270">
        <v>1</v>
      </c>
      <c r="J16" s="259"/>
      <c r="K16" t="s">
        <v>157</v>
      </c>
      <c r="L16"/>
    </row>
    <row r="17" spans="1:12" ht="24" customHeight="1" thickTop="1" thickBot="1">
      <c r="B17" s="266"/>
      <c r="C17" s="706" t="s">
        <v>174</v>
      </c>
      <c r="D17" s="707"/>
      <c r="E17" s="271"/>
      <c r="F17" s="272"/>
      <c r="G17" s="273"/>
      <c r="H17" s="274">
        <f>ROUND(SUM(H10:H16),0)</f>
        <v>1</v>
      </c>
      <c r="J17" s="259"/>
      <c r="K17" s="73" t="s">
        <v>155</v>
      </c>
      <c r="L17" s="80" t="s">
        <v>156</v>
      </c>
    </row>
    <row r="18" spans="1:12" ht="24" customHeight="1" thickBot="1">
      <c r="B18" s="275" t="s">
        <v>175</v>
      </c>
      <c r="C18" s="694" t="s">
        <v>176</v>
      </c>
      <c r="D18" s="695"/>
      <c r="E18" s="276" t="str">
        <f>IF('2_区分12加算額計算表'!$D$12&gt;0,"あり","なし")</f>
        <v>なし</v>
      </c>
      <c r="F18" s="277"/>
      <c r="G18" s="278"/>
      <c r="H18" s="279">
        <f>IF(E18="あり",0.4,0)</f>
        <v>0</v>
      </c>
      <c r="K18" s="79" t="s">
        <v>521</v>
      </c>
      <c r="L18" s="228">
        <f>'1_児童数計算表'!$Q$45+'1_児童数計算表'!$Q$46</f>
        <v>0</v>
      </c>
    </row>
    <row r="19" spans="1:12" ht="24" customHeight="1" thickBot="1">
      <c r="B19" s="275" t="s">
        <v>177</v>
      </c>
      <c r="C19" s="694" t="s">
        <v>178</v>
      </c>
      <c r="D19" s="695"/>
      <c r="E19" s="233"/>
      <c r="F19" s="277"/>
      <c r="G19" s="278"/>
      <c r="H19" s="279">
        <f>IF(E19="あり",0.5,0)</f>
        <v>0</v>
      </c>
      <c r="K19" s="79">
        <v>3</v>
      </c>
      <c r="L19" s="228">
        <f>'1_児童数計算表'!$Q$47</f>
        <v>0</v>
      </c>
    </row>
    <row r="20" spans="1:12" ht="24" customHeight="1" thickBot="1">
      <c r="B20" s="275" t="s">
        <v>179</v>
      </c>
      <c r="C20" s="280" t="s">
        <v>7</v>
      </c>
      <c r="D20" s="281"/>
      <c r="E20" s="276" t="str">
        <f>IF('2_区分12加算額計算表'!$F$19=【リスト】!$D$2,"あり","なし")</f>
        <v>なし</v>
      </c>
      <c r="F20" s="277"/>
      <c r="G20" s="278"/>
      <c r="H20" s="279">
        <f>IF(E20="あり",0.6,0)</f>
        <v>0</v>
      </c>
      <c r="K20" s="79" t="s">
        <v>522</v>
      </c>
      <c r="L20" s="228">
        <f>'1_児童数計算表'!$Q$48+'1_児童数計算表'!$Q$49</f>
        <v>0</v>
      </c>
    </row>
    <row r="21" spans="1:12" ht="27.75" customHeight="1" thickBot="1">
      <c r="B21" s="282" t="s">
        <v>180</v>
      </c>
      <c r="C21" s="696" t="s">
        <v>181</v>
      </c>
      <c r="D21" s="697"/>
      <c r="E21" s="276" t="str">
        <f>IF('2_区分12加算額計算表'!$F$17=【リスト】!$C$2,"あり","なし")</f>
        <v>なし</v>
      </c>
      <c r="F21" s="277"/>
      <c r="G21" s="278"/>
      <c r="H21" s="283">
        <f>IF(E21="あり",-1,0)</f>
        <v>0</v>
      </c>
      <c r="K21" s="79">
        <v>1</v>
      </c>
      <c r="L21" s="228">
        <f>'1_児童数計算表'!$Q$49</f>
        <v>0</v>
      </c>
    </row>
    <row r="22" spans="1:12" ht="27.75" customHeight="1" thickBot="1">
      <c r="B22" s="284" t="s">
        <v>182</v>
      </c>
      <c r="C22" s="285"/>
      <c r="D22" s="285"/>
      <c r="E22" s="286"/>
      <c r="F22" s="287"/>
      <c r="G22" s="288"/>
      <c r="H22" s="289">
        <v>1.3</v>
      </c>
      <c r="K22" s="79">
        <v>0</v>
      </c>
      <c r="L22" s="228">
        <f>'1_児童数計算表'!$Q$50</f>
        <v>0</v>
      </c>
    </row>
    <row r="23" spans="1:12" ht="24" customHeight="1" thickTop="1" thickBot="1">
      <c r="B23" s="290" t="s">
        <v>145</v>
      </c>
      <c r="F23" s="291"/>
      <c r="G23" s="292"/>
      <c r="H23" s="293">
        <f>SUM(H17:H22)</f>
        <v>2.2999999999999998</v>
      </c>
    </row>
    <row r="24" spans="1:12" ht="24" customHeight="1" thickBot="1">
      <c r="B24" s="294" t="s">
        <v>183</v>
      </c>
      <c r="C24" s="295"/>
      <c r="D24" s="295"/>
      <c r="E24" s="295"/>
      <c r="F24" s="296"/>
      <c r="G24" s="297"/>
      <c r="H24" s="298">
        <f>ROUND(H23,0)</f>
        <v>2</v>
      </c>
    </row>
    <row r="25" spans="1:12" ht="24" customHeight="1">
      <c r="B25" s="238"/>
      <c r="G25" s="299"/>
      <c r="H25" s="300"/>
    </row>
    <row r="26" spans="1:12" ht="33.75" customHeight="1" thickBot="1">
      <c r="A26" s="246" t="s">
        <v>184</v>
      </c>
      <c r="F26" s="242"/>
      <c r="H26" s="301" t="s">
        <v>185</v>
      </c>
      <c r="I26" s="302" t="s">
        <v>186</v>
      </c>
    </row>
    <row r="27" spans="1:12" ht="25.5" customHeight="1" thickBot="1">
      <c r="B27" s="303" t="s">
        <v>187</v>
      </c>
      <c r="C27" s="304"/>
      <c r="D27" s="304"/>
      <c r="E27" s="304"/>
      <c r="F27" s="305"/>
      <c r="G27" s="306">
        <f>H24/3</f>
        <v>0.66666666666666663</v>
      </c>
      <c r="H27" s="307">
        <f>IF(ROUND(G27,0)=0,1,ROUND(G27,0))</f>
        <v>1</v>
      </c>
      <c r="I27" s="320"/>
    </row>
    <row r="28" spans="1:12" ht="25.5" customHeight="1" thickBot="1">
      <c r="B28" s="308" t="s">
        <v>188</v>
      </c>
      <c r="C28" s="309"/>
      <c r="D28" s="309"/>
      <c r="E28" s="309"/>
      <c r="F28" s="310"/>
      <c r="G28" s="306">
        <f>H24/5</f>
        <v>0.4</v>
      </c>
      <c r="H28" s="307">
        <f>IF(ROUND(G28,0)=0,1,ROUND(G28,0))</f>
        <v>1</v>
      </c>
      <c r="I28" s="320"/>
    </row>
    <row r="29" spans="1:12" ht="25.5" customHeight="1">
      <c r="F29" s="242"/>
      <c r="H29" s="300"/>
      <c r="I29" s="244"/>
    </row>
    <row r="30" spans="1:12" ht="25.5" customHeight="1" thickBot="1">
      <c r="A30" s="246" t="s">
        <v>189</v>
      </c>
      <c r="F30" s="242"/>
      <c r="I30" s="244"/>
    </row>
    <row r="31" spans="1:12" ht="25.5" customHeight="1" thickBot="1">
      <c r="B31" s="308"/>
      <c r="C31" s="311">
        <v>49060</v>
      </c>
      <c r="D31" s="309" t="s">
        <v>190</v>
      </c>
      <c r="E31" s="309"/>
      <c r="F31" s="309"/>
      <c r="G31" s="312"/>
      <c r="H31" s="229" t="str">
        <f>IF(I27="","実人数を入力してください",IF(ISBLANK(I27),C31*H27,IF(H27&lt;I27,C31*H27,C31*I27)))</f>
        <v>実人数を入力してください</v>
      </c>
      <c r="I31" s="244"/>
      <c r="K31" s="243"/>
      <c r="L31" s="243"/>
    </row>
    <row r="32" spans="1:12" ht="25.5" customHeight="1" thickBot="1">
      <c r="B32" s="313"/>
      <c r="C32" s="314">
        <v>6130</v>
      </c>
      <c r="D32" s="315" t="s">
        <v>191</v>
      </c>
      <c r="E32" s="315"/>
      <c r="F32" s="315"/>
      <c r="G32" s="316"/>
      <c r="H32" s="230" t="str">
        <f>IF(I28="","実人数を入力してください",IF(ISBLANK(I28),C32*H28,IF(H28&lt;I28,C32*H28,C32*I28)))</f>
        <v>実人数を入力してください</v>
      </c>
      <c r="I32" s="244"/>
      <c r="K32" s="243"/>
      <c r="L32" s="243"/>
    </row>
    <row r="33" spans="2:12" s="243" customFormat="1" ht="25.5" customHeight="1" thickTop="1" thickBot="1">
      <c r="B33" s="317"/>
      <c r="C33" s="318" t="s">
        <v>192</v>
      </c>
      <c r="D33" s="318"/>
      <c r="E33" s="319"/>
      <c r="F33" s="319"/>
      <c r="G33" s="319"/>
      <c r="H33" s="231">
        <f>SUM(H31:H32)</f>
        <v>0</v>
      </c>
    </row>
    <row r="34" spans="2:12" s="243" customFormat="1" ht="33.75" customHeight="1">
      <c r="B34" s="242"/>
      <c r="C34" s="242"/>
      <c r="D34" s="242"/>
      <c r="E34" s="242"/>
    </row>
    <row r="35" spans="2:12" s="243" customFormat="1" ht="33.75" customHeight="1">
      <c r="B35" s="242"/>
      <c r="C35" s="242"/>
      <c r="D35" s="242"/>
      <c r="E35" s="242"/>
    </row>
    <row r="36" spans="2:12" s="243" customFormat="1" ht="33.75" customHeight="1">
      <c r="B36" s="242"/>
      <c r="C36" s="242"/>
      <c r="D36" s="242"/>
      <c r="E36" s="242"/>
    </row>
    <row r="37" spans="2:12" s="243" customFormat="1" ht="33.75" customHeight="1">
      <c r="B37" s="242"/>
      <c r="C37" s="242"/>
      <c r="D37" s="242"/>
      <c r="E37" s="242"/>
    </row>
    <row r="38" spans="2:12" s="243" customFormat="1" ht="33.75" customHeight="1">
      <c r="B38" s="242"/>
      <c r="C38" s="242"/>
      <c r="D38" s="242"/>
      <c r="E38" s="242"/>
    </row>
    <row r="39" spans="2:12" s="243" customFormat="1" ht="33.75" customHeight="1">
      <c r="B39" s="242"/>
      <c r="C39" s="242"/>
      <c r="D39" s="242"/>
      <c r="E39" s="242"/>
    </row>
    <row r="40" spans="2:12" s="243" customFormat="1" ht="33.75" customHeight="1">
      <c r="B40" s="242"/>
      <c r="C40" s="242"/>
      <c r="D40" s="242"/>
      <c r="E40" s="242"/>
    </row>
    <row r="41" spans="2:12" s="243" customFormat="1" ht="33.75" customHeight="1">
      <c r="B41" s="242"/>
      <c r="C41" s="242"/>
      <c r="D41" s="242"/>
      <c r="E41" s="242"/>
    </row>
    <row r="42" spans="2:12" s="243" customFormat="1" ht="33.75" customHeight="1">
      <c r="B42" s="242"/>
      <c r="C42" s="242"/>
      <c r="D42" s="242"/>
      <c r="E42" s="242"/>
    </row>
    <row r="43" spans="2:12" s="243" customFormat="1" ht="33.75" customHeight="1">
      <c r="B43" s="242"/>
      <c r="C43" s="242"/>
      <c r="D43" s="242"/>
      <c r="E43" s="242"/>
    </row>
    <row r="44" spans="2:12" s="243" customFormat="1" ht="20.25" customHeight="1">
      <c r="B44" s="242"/>
      <c r="C44" s="242"/>
      <c r="D44" s="242"/>
      <c r="E44" s="242"/>
    </row>
    <row r="45" spans="2:12" s="243" customFormat="1" ht="20.25" customHeight="1">
      <c r="B45" s="242"/>
      <c r="C45" s="242"/>
      <c r="D45" s="242"/>
      <c r="E45" s="242"/>
    </row>
    <row r="46" spans="2:12" s="243" customFormat="1" ht="20.25" customHeight="1">
      <c r="B46" s="242"/>
      <c r="C46" s="242"/>
      <c r="D46" s="242"/>
      <c r="E46" s="242"/>
    </row>
    <row r="47" spans="2:12" s="243" customFormat="1" ht="20.25" customHeight="1">
      <c r="B47" s="242"/>
      <c r="C47" s="242"/>
      <c r="D47" s="242"/>
      <c r="E47" s="242"/>
      <c r="K47" s="244"/>
      <c r="L47" s="244"/>
    </row>
    <row r="48" spans="2:12" s="243" customFormat="1" ht="20.25" customHeight="1">
      <c r="B48" s="242"/>
      <c r="C48" s="242"/>
      <c r="D48" s="242"/>
      <c r="E48" s="242"/>
      <c r="K48" s="244"/>
      <c r="L48" s="244"/>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sheetProtection algorithmName="SHA-512" hashValue="+WdIXTLRpIWWXqfmq6HbJZMybAxGCPsEWzwrtaPjkB5YBXh6aOfc0S2vI4pPI2dcmX2I2Lj6zjl7XRlyeDJMUg==" saltValue="XyywRHjkqEZgOjxCx6McVg==" spinCount="100000" sheet="1" objects="1" scenarios="1"/>
  <mergeCells count="15">
    <mergeCell ref="C11:D11"/>
    <mergeCell ref="B5:C5"/>
    <mergeCell ref="D5:H5"/>
    <mergeCell ref="B8:D8"/>
    <mergeCell ref="G8:H8"/>
    <mergeCell ref="C10:D10"/>
    <mergeCell ref="C18:D18"/>
    <mergeCell ref="C19:D19"/>
    <mergeCell ref="C21:D21"/>
    <mergeCell ref="C12:D12"/>
    <mergeCell ref="C13:D13"/>
    <mergeCell ref="C14:D14"/>
    <mergeCell ref="C15:D15"/>
    <mergeCell ref="C16:D16"/>
    <mergeCell ref="C17:D17"/>
  </mergeCells>
  <phoneticPr fontId="4"/>
  <dataValidations count="2">
    <dataValidation type="list" allowBlank="1" showInputMessage="1" showErrorMessage="1" sqref="E15 E18:E21 E13" xr:uid="{4AB77943-DDCA-49A7-A120-E3E14767B465}">
      <formula1>"　,あり,なし"</formula1>
    </dataValidation>
    <dataValidation type="whole" allowBlank="1" showInputMessage="1" showErrorMessage="1" sqref="F10:F15 I27:I28" xr:uid="{1676ED6D-D385-4755-98D5-3BF393511F4A}">
      <formula1>0</formula1>
      <formula2>1000</formula2>
    </dataValidation>
  </dataValidations>
  <pageMargins left="0.92" right="0.56000000000000005" top="0.75" bottom="0.37" header="0.3" footer="0.3"/>
  <pageSetup paperSize="9" scale="85"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EED8-1C28-4704-AC3B-ABBFA9E31040}">
  <sheetPr>
    <pageSetUpPr fitToPage="1"/>
  </sheetPr>
  <dimension ref="A1:J23"/>
  <sheetViews>
    <sheetView showGridLines="0" view="pageBreakPreview" zoomScale="85" zoomScaleNormal="100" zoomScaleSheetLayoutView="85" workbookViewId="0">
      <selection activeCell="H5" sqref="H5"/>
    </sheetView>
  </sheetViews>
  <sheetFormatPr defaultRowHeight="18.75"/>
  <cols>
    <col min="1" max="2" width="3.375" style="325" customWidth="1"/>
    <col min="3" max="3" width="16.875" style="325" bestFit="1" customWidth="1"/>
    <col min="4" max="4" width="21" style="325" customWidth="1"/>
    <col min="5" max="10" width="9" style="325"/>
  </cols>
  <sheetData>
    <row r="1" spans="1:5" s="325" customFormat="1" ht="13.5">
      <c r="A1" s="325" t="s">
        <v>193</v>
      </c>
    </row>
    <row r="2" spans="1:5" s="325" customFormat="1" ht="13.5">
      <c r="B2" s="326" t="s">
        <v>194</v>
      </c>
    </row>
    <row r="3" spans="1:5" s="325" customFormat="1" ht="13.5"/>
    <row r="4" spans="1:5" s="327" customFormat="1" ht="24.75" customHeight="1">
      <c r="B4" s="327" t="s">
        <v>195</v>
      </c>
    </row>
    <row r="5" spans="1:5" s="327" customFormat="1" ht="24.75" customHeight="1">
      <c r="C5" s="328" t="s">
        <v>196</v>
      </c>
      <c r="D5" s="329" t="e">
        <f>加算率a</f>
        <v>#N/A</v>
      </c>
    </row>
    <row r="6" spans="1:5" s="327" customFormat="1" ht="24.75" customHeight="1">
      <c r="C6" s="328" t="s">
        <v>197</v>
      </c>
      <c r="D6" s="329" t="e">
        <f>加算率b</f>
        <v>#N/A</v>
      </c>
    </row>
    <row r="7" spans="1:5" s="325" customFormat="1" ht="13.5"/>
    <row r="8" spans="1:5" s="327" customFormat="1" ht="24.75" customHeight="1">
      <c r="B8" s="327" t="s">
        <v>198</v>
      </c>
    </row>
    <row r="9" spans="1:5" s="327" customFormat="1" ht="24.75" customHeight="1">
      <c r="C9" s="328" t="s">
        <v>65</v>
      </c>
      <c r="D9" s="330" t="e">
        <f>'2_区分12加算額計算表'!$D$31</f>
        <v>#N/A</v>
      </c>
    </row>
    <row r="10" spans="1:5" s="327" customFormat="1" ht="24.75" customHeight="1">
      <c r="C10" s="328" t="s">
        <v>73</v>
      </c>
      <c r="D10" s="330" t="e">
        <f>ROUNDDOWN(D9*実施月数,-3)</f>
        <v>#N/A</v>
      </c>
      <c r="E10" s="332" t="s">
        <v>524</v>
      </c>
    </row>
    <row r="11" spans="1:5" s="325" customFormat="1" ht="13.5"/>
    <row r="12" spans="1:5" s="327" customFormat="1" ht="24.75" customHeight="1">
      <c r="B12" s="327" t="s">
        <v>199</v>
      </c>
    </row>
    <row r="13" spans="1:5" s="327" customFormat="1" ht="24.75" customHeight="1">
      <c r="C13" s="328" t="s">
        <v>65</v>
      </c>
      <c r="D13" s="330" t="e">
        <f>IF('0_基本情報'!D23='【リスト】 (2)'!C3,0,'2_区分12加算額計算表'!$D$32)</f>
        <v>#N/A</v>
      </c>
    </row>
    <row r="14" spans="1:5" s="327" customFormat="1" ht="24.75" customHeight="1">
      <c r="C14" s="328" t="s">
        <v>73</v>
      </c>
      <c r="D14" s="330" t="e">
        <f>ROUNDDOWN(D13*実施月数,-3)</f>
        <v>#N/A</v>
      </c>
      <c r="E14" s="332" t="s">
        <v>524</v>
      </c>
    </row>
    <row r="15" spans="1:5" s="325" customFormat="1" ht="13.5"/>
    <row r="16" spans="1:5" s="327" customFormat="1" ht="24.75" customHeight="1">
      <c r="B16" s="327" t="s">
        <v>200</v>
      </c>
    </row>
    <row r="17" spans="1:5" s="327" customFormat="1" ht="24.75" customHeight="1">
      <c r="C17" s="328" t="s">
        <v>201</v>
      </c>
      <c r="D17" s="331" t="str">
        <f>IF('0_基本情報'!D24='【リスト】 (2)'!C3,"",IF('3_区分3計算表'!$I$27="","実人数を入力してください",MIN('3_区分3計算表'!$H$27:$I$27)))</f>
        <v>実人数を入力してください</v>
      </c>
    </row>
    <row r="18" spans="1:5" s="327" customFormat="1" ht="24.75" customHeight="1">
      <c r="C18" s="328" t="s">
        <v>202</v>
      </c>
      <c r="D18" s="331" t="str">
        <f>IF('0_基本情報'!D24='【リスト】 (2)'!C3,"",IF('3_区分3計算表'!$I$28="","実人数を入力してください",MIN('3_区分3計算表'!$H$28:$I$28)))</f>
        <v>実人数を入力してください</v>
      </c>
    </row>
    <row r="19" spans="1:5" s="327" customFormat="1" ht="24.75" customHeight="1">
      <c r="C19" s="328" t="s">
        <v>65</v>
      </c>
      <c r="D19" s="330">
        <f>IF('0_基本情報'!D24='【リスト】 (2)'!C3,0,'3_区分3計算表'!$H$33)</f>
        <v>0</v>
      </c>
    </row>
    <row r="20" spans="1:5" s="327" customFormat="1" ht="24.75" customHeight="1">
      <c r="C20" s="328" t="s">
        <v>73</v>
      </c>
      <c r="D20" s="330">
        <f>ROUNDDOWN(D19*実施月数,-3)</f>
        <v>0</v>
      </c>
      <c r="E20" s="332" t="s">
        <v>525</v>
      </c>
    </row>
    <row r="21" spans="1:5" s="325" customFormat="1" ht="13.5"/>
    <row r="22" spans="1:5" s="325" customFormat="1" ht="13.5">
      <c r="A22" s="326" t="str">
        <f>IF('1_児童数計算表'!$M$3="","・施設・事業所名がブランクになっています。（児童数計算表）","")</f>
        <v/>
      </c>
    </row>
    <row r="23" spans="1:5" s="325" customFormat="1" ht="13.5">
      <c r="A23" s="326" t="str">
        <f>IF(OR('3_区分3計算表'!$I$27="",'3_区分3計算表'!$I$28=""),"・区分3計算表の加算算定対象人数の実人数にブランクがあります。","")</f>
        <v>・区分3計算表の加算算定対象人数の実人数にブランクがあります。</v>
      </c>
    </row>
  </sheetData>
  <sheetProtection algorithmName="SHA-512" hashValue="mIaDpaQqLo9u60ATW58ZwCg9ggjQRPImUKjqim347iR9ouE+YDX/4OHNHpzF9+xf/PrxP+7oahV/Or4ONW50cA==" saltValue="TS0X3uPDNCtYGn83Ik8b1A==" spinCount="100000" sheet="1" objects="1" scenarios="1"/>
  <phoneticPr fontId="4"/>
  <pageMargins left="0.7" right="0.7" top="0.75" bottom="0.75" header="0.3" footer="0.3"/>
  <pageSetup paperSize="9" scale="8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0A6B-22A2-4AAE-B722-02B3386F019A}">
  <sheetPr>
    <pageSetUpPr fitToPage="1"/>
  </sheetPr>
  <dimension ref="B1:AQ54"/>
  <sheetViews>
    <sheetView showGridLines="0" view="pageBreakPreview" zoomScale="85" zoomScaleNormal="100" zoomScaleSheetLayoutView="85" workbookViewId="0">
      <selection activeCell="AQ3" sqref="AQ3"/>
    </sheetView>
  </sheetViews>
  <sheetFormatPr defaultColWidth="9" defaultRowHeight="18" customHeight="1"/>
  <cols>
    <col min="1" max="1" width="2" style="461" customWidth="1"/>
    <col min="2" max="2" width="2.5" style="461" customWidth="1"/>
    <col min="3" max="7" width="3" style="461" customWidth="1"/>
    <col min="8" max="21" width="3.625" style="461" customWidth="1"/>
    <col min="22" max="25" width="3" style="461" customWidth="1"/>
    <col min="26" max="26" width="3" style="462" customWidth="1"/>
    <col min="27" max="30" width="3" style="461" customWidth="1"/>
    <col min="31" max="33" width="3.375" style="461" customWidth="1"/>
    <col min="34" max="34" width="3.875" style="461" customWidth="1"/>
    <col min="35" max="52" width="3.375" style="461" customWidth="1"/>
    <col min="53" max="16384" width="9" style="461"/>
  </cols>
  <sheetData>
    <row r="1" spans="2:43" ht="18" customHeight="1">
      <c r="B1" s="460" t="s">
        <v>269</v>
      </c>
      <c r="AQ1" s="463" t="s">
        <v>268</v>
      </c>
    </row>
    <row r="2" spans="2:43" ht="18" customHeight="1">
      <c r="B2" s="717" t="str">
        <f>$AQ$1&amp;AQ2&amp;"年度加算率等認定申請書（処遇改善等加算）"</f>
        <v>令和8年度加算率等認定申請書（処遇改善等加算）</v>
      </c>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Q2" s="464" t="s">
        <v>601</v>
      </c>
    </row>
    <row r="3" spans="2:43" ht="9.75" customHeight="1">
      <c r="C3" s="465"/>
      <c r="D3" s="465"/>
      <c r="E3" s="465"/>
      <c r="F3" s="465"/>
      <c r="G3" s="465"/>
      <c r="H3" s="465"/>
      <c r="I3" s="465"/>
      <c r="J3" s="465"/>
      <c r="K3" s="465"/>
      <c r="L3" s="465"/>
      <c r="M3" s="465"/>
      <c r="N3" s="465"/>
      <c r="O3" s="465"/>
      <c r="P3" s="465"/>
      <c r="Q3" s="465"/>
      <c r="R3" s="465"/>
      <c r="S3" s="465"/>
      <c r="T3" s="465"/>
      <c r="U3" s="465"/>
      <c r="V3" s="465"/>
      <c r="W3" s="465"/>
      <c r="X3" s="465"/>
      <c r="Y3" s="465"/>
      <c r="Z3" s="466"/>
      <c r="AA3" s="465"/>
      <c r="AB3" s="465"/>
      <c r="AC3" s="465"/>
      <c r="AD3" s="465"/>
      <c r="AE3" s="465"/>
      <c r="AF3" s="465"/>
      <c r="AG3" s="465"/>
    </row>
    <row r="4" spans="2:43" ht="18" customHeight="1">
      <c r="F4" s="467"/>
      <c r="G4" s="467"/>
      <c r="N4" s="467"/>
      <c r="O4" s="467"/>
    </row>
    <row r="5" spans="2:43" ht="17.25" customHeight="1">
      <c r="F5" s="718" t="s">
        <v>267</v>
      </c>
      <c r="G5" s="718"/>
      <c r="H5" s="718"/>
      <c r="I5" s="718"/>
      <c r="J5" s="718"/>
      <c r="K5" s="718"/>
      <c r="L5" s="718"/>
      <c r="M5" s="467"/>
      <c r="N5" s="467"/>
      <c r="O5" s="467"/>
    </row>
    <row r="6" spans="2:43" ht="17.25" customHeight="1" thickBot="1">
      <c r="F6" s="467"/>
      <c r="G6" s="467"/>
      <c r="H6" s="467"/>
      <c r="I6" s="467"/>
      <c r="J6" s="467"/>
      <c r="K6" s="467"/>
      <c r="L6" s="467"/>
      <c r="M6" s="467"/>
      <c r="N6" s="467"/>
      <c r="O6" s="467"/>
      <c r="U6" s="468"/>
      <c r="V6" s="468"/>
      <c r="W6" s="468"/>
      <c r="X6" s="468"/>
      <c r="Y6" s="468"/>
      <c r="Z6" s="468"/>
      <c r="AA6" s="468"/>
      <c r="AB6" s="468"/>
      <c r="AC6" s="468"/>
      <c r="AD6" s="468"/>
      <c r="AE6" s="468"/>
      <c r="AF6" s="468"/>
      <c r="AG6" s="468"/>
    </row>
    <row r="7" spans="2:43" ht="17.25" customHeight="1">
      <c r="F7" s="467"/>
      <c r="G7" s="467"/>
      <c r="N7" s="467"/>
      <c r="O7" s="719" t="s">
        <v>266</v>
      </c>
      <c r="P7" s="719"/>
      <c r="Q7" s="719"/>
      <c r="R7" s="719"/>
      <c r="S7" s="719"/>
      <c r="T7" s="719"/>
      <c r="U7" s="720" t="s">
        <v>265</v>
      </c>
      <c r="V7" s="720"/>
      <c r="W7" s="720"/>
      <c r="X7" s="720"/>
      <c r="Y7" s="720"/>
      <c r="Z7" s="720"/>
      <c r="AA7" s="720"/>
      <c r="AB7" s="720"/>
      <c r="AC7" s="720"/>
      <c r="AD7" s="720"/>
      <c r="AE7" s="720"/>
      <c r="AF7" s="720"/>
      <c r="AG7" s="721"/>
    </row>
    <row r="8" spans="2:43" ht="17.25" customHeight="1">
      <c r="N8" s="467"/>
      <c r="O8" s="726" t="s">
        <v>264</v>
      </c>
      <c r="P8" s="726"/>
      <c r="Q8" s="726"/>
      <c r="R8" s="726"/>
      <c r="S8" s="726"/>
      <c r="T8" s="726"/>
      <c r="U8" s="727">
        <f>'0_基本情報'!$D$4</f>
        <v>0</v>
      </c>
      <c r="V8" s="727"/>
      <c r="W8" s="727"/>
      <c r="X8" s="727"/>
      <c r="Y8" s="727"/>
      <c r="Z8" s="727"/>
      <c r="AA8" s="727"/>
      <c r="AB8" s="727"/>
      <c r="AC8" s="727"/>
      <c r="AD8" s="727"/>
      <c r="AE8" s="727"/>
      <c r="AF8" s="727"/>
      <c r="AG8" s="728"/>
    </row>
    <row r="9" spans="2:43" ht="17.25" customHeight="1">
      <c r="N9" s="467"/>
      <c r="O9" s="726" t="s">
        <v>263</v>
      </c>
      <c r="P9" s="726"/>
      <c r="Q9" s="726"/>
      <c r="R9" s="726"/>
      <c r="S9" s="726"/>
      <c r="T9" s="726"/>
      <c r="U9" s="727">
        <f>'0_基本情報'!$D$5</f>
        <v>0</v>
      </c>
      <c r="V9" s="727"/>
      <c r="W9" s="727"/>
      <c r="X9" s="727"/>
      <c r="Y9" s="727"/>
      <c r="Z9" s="727"/>
      <c r="AA9" s="727"/>
      <c r="AB9" s="727"/>
      <c r="AC9" s="727"/>
      <c r="AD9" s="727"/>
      <c r="AE9" s="727"/>
      <c r="AF9" s="727"/>
      <c r="AG9" s="728"/>
    </row>
    <row r="10" spans="2:43" ht="17.25" customHeight="1" thickBot="1">
      <c r="N10" s="467"/>
      <c r="O10" s="729" t="s">
        <v>262</v>
      </c>
      <c r="P10" s="729"/>
      <c r="Q10" s="729"/>
      <c r="R10" s="729"/>
      <c r="S10" s="729"/>
      <c r="T10" s="729"/>
      <c r="U10" s="722">
        <f>'0_基本情報'!$D$3</f>
        <v>0</v>
      </c>
      <c r="V10" s="722"/>
      <c r="W10" s="722"/>
      <c r="X10" s="722"/>
      <c r="Y10" s="722"/>
      <c r="Z10" s="722"/>
      <c r="AA10" s="722"/>
      <c r="AB10" s="722"/>
      <c r="AC10" s="722"/>
      <c r="AD10" s="722"/>
      <c r="AE10" s="722"/>
      <c r="AF10" s="722"/>
      <c r="AG10" s="723"/>
    </row>
    <row r="11" spans="2:43" ht="17.25" customHeight="1">
      <c r="Q11" s="469"/>
      <c r="R11" s="469"/>
      <c r="S11" s="469"/>
      <c r="T11" s="469"/>
      <c r="U11" s="470"/>
      <c r="V11" s="469"/>
      <c r="W11" s="469"/>
      <c r="X11" s="469"/>
      <c r="Y11" s="469"/>
    </row>
    <row r="12" spans="2:43" ht="9.75" customHeight="1">
      <c r="Q12" s="469"/>
      <c r="R12" s="469"/>
      <c r="S12" s="469"/>
      <c r="T12" s="469"/>
      <c r="U12" s="469"/>
      <c r="V12" s="469"/>
      <c r="W12" s="469"/>
      <c r="X12" s="469"/>
      <c r="Y12" s="469"/>
    </row>
    <row r="13" spans="2:43" ht="9.75" customHeight="1">
      <c r="Q13" s="469"/>
      <c r="R13" s="469"/>
      <c r="S13" s="469"/>
      <c r="T13" s="469"/>
      <c r="U13" s="469"/>
      <c r="V13" s="469"/>
      <c r="W13" s="469"/>
      <c r="X13" s="469"/>
      <c r="Y13" s="469"/>
    </row>
    <row r="14" spans="2:43" ht="18.75" customHeight="1" thickBot="1">
      <c r="B14" s="471" t="s">
        <v>261</v>
      </c>
      <c r="D14" s="472"/>
      <c r="E14" s="472"/>
      <c r="F14" s="472"/>
      <c r="G14" s="472"/>
      <c r="H14" s="472"/>
      <c r="I14" s="472"/>
      <c r="J14" s="472"/>
      <c r="K14" s="472"/>
      <c r="L14" s="472"/>
      <c r="M14" s="472"/>
      <c r="N14" s="472"/>
      <c r="O14" s="472"/>
      <c r="P14" s="472"/>
      <c r="Q14" s="472"/>
      <c r="R14" s="472"/>
      <c r="S14" s="472"/>
      <c r="T14" s="472"/>
      <c r="U14" s="472"/>
      <c r="V14" s="472"/>
      <c r="W14" s="472"/>
      <c r="X14" s="472"/>
      <c r="Y14" s="472"/>
      <c r="Z14" s="473"/>
      <c r="AA14" s="472"/>
      <c r="AB14" s="472"/>
      <c r="AC14" s="472"/>
      <c r="AD14" s="472"/>
      <c r="AE14" s="472"/>
      <c r="AF14" s="472"/>
      <c r="AG14" s="472"/>
      <c r="AH14" s="472"/>
      <c r="AI14" s="472"/>
      <c r="AJ14" s="472"/>
      <c r="AK14" s="472"/>
      <c r="AL14" s="472"/>
      <c r="AM14" s="472"/>
      <c r="AN14" s="472"/>
    </row>
    <row r="15" spans="2:43" ht="10.5" customHeight="1" thickBot="1">
      <c r="B15" s="472"/>
      <c r="C15" s="730" t="s">
        <v>260</v>
      </c>
      <c r="D15" s="730"/>
      <c r="E15" s="730"/>
      <c r="F15" s="730"/>
      <c r="G15" s="730"/>
      <c r="H15" s="730"/>
      <c r="I15" s="730"/>
      <c r="J15" s="730"/>
      <c r="K15" s="730"/>
      <c r="L15" s="731"/>
      <c r="AA15" s="472"/>
    </row>
    <row r="16" spans="2:43" ht="34.5" customHeight="1">
      <c r="B16" s="472"/>
      <c r="C16" s="730"/>
      <c r="D16" s="730"/>
      <c r="E16" s="730"/>
      <c r="F16" s="730"/>
      <c r="G16" s="730"/>
      <c r="H16" s="730"/>
      <c r="I16" s="730"/>
      <c r="J16" s="730"/>
      <c r="K16" s="730"/>
      <c r="L16" s="731"/>
      <c r="AA16" s="472"/>
    </row>
    <row r="17" spans="2:34" ht="18.75" customHeight="1" thickBot="1">
      <c r="B17" s="472"/>
      <c r="C17" s="724" t="str">
        <f>IF('0_基本情報'!$D$22='【リスト】 (2)'!$C$2,"適","否")</f>
        <v>否</v>
      </c>
      <c r="D17" s="724"/>
      <c r="E17" s="724"/>
      <c r="F17" s="725">
        <f>IF(C17="適",加算率a,0)</f>
        <v>0</v>
      </c>
      <c r="G17" s="725"/>
      <c r="H17" s="725"/>
      <c r="I17" s="725"/>
      <c r="J17" s="725"/>
      <c r="K17" s="725"/>
      <c r="L17" s="474" t="s">
        <v>254</v>
      </c>
      <c r="AA17" s="472"/>
    </row>
    <row r="18" spans="2:34" ht="14.25">
      <c r="B18" s="472"/>
      <c r="C18" s="475" t="s">
        <v>253</v>
      </c>
      <c r="D18" s="476" t="s">
        <v>259</v>
      </c>
      <c r="E18" s="477"/>
      <c r="F18" s="477"/>
      <c r="G18" s="477"/>
      <c r="H18" s="477"/>
      <c r="I18" s="477"/>
      <c r="J18" s="477"/>
      <c r="K18" s="477"/>
      <c r="L18" s="477"/>
      <c r="M18" s="477"/>
      <c r="N18" s="477"/>
      <c r="O18" s="477"/>
      <c r="P18" s="477"/>
      <c r="Q18" s="477"/>
      <c r="R18" s="477"/>
      <c r="S18" s="477"/>
      <c r="T18" s="477"/>
      <c r="U18" s="477"/>
      <c r="V18" s="477"/>
      <c r="W18" s="477"/>
      <c r="X18" s="477"/>
      <c r="Y18" s="477"/>
      <c r="Z18" s="478"/>
      <c r="AA18" s="477"/>
      <c r="AB18" s="477"/>
      <c r="AC18" s="477"/>
      <c r="AD18" s="477"/>
      <c r="AE18" s="477"/>
      <c r="AF18" s="477"/>
      <c r="AG18" s="477"/>
      <c r="AH18" s="472"/>
    </row>
    <row r="19" spans="2:34" ht="14.25">
      <c r="B19" s="472"/>
      <c r="C19" s="475"/>
      <c r="D19" s="476"/>
      <c r="G19" s="477"/>
      <c r="H19" s="477"/>
      <c r="I19" s="477"/>
      <c r="J19" s="477"/>
      <c r="K19" s="477"/>
      <c r="L19" s="477"/>
      <c r="M19" s="477"/>
      <c r="N19" s="477"/>
      <c r="O19" s="477"/>
      <c r="P19" s="477"/>
      <c r="Q19" s="477"/>
      <c r="R19" s="477"/>
      <c r="S19" s="477"/>
      <c r="T19" s="477"/>
      <c r="U19" s="477"/>
      <c r="V19" s="477"/>
      <c r="W19" s="477"/>
      <c r="X19" s="477"/>
      <c r="Y19" s="477"/>
      <c r="Z19" s="478"/>
      <c r="AA19" s="477"/>
      <c r="AB19" s="477"/>
      <c r="AC19" s="477"/>
      <c r="AD19" s="477"/>
      <c r="AE19" s="477"/>
      <c r="AF19" s="477"/>
      <c r="AG19" s="477"/>
      <c r="AH19" s="472"/>
    </row>
    <row r="20" spans="2:34" ht="18.75" customHeight="1">
      <c r="B20" s="471" t="s">
        <v>258</v>
      </c>
      <c r="C20" s="479"/>
      <c r="D20" s="479"/>
      <c r="E20" s="479"/>
      <c r="F20" s="479"/>
      <c r="G20" s="479"/>
      <c r="H20" s="479"/>
      <c r="I20" s="479"/>
      <c r="J20" s="479"/>
      <c r="K20" s="480"/>
      <c r="L20" s="480"/>
      <c r="M20" s="480"/>
      <c r="N20" s="479"/>
      <c r="O20" s="479"/>
      <c r="P20" s="479"/>
      <c r="Q20" s="479"/>
      <c r="R20" s="479"/>
      <c r="S20" s="479"/>
      <c r="T20" s="479"/>
      <c r="U20" s="480"/>
    </row>
    <row r="21" spans="2:34" ht="33.75" customHeight="1">
      <c r="C21" s="477" t="s">
        <v>257</v>
      </c>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row>
    <row r="22" spans="2:34" ht="1.5" customHeight="1">
      <c r="C22" s="481"/>
      <c r="D22" s="477"/>
      <c r="E22" s="477"/>
      <c r="F22" s="477"/>
      <c r="G22" s="477"/>
      <c r="H22" s="477"/>
      <c r="I22" s="477"/>
      <c r="J22" s="477"/>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row>
    <row r="23" spans="2:34" ht="1.5" customHeight="1">
      <c r="C23" s="481"/>
      <c r="D23" s="477"/>
      <c r="E23" s="477"/>
      <c r="F23" s="477"/>
      <c r="G23" s="477"/>
      <c r="H23" s="477"/>
      <c r="I23" s="477"/>
      <c r="J23" s="477"/>
      <c r="K23" s="480"/>
      <c r="L23" s="481"/>
      <c r="M23" s="481"/>
      <c r="N23" s="481"/>
      <c r="O23" s="481"/>
      <c r="P23" s="481"/>
      <c r="Q23" s="480"/>
      <c r="R23" s="481"/>
      <c r="S23" s="481"/>
      <c r="T23" s="481"/>
      <c r="U23" s="481"/>
      <c r="V23" s="481"/>
      <c r="W23" s="481"/>
      <c r="X23" s="481"/>
      <c r="Y23" s="481"/>
      <c r="Z23" s="481"/>
      <c r="AA23" s="481"/>
      <c r="AB23" s="481"/>
      <c r="AC23" s="481"/>
      <c r="AD23" s="481"/>
      <c r="AE23" s="481"/>
      <c r="AF23" s="481"/>
      <c r="AG23" s="481"/>
    </row>
    <row r="24" spans="2:34" ht="1.5" customHeight="1">
      <c r="C24" s="481"/>
      <c r="D24" s="482"/>
      <c r="E24" s="482"/>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row>
    <row r="25" spans="2:34" ht="1.5" customHeight="1">
      <c r="C25" s="481"/>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row>
    <row r="26" spans="2:34" ht="1.5" customHeight="1">
      <c r="C26" s="481"/>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row>
    <row r="27" spans="2:34" ht="1.5" customHeight="1">
      <c r="C27" s="481"/>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row>
    <row r="28" spans="2:34" ht="1.5" customHeight="1">
      <c r="C28" s="481"/>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row>
    <row r="29" spans="2:34" ht="1.5" customHeight="1">
      <c r="C29" s="481"/>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row>
    <row r="30" spans="2:34" ht="1.5" customHeight="1">
      <c r="C30" s="481"/>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row>
    <row r="31" spans="2:34" ht="1.5" customHeight="1">
      <c r="C31" s="481"/>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row>
    <row r="32" spans="2:34" ht="1.5" customHeight="1">
      <c r="C32" s="481"/>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row>
    <row r="33" spans="2:33" ht="1.5" customHeight="1">
      <c r="C33" s="481"/>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row>
    <row r="34" spans="2:33" ht="1.5" customHeight="1">
      <c r="C34" s="481"/>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row>
    <row r="35" spans="2:33" ht="1.5" customHeight="1">
      <c r="C35" s="481"/>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row>
    <row r="36" spans="2:33" ht="1.5" customHeight="1">
      <c r="C36" s="481"/>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row>
    <row r="37" spans="2:33" ht="1.5" customHeight="1">
      <c r="C37" s="481"/>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row>
    <row r="38" spans="2:33" ht="1.5" customHeight="1">
      <c r="C38" s="481"/>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row>
    <row r="39" spans="2:33" ht="1.5" customHeight="1">
      <c r="C39" s="481"/>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row>
    <row r="40" spans="2:33" ht="1.5" customHeight="1">
      <c r="C40" s="481"/>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row>
    <row r="41" spans="2:33" ht="1.5" customHeight="1">
      <c r="C41" s="481"/>
      <c r="D41" s="481"/>
      <c r="E41" s="481"/>
      <c r="F41" s="481"/>
      <c r="G41" s="481"/>
      <c r="H41" s="477"/>
      <c r="I41" s="477"/>
      <c r="J41" s="477"/>
      <c r="K41" s="481"/>
      <c r="L41" s="481"/>
      <c r="M41" s="481"/>
      <c r="N41" s="481"/>
      <c r="O41" s="481"/>
      <c r="P41" s="481"/>
      <c r="Q41" s="481"/>
      <c r="R41" s="481"/>
      <c r="S41" s="481"/>
      <c r="T41" s="481"/>
      <c r="U41" s="481"/>
      <c r="V41" s="481"/>
      <c r="W41" s="477"/>
      <c r="X41" s="477"/>
      <c r="Y41" s="477"/>
      <c r="Z41" s="477"/>
    </row>
    <row r="42" spans="2:33" ht="1.5" customHeight="1">
      <c r="C42" s="481"/>
      <c r="D42" s="481"/>
      <c r="E42" s="481"/>
      <c r="F42" s="481"/>
      <c r="G42" s="481"/>
      <c r="H42" s="477"/>
      <c r="I42" s="477"/>
      <c r="J42" s="477"/>
      <c r="K42" s="481"/>
      <c r="L42" s="481"/>
      <c r="M42" s="481"/>
      <c r="N42" s="481"/>
      <c r="O42" s="481"/>
      <c r="P42" s="481"/>
      <c r="Q42" s="481"/>
      <c r="R42" s="481"/>
      <c r="S42" s="481"/>
      <c r="T42" s="481"/>
      <c r="U42" s="481"/>
      <c r="V42" s="481"/>
      <c r="W42" s="477"/>
      <c r="X42" s="477"/>
      <c r="Y42" s="477"/>
      <c r="Z42" s="477"/>
    </row>
    <row r="43" spans="2:33" ht="1.5" customHeight="1">
      <c r="C43" s="484"/>
      <c r="D43" s="484"/>
      <c r="E43" s="484"/>
      <c r="F43" s="484"/>
      <c r="G43" s="484"/>
      <c r="H43" s="484"/>
      <c r="I43" s="484"/>
      <c r="J43" s="484"/>
      <c r="K43" s="484"/>
      <c r="L43" s="484"/>
      <c r="M43" s="484"/>
      <c r="N43" s="484"/>
      <c r="O43" s="484"/>
      <c r="P43" s="481"/>
      <c r="Q43" s="481"/>
      <c r="R43" s="481"/>
      <c r="S43" s="481"/>
      <c r="T43" s="481"/>
      <c r="U43" s="482"/>
      <c r="V43" s="482"/>
      <c r="W43" s="482"/>
      <c r="X43" s="482"/>
      <c r="Y43" s="482"/>
      <c r="Z43" s="478"/>
      <c r="AA43" s="482"/>
      <c r="AB43" s="482"/>
      <c r="AC43" s="482"/>
      <c r="AD43" s="477"/>
      <c r="AE43" s="477"/>
      <c r="AF43" s="477"/>
      <c r="AG43" s="477"/>
    </row>
    <row r="44" spans="2:33" ht="1.5" customHeight="1">
      <c r="C44" s="485"/>
      <c r="D44" s="486"/>
      <c r="E44" s="486"/>
      <c r="F44" s="487"/>
      <c r="G44" s="487"/>
      <c r="H44" s="487"/>
      <c r="I44" s="487"/>
      <c r="J44" s="487"/>
      <c r="K44" s="487"/>
      <c r="L44" s="487"/>
      <c r="M44" s="487"/>
      <c r="N44" s="487"/>
      <c r="O44" s="487"/>
      <c r="P44" s="487"/>
      <c r="Q44" s="487"/>
      <c r="R44" s="487"/>
      <c r="S44" s="487"/>
      <c r="T44" s="487"/>
      <c r="U44" s="487"/>
      <c r="V44" s="487"/>
      <c r="W44" s="487"/>
      <c r="X44" s="487"/>
      <c r="Y44" s="487"/>
      <c r="Z44" s="485"/>
      <c r="AA44" s="487"/>
      <c r="AB44" s="487"/>
      <c r="AC44" s="487"/>
      <c r="AD44" s="487"/>
      <c r="AE44" s="487"/>
      <c r="AF44" s="487"/>
      <c r="AG44" s="487"/>
    </row>
    <row r="45" spans="2:33" ht="1.5" customHeight="1">
      <c r="C45" s="485"/>
      <c r="D45" s="486"/>
      <c r="E45" s="486"/>
      <c r="F45" s="487"/>
      <c r="G45" s="487"/>
      <c r="H45" s="487"/>
      <c r="I45" s="487"/>
      <c r="J45" s="487"/>
      <c r="K45" s="487"/>
      <c r="L45" s="487"/>
      <c r="M45" s="487"/>
      <c r="N45" s="487"/>
      <c r="O45" s="487"/>
      <c r="P45" s="487"/>
      <c r="Q45" s="487"/>
      <c r="R45" s="487"/>
      <c r="S45" s="487"/>
      <c r="T45" s="487"/>
      <c r="U45" s="487"/>
      <c r="V45" s="487"/>
      <c r="W45" s="487"/>
      <c r="X45" s="487"/>
      <c r="Y45" s="487"/>
      <c r="Z45" s="485"/>
      <c r="AA45" s="487"/>
      <c r="AB45" s="487"/>
      <c r="AC45" s="487"/>
      <c r="AD45" s="487"/>
      <c r="AE45" s="487"/>
      <c r="AF45" s="487"/>
      <c r="AG45" s="487"/>
    </row>
    <row r="46" spans="2:33" ht="1.5" customHeight="1">
      <c r="C46" s="488"/>
    </row>
    <row r="47" spans="2:33" ht="1.5" customHeight="1">
      <c r="C47" s="488"/>
    </row>
    <row r="48" spans="2:33" ht="18.75" customHeight="1" thickBot="1">
      <c r="B48" s="471" t="s">
        <v>256</v>
      </c>
      <c r="C48" s="479"/>
      <c r="D48" s="479"/>
      <c r="E48" s="479"/>
      <c r="F48" s="479"/>
      <c r="G48" s="479"/>
      <c r="H48" s="479"/>
      <c r="I48" s="479"/>
      <c r="J48" s="479"/>
      <c r="K48" s="480"/>
      <c r="L48" s="480"/>
      <c r="M48" s="480"/>
      <c r="N48" s="479"/>
      <c r="O48" s="479"/>
      <c r="P48" s="479"/>
      <c r="Q48" s="479"/>
      <c r="R48" s="489"/>
      <c r="S48" s="479"/>
      <c r="T48" s="479"/>
      <c r="U48" s="480"/>
    </row>
    <row r="49" spans="2:21" ht="18.75" customHeight="1">
      <c r="B49" s="471"/>
      <c r="C49" s="730" t="s">
        <v>255</v>
      </c>
      <c r="D49" s="732"/>
      <c r="E49" s="732"/>
      <c r="F49" s="732"/>
      <c r="G49" s="732"/>
      <c r="H49" s="732"/>
      <c r="I49" s="732"/>
      <c r="J49" s="732"/>
      <c r="K49" s="732"/>
      <c r="L49" s="732"/>
      <c r="M49" s="732"/>
      <c r="N49" s="732"/>
      <c r="O49" s="732"/>
      <c r="P49" s="733"/>
      <c r="Q49" s="479"/>
      <c r="R49" s="479"/>
      <c r="S49" s="479"/>
      <c r="T49" s="479"/>
      <c r="U49" s="480"/>
    </row>
    <row r="50" spans="2:21" ht="24" customHeight="1">
      <c r="B50" s="471"/>
      <c r="C50" s="734"/>
      <c r="D50" s="735"/>
      <c r="E50" s="735"/>
      <c r="F50" s="735"/>
      <c r="G50" s="735"/>
      <c r="H50" s="735"/>
      <c r="I50" s="735"/>
      <c r="J50" s="735"/>
      <c r="K50" s="735"/>
      <c r="L50" s="735"/>
      <c r="M50" s="735"/>
      <c r="N50" s="735"/>
      <c r="O50" s="735"/>
      <c r="P50" s="736"/>
      <c r="Q50" s="479"/>
      <c r="R50" s="479"/>
      <c r="S50" s="479"/>
      <c r="T50" s="479"/>
      <c r="U50" s="480"/>
    </row>
    <row r="51" spans="2:21" ht="18.75" customHeight="1" thickBot="1">
      <c r="B51" s="471"/>
      <c r="C51" s="724" t="str">
        <f>IF('0_基本情報'!$D$23='【リスト】 (2)'!$C$2,"適","否")</f>
        <v>否</v>
      </c>
      <c r="D51" s="724"/>
      <c r="E51" s="724"/>
      <c r="F51" s="725">
        <f>IF(C51="適",加算率b,0)</f>
        <v>0</v>
      </c>
      <c r="G51" s="725"/>
      <c r="H51" s="725"/>
      <c r="I51" s="725"/>
      <c r="J51" s="725"/>
      <c r="K51" s="725"/>
      <c r="L51" s="633" t="s">
        <v>254</v>
      </c>
      <c r="M51" s="634"/>
      <c r="N51" s="634"/>
      <c r="O51" s="634"/>
      <c r="P51" s="635"/>
      <c r="Q51" s="479"/>
      <c r="R51" s="479"/>
      <c r="S51" s="479"/>
      <c r="T51" s="479"/>
      <c r="U51" s="480"/>
    </row>
    <row r="52" spans="2:21" ht="18.75" customHeight="1">
      <c r="B52" s="471"/>
      <c r="C52" s="475" t="s">
        <v>253</v>
      </c>
      <c r="D52" s="491" t="s">
        <v>252</v>
      </c>
      <c r="E52" s="477"/>
      <c r="F52" s="477"/>
      <c r="G52" s="479"/>
      <c r="H52" s="479"/>
      <c r="I52" s="479"/>
      <c r="J52" s="479"/>
      <c r="K52" s="480"/>
      <c r="L52" s="480"/>
      <c r="M52" s="480"/>
      <c r="N52" s="479"/>
      <c r="O52" s="479"/>
      <c r="P52" s="479"/>
      <c r="Q52" s="479"/>
      <c r="R52" s="479"/>
      <c r="S52" s="479"/>
      <c r="T52" s="479"/>
      <c r="U52" s="480"/>
    </row>
    <row r="53" spans="2:21" ht="18.75" customHeight="1">
      <c r="B53" s="471"/>
      <c r="C53" s="475"/>
      <c r="D53" s="491"/>
      <c r="E53" s="477"/>
      <c r="F53" s="477"/>
      <c r="G53" s="479"/>
      <c r="H53" s="479"/>
      <c r="I53" s="479"/>
      <c r="J53" s="479"/>
      <c r="K53" s="480"/>
      <c r="L53" s="480"/>
      <c r="M53" s="480"/>
      <c r="N53" s="479"/>
      <c r="O53" s="479"/>
      <c r="P53" s="479"/>
      <c r="Q53" s="479"/>
      <c r="R53" s="479"/>
      <c r="S53" s="479"/>
      <c r="T53" s="479"/>
      <c r="U53" s="480"/>
    </row>
    <row r="54" spans="2:21" ht="18.75" customHeight="1">
      <c r="B54" s="471"/>
      <c r="C54" s="475"/>
      <c r="D54" s="491"/>
      <c r="E54" s="477"/>
      <c r="F54" s="477"/>
      <c r="G54" s="479"/>
      <c r="H54" s="479"/>
      <c r="I54" s="479"/>
      <c r="J54" s="479"/>
      <c r="K54" s="480"/>
      <c r="L54" s="480"/>
      <c r="M54" s="480"/>
      <c r="N54" s="479"/>
      <c r="O54" s="479"/>
      <c r="P54" s="479"/>
      <c r="Q54" s="479"/>
      <c r="R54" s="479"/>
      <c r="S54" s="479"/>
      <c r="T54" s="479"/>
      <c r="U54" s="480"/>
    </row>
  </sheetData>
  <sheetProtection algorithmName="SHA-512" hashValue="KCFKKbLmuuy+dNhK6ZsLYgl5mJt9j976uht2WaUwi0kcJr6zPtNUtTytXVO5vvRlEsNhFZDPjeCc97NtmdgVLw==" saltValue="HMBZPjXquvaFfPZeS1z9LQ==" spinCount="100000" sheet="1" insertRows="0"/>
  <mergeCells count="16">
    <mergeCell ref="C51:E51"/>
    <mergeCell ref="F51:K51"/>
    <mergeCell ref="O8:T8"/>
    <mergeCell ref="U8:AG8"/>
    <mergeCell ref="O9:T9"/>
    <mergeCell ref="U9:AG9"/>
    <mergeCell ref="O10:T10"/>
    <mergeCell ref="C15:L16"/>
    <mergeCell ref="C17:E17"/>
    <mergeCell ref="F17:K17"/>
    <mergeCell ref="C49:P50"/>
    <mergeCell ref="B2:AG2"/>
    <mergeCell ref="F5:L5"/>
    <mergeCell ref="O7:T7"/>
    <mergeCell ref="U7:AG7"/>
    <mergeCell ref="U10:AG10"/>
  </mergeCells>
  <phoneticPr fontId="4"/>
  <dataValidations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3457-20DA-4973-8FD9-CD0776260A96}">
  <sheetPr>
    <pageSetUpPr fitToPage="1"/>
  </sheetPr>
  <dimension ref="B1:AM29"/>
  <sheetViews>
    <sheetView showGridLines="0" view="pageBreakPreview" zoomScale="85" zoomScaleNormal="100" zoomScaleSheetLayoutView="85" workbookViewId="0">
      <selection activeCell="AN15" sqref="AN15"/>
    </sheetView>
  </sheetViews>
  <sheetFormatPr defaultColWidth="9" defaultRowHeight="18" customHeight="1"/>
  <cols>
    <col min="1" max="1" width="2.5" style="345" customWidth="1"/>
    <col min="2" max="34" width="3" style="345" customWidth="1"/>
    <col min="35" max="35" width="2.5" style="345" customWidth="1"/>
    <col min="36" max="38" width="3" style="345" customWidth="1"/>
    <col min="39" max="39" width="13" style="345" hidden="1" customWidth="1"/>
    <col min="40" max="47" width="3" style="345" customWidth="1"/>
    <col min="48" max="16384" width="9" style="345"/>
  </cols>
  <sheetData>
    <row r="1" spans="2:34" ht="18" customHeight="1">
      <c r="B1" s="352" t="s">
        <v>294</v>
      </c>
    </row>
    <row r="2" spans="2:34" ht="18" customHeight="1">
      <c r="B2" s="761" t="str">
        <f>様式1!$AQ$1&amp;様式1!$AQ$2&amp;"年度キャリアパス要件届出書"</f>
        <v>令和8年度キャリアパス要件届出書</v>
      </c>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row>
    <row r="3" spans="2:34" ht="18" customHeight="1">
      <c r="B3" s="743" t="s">
        <v>293</v>
      </c>
      <c r="C3" s="760"/>
      <c r="D3" s="760"/>
      <c r="E3" s="760"/>
      <c r="F3" s="760"/>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row>
    <row r="4" spans="2:34" ht="18" customHeight="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row>
    <row r="5" spans="2:34" ht="18" customHeight="1">
      <c r="F5" s="349"/>
      <c r="G5" s="349"/>
      <c r="M5" s="349"/>
      <c r="N5" s="349"/>
      <c r="O5" s="349"/>
    </row>
    <row r="6" spans="2:34" ht="17.25" customHeight="1">
      <c r="F6" s="779" t="s">
        <v>267</v>
      </c>
      <c r="G6" s="779"/>
      <c r="H6" s="779"/>
      <c r="I6" s="779"/>
      <c r="J6" s="779"/>
      <c r="K6" s="779"/>
      <c r="L6" s="779"/>
      <c r="M6" s="349"/>
      <c r="N6" s="349"/>
      <c r="O6" s="349"/>
    </row>
    <row r="7" spans="2:34" ht="17.25" customHeight="1" thickBot="1">
      <c r="F7" s="349"/>
      <c r="G7" s="349"/>
      <c r="H7" s="349"/>
      <c r="I7" s="349"/>
      <c r="J7" s="349"/>
      <c r="K7" s="349"/>
      <c r="L7" s="349"/>
      <c r="M7" s="349"/>
      <c r="N7" s="349"/>
      <c r="O7" s="349"/>
      <c r="V7" s="350"/>
      <c r="W7" s="350"/>
      <c r="X7" s="350"/>
      <c r="Y7" s="350"/>
      <c r="Z7" s="350"/>
      <c r="AA7" s="350"/>
      <c r="AB7" s="350"/>
      <c r="AC7" s="350"/>
      <c r="AD7" s="350"/>
      <c r="AE7" s="350"/>
      <c r="AF7" s="350"/>
      <c r="AG7" s="350"/>
      <c r="AH7" s="350"/>
    </row>
    <row r="8" spans="2:34" ht="17.25" customHeight="1">
      <c r="D8" s="349"/>
      <c r="E8" s="349"/>
      <c r="F8" s="349"/>
      <c r="G8" s="349"/>
      <c r="H8" s="349"/>
      <c r="I8" s="349"/>
      <c r="J8" s="349"/>
      <c r="K8" s="349"/>
      <c r="L8" s="349"/>
      <c r="M8" s="349"/>
      <c r="N8" s="349"/>
      <c r="P8" s="782" t="s">
        <v>266</v>
      </c>
      <c r="Q8" s="783"/>
      <c r="R8" s="783"/>
      <c r="S8" s="783"/>
      <c r="T8" s="783"/>
      <c r="U8" s="783"/>
      <c r="V8" s="784" t="str">
        <f>様式1!U7</f>
        <v>京都市</v>
      </c>
      <c r="W8" s="785"/>
      <c r="X8" s="785"/>
      <c r="Y8" s="785"/>
      <c r="Z8" s="785"/>
      <c r="AA8" s="785"/>
      <c r="AB8" s="785"/>
      <c r="AC8" s="785"/>
      <c r="AD8" s="785"/>
      <c r="AE8" s="785"/>
      <c r="AF8" s="785"/>
      <c r="AG8" s="785"/>
      <c r="AH8" s="786"/>
    </row>
    <row r="9" spans="2:34" ht="17.25" customHeight="1">
      <c r="D9" s="349"/>
      <c r="E9" s="349"/>
      <c r="F9" s="349"/>
      <c r="G9" s="349"/>
      <c r="H9" s="349"/>
      <c r="I9" s="349"/>
      <c r="J9" s="349"/>
      <c r="K9" s="349"/>
      <c r="L9" s="349"/>
      <c r="M9" s="349"/>
      <c r="N9" s="349"/>
      <c r="P9" s="744" t="s">
        <v>264</v>
      </c>
      <c r="Q9" s="745"/>
      <c r="R9" s="745"/>
      <c r="S9" s="745"/>
      <c r="T9" s="745"/>
      <c r="U9" s="745"/>
      <c r="V9" s="751">
        <f>様式1!U8</f>
        <v>0</v>
      </c>
      <c r="W9" s="752"/>
      <c r="X9" s="752"/>
      <c r="Y9" s="752"/>
      <c r="Z9" s="752"/>
      <c r="AA9" s="752"/>
      <c r="AB9" s="752"/>
      <c r="AC9" s="752"/>
      <c r="AD9" s="752"/>
      <c r="AE9" s="752"/>
      <c r="AF9" s="752"/>
      <c r="AG9" s="752"/>
      <c r="AH9" s="753"/>
    </row>
    <row r="10" spans="2:34" ht="17.25" customHeight="1">
      <c r="D10" s="349"/>
      <c r="E10" s="349"/>
      <c r="F10" s="349"/>
      <c r="G10" s="349"/>
      <c r="H10" s="349"/>
      <c r="I10" s="349"/>
      <c r="J10" s="349"/>
      <c r="K10" s="349"/>
      <c r="L10" s="349"/>
      <c r="M10" s="349"/>
      <c r="N10" s="349"/>
      <c r="P10" s="744" t="s">
        <v>263</v>
      </c>
      <c r="Q10" s="745"/>
      <c r="R10" s="745"/>
      <c r="S10" s="745"/>
      <c r="T10" s="745"/>
      <c r="U10" s="745"/>
      <c r="V10" s="751">
        <f>様式1!U9</f>
        <v>0</v>
      </c>
      <c r="W10" s="752"/>
      <c r="X10" s="752"/>
      <c r="Y10" s="752"/>
      <c r="Z10" s="752"/>
      <c r="AA10" s="752"/>
      <c r="AB10" s="752"/>
      <c r="AC10" s="752"/>
      <c r="AD10" s="752"/>
      <c r="AE10" s="752"/>
      <c r="AF10" s="752"/>
      <c r="AG10" s="752"/>
      <c r="AH10" s="753"/>
    </row>
    <row r="11" spans="2:34" ht="17.25" customHeight="1" thickBot="1">
      <c r="D11" s="349"/>
      <c r="E11" s="349"/>
      <c r="F11" s="349"/>
      <c r="G11" s="349"/>
      <c r="H11" s="349"/>
      <c r="I11" s="349"/>
      <c r="J11" s="349"/>
      <c r="K11" s="349"/>
      <c r="L11" s="349"/>
      <c r="M11" s="349"/>
      <c r="N11" s="349"/>
      <c r="O11" s="349"/>
      <c r="P11" s="754" t="s">
        <v>292</v>
      </c>
      <c r="Q11" s="755"/>
      <c r="R11" s="755"/>
      <c r="S11" s="755"/>
      <c r="T11" s="755"/>
      <c r="U11" s="755"/>
      <c r="V11" s="748">
        <f>様式1!U10</f>
        <v>0</v>
      </c>
      <c r="W11" s="749"/>
      <c r="X11" s="749"/>
      <c r="Y11" s="749"/>
      <c r="Z11" s="749"/>
      <c r="AA11" s="749"/>
      <c r="AB11" s="749"/>
      <c r="AC11" s="749"/>
      <c r="AD11" s="749"/>
      <c r="AE11" s="749"/>
      <c r="AF11" s="749"/>
      <c r="AG11" s="749"/>
      <c r="AH11" s="750"/>
    </row>
    <row r="12" spans="2:34" ht="18" customHeight="1">
      <c r="R12" s="348"/>
      <c r="S12" s="348"/>
      <c r="T12" s="348"/>
      <c r="U12" s="348"/>
      <c r="V12" s="348"/>
      <c r="W12" s="348"/>
      <c r="X12" s="348"/>
      <c r="Y12" s="348"/>
    </row>
    <row r="13" spans="2:34" ht="21.75" customHeight="1">
      <c r="B13" s="345" t="s">
        <v>291</v>
      </c>
    </row>
    <row r="14" spans="2:34" ht="9" customHeight="1"/>
    <row r="15" spans="2:34" ht="18.75" customHeight="1" thickBot="1"/>
    <row r="16" spans="2:34" ht="24" customHeight="1">
      <c r="C16" s="763" t="s">
        <v>290</v>
      </c>
      <c r="D16" s="359" t="s">
        <v>289</v>
      </c>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636"/>
      <c r="AC16" s="636"/>
      <c r="AD16" s="636"/>
      <c r="AE16" s="636"/>
      <c r="AF16" s="636"/>
      <c r="AG16" s="636"/>
      <c r="AH16" s="637"/>
    </row>
    <row r="17" spans="3:39" ht="17.25" customHeight="1">
      <c r="C17" s="764"/>
      <c r="D17" s="358" t="s">
        <v>288</v>
      </c>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638"/>
    </row>
    <row r="18" spans="3:39" ht="18" customHeight="1">
      <c r="C18" s="764"/>
      <c r="D18" s="347" t="s">
        <v>287</v>
      </c>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639"/>
      <c r="AC18" s="639"/>
      <c r="AD18" s="639"/>
      <c r="AE18" s="639"/>
      <c r="AF18" s="639"/>
      <c r="AG18" s="639"/>
      <c r="AH18" s="640"/>
      <c r="AM18" s="345" t="s">
        <v>286</v>
      </c>
    </row>
    <row r="19" spans="3:39" ht="18" customHeight="1" thickBot="1">
      <c r="C19" s="765"/>
      <c r="D19" s="356" t="s">
        <v>285</v>
      </c>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639"/>
      <c r="AC19" s="639"/>
      <c r="AD19" s="639"/>
      <c r="AE19" s="639"/>
      <c r="AF19" s="639"/>
      <c r="AG19" s="639"/>
      <c r="AH19" s="640"/>
      <c r="AM19" s="345" t="s">
        <v>284</v>
      </c>
    </row>
    <row r="20" spans="3:39" ht="24" customHeight="1">
      <c r="C20" s="766" t="s">
        <v>283</v>
      </c>
      <c r="D20" s="777" t="s">
        <v>282</v>
      </c>
      <c r="E20" s="778"/>
      <c r="F20" s="778"/>
      <c r="G20" s="778"/>
      <c r="H20" s="778"/>
      <c r="I20" s="778"/>
      <c r="J20" s="778"/>
      <c r="K20" s="778"/>
      <c r="L20" s="778"/>
      <c r="M20" s="778"/>
      <c r="N20" s="778"/>
      <c r="O20" s="778"/>
      <c r="P20" s="778"/>
      <c r="Q20" s="778"/>
      <c r="R20" s="778"/>
      <c r="S20" s="778"/>
      <c r="T20" s="778"/>
      <c r="U20" s="778"/>
      <c r="V20" s="778"/>
      <c r="W20" s="778"/>
      <c r="X20" s="778"/>
      <c r="Y20" s="778"/>
      <c r="Z20" s="778"/>
      <c r="AA20" s="778"/>
      <c r="AB20" s="641"/>
      <c r="AC20" s="641"/>
      <c r="AD20" s="641"/>
      <c r="AE20" s="641"/>
      <c r="AF20" s="641"/>
      <c r="AG20" s="641"/>
      <c r="AH20" s="642"/>
    </row>
    <row r="21" spans="3:39" ht="47.25" customHeight="1">
      <c r="C21" s="767"/>
      <c r="D21" s="354" t="s">
        <v>281</v>
      </c>
      <c r="E21" s="762" t="s">
        <v>280</v>
      </c>
      <c r="F21" s="762"/>
      <c r="G21" s="762"/>
      <c r="H21" s="762"/>
      <c r="I21" s="762"/>
      <c r="J21" s="762"/>
      <c r="K21" s="762"/>
      <c r="L21" s="757"/>
      <c r="M21" s="758"/>
      <c r="N21" s="758"/>
      <c r="O21" s="758"/>
      <c r="P21" s="758"/>
      <c r="Q21" s="758"/>
      <c r="R21" s="758"/>
      <c r="S21" s="758"/>
      <c r="T21" s="758"/>
      <c r="U21" s="758"/>
      <c r="V21" s="758"/>
      <c r="W21" s="758"/>
      <c r="X21" s="758"/>
      <c r="Y21" s="758"/>
      <c r="Z21" s="758"/>
      <c r="AA21" s="758"/>
      <c r="AB21" s="758"/>
      <c r="AC21" s="758"/>
      <c r="AD21" s="758"/>
      <c r="AE21" s="758"/>
      <c r="AF21" s="758"/>
      <c r="AG21" s="758"/>
      <c r="AH21" s="759"/>
    </row>
    <row r="22" spans="3:39" ht="30" customHeight="1">
      <c r="C22" s="767"/>
      <c r="D22" s="775" t="s">
        <v>279</v>
      </c>
      <c r="E22" s="773" t="s">
        <v>278</v>
      </c>
      <c r="F22" s="773"/>
      <c r="G22" s="773"/>
      <c r="H22" s="773"/>
      <c r="I22" s="773"/>
      <c r="J22" s="773"/>
      <c r="K22" s="773"/>
      <c r="L22" s="353" t="s">
        <v>277</v>
      </c>
      <c r="M22" s="769" t="s">
        <v>276</v>
      </c>
      <c r="N22" s="769"/>
      <c r="O22" s="769"/>
      <c r="P22" s="769"/>
      <c r="Q22" s="769"/>
      <c r="R22" s="769"/>
      <c r="S22" s="769"/>
      <c r="T22" s="769"/>
      <c r="U22" s="769"/>
      <c r="V22" s="769"/>
      <c r="W22" s="769"/>
      <c r="X22" s="769"/>
      <c r="Y22" s="769"/>
      <c r="Z22" s="769"/>
      <c r="AA22" s="769"/>
      <c r="AB22" s="769"/>
      <c r="AC22" s="769"/>
      <c r="AD22" s="769"/>
      <c r="AE22" s="769"/>
      <c r="AF22" s="769"/>
      <c r="AG22" s="769"/>
      <c r="AH22" s="770"/>
    </row>
    <row r="23" spans="3:39" ht="18" customHeight="1">
      <c r="C23" s="767"/>
      <c r="D23" s="775"/>
      <c r="E23" s="773"/>
      <c r="F23" s="773"/>
      <c r="G23" s="773"/>
      <c r="H23" s="773"/>
      <c r="I23" s="773"/>
      <c r="J23" s="773"/>
      <c r="K23" s="773"/>
      <c r="L23" s="780" t="s">
        <v>275</v>
      </c>
      <c r="M23" s="739" t="s">
        <v>274</v>
      </c>
      <c r="N23" s="740"/>
      <c r="O23" s="740"/>
      <c r="P23" s="740"/>
      <c r="Q23" s="740"/>
      <c r="R23" s="740"/>
      <c r="S23" s="740"/>
      <c r="T23" s="740"/>
      <c r="U23" s="740"/>
      <c r="V23" s="740"/>
      <c r="W23" s="740"/>
      <c r="X23" s="740"/>
      <c r="Y23" s="740"/>
      <c r="Z23" s="740"/>
      <c r="AA23" s="740"/>
      <c r="AB23" s="740"/>
      <c r="AC23" s="740"/>
      <c r="AD23" s="740"/>
      <c r="AE23" s="740"/>
      <c r="AF23" s="740"/>
      <c r="AG23" s="740"/>
      <c r="AH23" s="741"/>
    </row>
    <row r="24" spans="3:39" ht="47.25" customHeight="1" thickBot="1">
      <c r="C24" s="768"/>
      <c r="D24" s="776"/>
      <c r="E24" s="774"/>
      <c r="F24" s="774"/>
      <c r="G24" s="774"/>
      <c r="H24" s="774"/>
      <c r="I24" s="774"/>
      <c r="J24" s="774"/>
      <c r="K24" s="774"/>
      <c r="L24" s="781"/>
      <c r="M24" s="771"/>
      <c r="N24" s="771"/>
      <c r="O24" s="771"/>
      <c r="P24" s="771"/>
      <c r="Q24" s="771"/>
      <c r="R24" s="771"/>
      <c r="S24" s="771"/>
      <c r="T24" s="771"/>
      <c r="U24" s="771"/>
      <c r="V24" s="771"/>
      <c r="W24" s="771"/>
      <c r="X24" s="771"/>
      <c r="Y24" s="771"/>
      <c r="Z24" s="771"/>
      <c r="AA24" s="771"/>
      <c r="AB24" s="771"/>
      <c r="AC24" s="771"/>
      <c r="AD24" s="771"/>
      <c r="AE24" s="771"/>
      <c r="AF24" s="771"/>
      <c r="AG24" s="771"/>
      <c r="AH24" s="772"/>
    </row>
    <row r="25" spans="3:39" ht="18" customHeight="1">
      <c r="C25" s="345" t="s">
        <v>273</v>
      </c>
    </row>
    <row r="27" spans="3:39" ht="18" customHeight="1">
      <c r="Q27" s="756" t="s">
        <v>272</v>
      </c>
      <c r="R27" s="756"/>
      <c r="S27" s="756"/>
      <c r="T27" s="756"/>
      <c r="U27" s="756"/>
      <c r="V27" s="756"/>
      <c r="W27" s="756"/>
      <c r="X27" s="756"/>
      <c r="Y27" s="742"/>
      <c r="Z27" s="743"/>
      <c r="AA27" s="743"/>
      <c r="AB27" s="743"/>
      <c r="AC27" s="743"/>
      <c r="AD27" s="743"/>
      <c r="AE27" s="743"/>
      <c r="AF27" s="743"/>
      <c r="AG27" s="743"/>
      <c r="AH27" s="743"/>
    </row>
    <row r="28" spans="3:39" ht="18" customHeight="1">
      <c r="S28" s="746" t="s">
        <v>271</v>
      </c>
      <c r="T28" s="746"/>
      <c r="U28" s="746"/>
      <c r="V28" s="746"/>
      <c r="W28" s="746"/>
      <c r="X28" s="746"/>
      <c r="Y28" s="747"/>
      <c r="Z28" s="747"/>
      <c r="AA28" s="747"/>
      <c r="AB28" s="747"/>
      <c r="AC28" s="747"/>
      <c r="AD28" s="747"/>
      <c r="AE28" s="747"/>
      <c r="AF28" s="747"/>
      <c r="AG28" s="747"/>
      <c r="AH28" s="747"/>
    </row>
    <row r="29" spans="3:39" ht="18" customHeight="1">
      <c r="S29" s="737" t="s">
        <v>270</v>
      </c>
      <c r="T29" s="737"/>
      <c r="U29" s="737"/>
      <c r="V29" s="737"/>
      <c r="W29" s="737"/>
      <c r="X29" s="737"/>
      <c r="Y29" s="738"/>
      <c r="Z29" s="738"/>
      <c r="AA29" s="738"/>
      <c r="AB29" s="738"/>
      <c r="AC29" s="738"/>
      <c r="AD29" s="738"/>
      <c r="AE29" s="738"/>
      <c r="AF29" s="738"/>
      <c r="AG29" s="738"/>
      <c r="AH29" s="738"/>
    </row>
  </sheetData>
  <sheetProtection algorithmName="SHA-512" hashValue="rA6z/cjY7Bqo4UjWMGE54DClXflmJ8pa6RkxtgEs77WIBiPmTkiN1ZN6SwX7k1u4YDU0C0/6Bb5RdqQLf+BVfQ==" saltValue="ta2Gj0A1fcu3HTMneICBTg==" spinCount="100000" sheet="1" insertRows="0"/>
  <mergeCells count="28">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D78F-DEE3-4994-8C95-36E20201A1D5}">
  <sheetPr>
    <pageSetUpPr fitToPage="1"/>
  </sheetPr>
  <dimension ref="A1:AN103"/>
  <sheetViews>
    <sheetView showGridLines="0" view="pageBreakPreview" zoomScale="85" zoomScaleNormal="100" zoomScaleSheetLayoutView="85" workbookViewId="0">
      <selection activeCell="AN17" sqref="AN17"/>
    </sheetView>
  </sheetViews>
  <sheetFormatPr defaultColWidth="9" defaultRowHeight="18" customHeight="1"/>
  <cols>
    <col min="1" max="1" width="1.375" style="461" customWidth="1"/>
    <col min="2" max="23" width="3" style="461" customWidth="1"/>
    <col min="24" max="24" width="3.875" style="461" customWidth="1"/>
    <col min="25" max="33" width="3" style="461" customWidth="1"/>
    <col min="34" max="34" width="1.375" style="461" customWidth="1"/>
    <col min="35" max="36" width="3.375" style="461" customWidth="1"/>
    <col min="37" max="37" width="3.375" style="461" hidden="1" customWidth="1"/>
    <col min="38" max="38" width="7.5" style="461" hidden="1" customWidth="1"/>
    <col min="39" max="52" width="3.375" style="461" customWidth="1"/>
    <col min="53" max="16384" width="9" style="461"/>
  </cols>
  <sheetData>
    <row r="1" spans="2:40" ht="12.75" customHeight="1">
      <c r="R1" s="492"/>
      <c r="AK1" s="461" t="s">
        <v>366</v>
      </c>
      <c r="AL1" s="461" t="s">
        <v>365</v>
      </c>
    </row>
    <row r="2" spans="2:40" ht="18" customHeight="1">
      <c r="B2" s="460" t="s">
        <v>364</v>
      </c>
      <c r="AL2" s="461" t="s">
        <v>363</v>
      </c>
    </row>
    <row r="3" spans="2:40" ht="18" customHeight="1">
      <c r="B3" s="787" t="str">
        <f>様式1!$AQ$1&amp;様式1!$AQ$2&amp;"年度加算算定対象人数等認定申請書（区分３（質の向上分））"</f>
        <v>令和8年度加算算定対象人数等認定申請書（区分３（質の向上分））</v>
      </c>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row>
    <row r="4" spans="2:40" ht="18" customHeight="1">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row>
    <row r="5" spans="2:40" ht="17.25" customHeight="1">
      <c r="E5" s="467"/>
      <c r="F5" s="467"/>
      <c r="L5" s="467"/>
      <c r="M5" s="467"/>
      <c r="N5" s="467"/>
      <c r="O5" s="467"/>
    </row>
    <row r="6" spans="2:40" ht="17.25" customHeight="1">
      <c r="E6" s="718" t="s">
        <v>267</v>
      </c>
      <c r="F6" s="718"/>
      <c r="G6" s="718"/>
      <c r="H6" s="718"/>
      <c r="I6" s="718"/>
      <c r="J6" s="718"/>
      <c r="K6" s="718"/>
      <c r="L6" s="467"/>
      <c r="M6" s="467"/>
      <c r="N6" s="467"/>
    </row>
    <row r="7" spans="2:40" ht="17.25" customHeight="1" thickBot="1">
      <c r="E7" s="467"/>
      <c r="F7" s="467"/>
      <c r="G7" s="467"/>
      <c r="H7" s="467"/>
      <c r="I7" s="467"/>
      <c r="J7" s="467"/>
      <c r="K7" s="467"/>
      <c r="L7" s="467"/>
      <c r="M7" s="467"/>
      <c r="N7" s="467"/>
      <c r="O7" s="467"/>
      <c r="U7" s="468"/>
      <c r="V7" s="468"/>
      <c r="W7" s="468"/>
      <c r="X7" s="468"/>
      <c r="Y7" s="468"/>
      <c r="Z7" s="468"/>
      <c r="AA7" s="468"/>
      <c r="AB7" s="468"/>
      <c r="AC7" s="468"/>
      <c r="AD7" s="468"/>
      <c r="AE7" s="468"/>
      <c r="AF7" s="468"/>
      <c r="AG7" s="468"/>
    </row>
    <row r="8" spans="2:40" ht="17.25" customHeight="1">
      <c r="E8" s="467"/>
      <c r="F8" s="467"/>
      <c r="N8" s="467"/>
      <c r="O8" s="719" t="s">
        <v>266</v>
      </c>
      <c r="P8" s="788"/>
      <c r="Q8" s="788"/>
      <c r="R8" s="788"/>
      <c r="S8" s="788"/>
      <c r="T8" s="788"/>
      <c r="U8" s="789" t="str">
        <f>様式1!U7</f>
        <v>京都市</v>
      </c>
      <c r="V8" s="789"/>
      <c r="W8" s="789"/>
      <c r="X8" s="789"/>
      <c r="Y8" s="789"/>
      <c r="Z8" s="789"/>
      <c r="AA8" s="789"/>
      <c r="AB8" s="789"/>
      <c r="AC8" s="789"/>
      <c r="AD8" s="789"/>
      <c r="AE8" s="789"/>
      <c r="AF8" s="789"/>
      <c r="AG8" s="790"/>
    </row>
    <row r="9" spans="2:40" ht="17.25" customHeight="1">
      <c r="E9" s="467"/>
      <c r="F9" s="467"/>
      <c r="N9" s="467"/>
      <c r="O9" s="726" t="s">
        <v>264</v>
      </c>
      <c r="P9" s="791"/>
      <c r="Q9" s="791"/>
      <c r="R9" s="791"/>
      <c r="S9" s="791"/>
      <c r="T9" s="791"/>
      <c r="U9" s="792">
        <f>様式1!U8</f>
        <v>0</v>
      </c>
      <c r="V9" s="792"/>
      <c r="W9" s="792"/>
      <c r="X9" s="792"/>
      <c r="Y9" s="792"/>
      <c r="Z9" s="792"/>
      <c r="AA9" s="792"/>
      <c r="AB9" s="792"/>
      <c r="AC9" s="792"/>
      <c r="AD9" s="792"/>
      <c r="AE9" s="792"/>
      <c r="AF9" s="792"/>
      <c r="AG9" s="793"/>
    </row>
    <row r="10" spans="2:40" ht="17.25" customHeight="1">
      <c r="E10" s="467"/>
      <c r="F10" s="467"/>
      <c r="N10" s="467"/>
      <c r="O10" s="726" t="s">
        <v>263</v>
      </c>
      <c r="P10" s="791"/>
      <c r="Q10" s="791"/>
      <c r="R10" s="791"/>
      <c r="S10" s="791"/>
      <c r="T10" s="791"/>
      <c r="U10" s="792">
        <f>様式1!U9</f>
        <v>0</v>
      </c>
      <c r="V10" s="792"/>
      <c r="W10" s="792"/>
      <c r="X10" s="792"/>
      <c r="Y10" s="792"/>
      <c r="Z10" s="792"/>
      <c r="AA10" s="792"/>
      <c r="AB10" s="792"/>
      <c r="AC10" s="792"/>
      <c r="AD10" s="792"/>
      <c r="AE10" s="792"/>
      <c r="AF10" s="792"/>
      <c r="AG10" s="793"/>
    </row>
    <row r="11" spans="2:40" ht="17.25" customHeight="1" thickBot="1">
      <c r="E11" s="467"/>
      <c r="F11" s="467"/>
      <c r="N11" s="467"/>
      <c r="O11" s="729" t="s">
        <v>292</v>
      </c>
      <c r="P11" s="806"/>
      <c r="Q11" s="806"/>
      <c r="R11" s="806"/>
      <c r="S11" s="806"/>
      <c r="T11" s="806"/>
      <c r="U11" s="807">
        <f>様式1!U10</f>
        <v>0</v>
      </c>
      <c r="V11" s="808"/>
      <c r="W11" s="808"/>
      <c r="X11" s="808"/>
      <c r="Y11" s="808"/>
      <c r="Z11" s="808"/>
      <c r="AA11" s="808"/>
      <c r="AB11" s="808"/>
      <c r="AC11" s="808"/>
      <c r="AD11" s="808"/>
      <c r="AE11" s="808"/>
      <c r="AF11" s="808"/>
      <c r="AG11" s="809"/>
    </row>
    <row r="12" spans="2:40" ht="18" customHeight="1">
      <c r="O12" s="477"/>
      <c r="P12" s="477"/>
      <c r="Q12" s="477"/>
      <c r="R12" s="477"/>
      <c r="S12" s="477"/>
      <c r="T12" s="477"/>
      <c r="U12" s="493"/>
      <c r="V12" s="493"/>
      <c r="W12" s="493"/>
      <c r="X12" s="493"/>
      <c r="Y12" s="493"/>
      <c r="Z12" s="493"/>
      <c r="AA12" s="493"/>
      <c r="AB12" s="493"/>
      <c r="AC12" s="493"/>
      <c r="AD12" s="493"/>
      <c r="AE12" s="493"/>
      <c r="AF12" s="493"/>
      <c r="AG12" s="493"/>
    </row>
    <row r="13" spans="2:40" ht="18" customHeight="1">
      <c r="O13" s="494"/>
      <c r="P13" s="494"/>
      <c r="Q13" s="494"/>
      <c r="R13" s="494"/>
      <c r="S13" s="494"/>
      <c r="T13" s="494"/>
      <c r="U13" s="493"/>
      <c r="V13" s="493"/>
      <c r="W13" s="493"/>
      <c r="X13" s="493"/>
      <c r="Y13" s="493"/>
      <c r="Z13" s="493"/>
      <c r="AA13" s="493"/>
      <c r="AB13" s="493"/>
      <c r="AC13" s="493"/>
      <c r="AD13" s="493"/>
      <c r="AE13" s="493"/>
      <c r="AF13" s="493"/>
      <c r="AG13" s="493"/>
    </row>
    <row r="14" spans="2:40" ht="18" customHeight="1" thickBot="1">
      <c r="B14" s="461" t="s">
        <v>362</v>
      </c>
      <c r="C14" s="495"/>
      <c r="D14" s="495"/>
      <c r="E14" s="495"/>
      <c r="F14" s="495"/>
      <c r="G14" s="495"/>
      <c r="H14" s="495"/>
      <c r="I14" s="495"/>
      <c r="J14" s="495"/>
      <c r="K14" s="495"/>
      <c r="L14" s="495"/>
      <c r="M14" s="495"/>
      <c r="N14" s="495"/>
      <c r="O14" s="495"/>
      <c r="P14" s="495"/>
      <c r="Q14" s="495"/>
      <c r="R14" s="495"/>
      <c r="S14" s="495"/>
      <c r="T14" s="495"/>
      <c r="U14" s="495"/>
      <c r="V14" s="495"/>
      <c r="W14" s="482"/>
      <c r="X14" s="482"/>
      <c r="Y14" s="482"/>
      <c r="Z14" s="482"/>
      <c r="AA14" s="482"/>
      <c r="AB14" s="482"/>
      <c r="AC14" s="482"/>
      <c r="AD14" s="482"/>
      <c r="AE14" s="482"/>
      <c r="AF14" s="482"/>
      <c r="AG14" s="482"/>
    </row>
    <row r="15" spans="2:40" ht="18" customHeight="1" thickBot="1">
      <c r="B15" s="800" t="s">
        <v>361</v>
      </c>
      <c r="C15" s="801"/>
      <c r="D15" s="801"/>
      <c r="E15" s="801"/>
      <c r="F15" s="801"/>
      <c r="G15" s="803"/>
      <c r="H15" s="800" t="s">
        <v>360</v>
      </c>
      <c r="I15" s="801"/>
      <c r="J15" s="801"/>
      <c r="K15" s="801"/>
      <c r="L15" s="802">
        <f>Q16+Q18</f>
        <v>0</v>
      </c>
      <c r="M15" s="802"/>
      <c r="N15" s="802"/>
      <c r="O15" s="496" t="s">
        <v>301</v>
      </c>
      <c r="P15" s="800" t="s">
        <v>359</v>
      </c>
      <c r="Q15" s="801"/>
      <c r="R15" s="801"/>
      <c r="S15" s="801"/>
      <c r="T15" s="802">
        <f>Q17</f>
        <v>0</v>
      </c>
      <c r="U15" s="802"/>
      <c r="V15" s="802"/>
      <c r="W15" s="497" t="s">
        <v>301</v>
      </c>
      <c r="Y15" s="797" t="s">
        <v>358</v>
      </c>
      <c r="Z15" s="798"/>
      <c r="AA15" s="798"/>
      <c r="AB15" s="798"/>
      <c r="AC15" s="798"/>
      <c r="AD15" s="798"/>
      <c r="AE15" s="799"/>
      <c r="AF15" s="498" t="str">
        <f>IFERROR(IF(T15+L15&gt;=1,"○","×"),"")</f>
        <v>×</v>
      </c>
      <c r="AG15" s="482"/>
      <c r="AM15" s="499" t="str">
        <f>IF(AND($L$15&gt;=$AA$94,$T$15&gt;=$AA$95),"","「区分3計算表」の内容と人数A・人数Bの数値が一致しません。確認してください。")</f>
        <v>「区分3計算表」の内容と人数A・人数Bの数値が一致しません。確認してください。</v>
      </c>
    </row>
    <row r="16" spans="2:40" ht="18" customHeight="1">
      <c r="B16" s="500" t="s">
        <v>357</v>
      </c>
      <c r="C16" s="501"/>
      <c r="D16" s="501"/>
      <c r="E16" s="501"/>
      <c r="F16" s="501"/>
      <c r="G16" s="501"/>
      <c r="H16" s="501"/>
      <c r="I16" s="501"/>
      <c r="J16" s="501"/>
      <c r="K16" s="501"/>
      <c r="L16" s="501"/>
      <c r="M16" s="501"/>
      <c r="N16" s="501"/>
      <c r="O16" s="501"/>
      <c r="P16" s="502"/>
      <c r="Q16" s="804"/>
      <c r="R16" s="805"/>
      <c r="S16" s="805"/>
      <c r="T16" s="805"/>
      <c r="U16" s="805"/>
      <c r="V16" s="805"/>
      <c r="W16" s="503" t="s">
        <v>301</v>
      </c>
      <c r="Z16" s="504"/>
      <c r="AA16" s="504"/>
      <c r="AB16" s="504"/>
      <c r="AC16" s="504"/>
      <c r="AD16" s="504"/>
      <c r="AE16" s="505"/>
      <c r="AN16" s="461">
        <f>COUNTIFS(様式4別添1!$B$11:$B$60,"&lt;&gt;",様式4別添1!$Y$11:$Y$60,様式4別添1!$Y$80)</f>
        <v>0</v>
      </c>
    </row>
    <row r="17" spans="1:40" ht="18" customHeight="1">
      <c r="B17" s="506" t="s">
        <v>356</v>
      </c>
      <c r="C17" s="507"/>
      <c r="D17" s="507"/>
      <c r="E17" s="507"/>
      <c r="F17" s="507"/>
      <c r="G17" s="507"/>
      <c r="H17" s="507"/>
      <c r="I17" s="507"/>
      <c r="J17" s="507"/>
      <c r="K17" s="507"/>
      <c r="L17" s="507"/>
      <c r="M17" s="507"/>
      <c r="N17" s="507"/>
      <c r="O17" s="507"/>
      <c r="P17" s="508"/>
      <c r="Q17" s="810"/>
      <c r="R17" s="811"/>
      <c r="S17" s="811"/>
      <c r="T17" s="811"/>
      <c r="U17" s="811"/>
      <c r="V17" s="811"/>
      <c r="W17" s="509" t="s">
        <v>301</v>
      </c>
      <c r="AN17" s="461">
        <f>COUNTIFS(様式4別添1!$B$11:$B$60,"&lt;&gt;",様式4別添1!$Y$11:$Y$60,様式4別添1!$Y$81)</f>
        <v>0</v>
      </c>
    </row>
    <row r="18" spans="1:40" ht="34.15" customHeight="1" thickBot="1">
      <c r="B18" s="812" t="s">
        <v>355</v>
      </c>
      <c r="C18" s="813"/>
      <c r="D18" s="813"/>
      <c r="E18" s="813"/>
      <c r="F18" s="813"/>
      <c r="G18" s="813"/>
      <c r="H18" s="813"/>
      <c r="I18" s="813"/>
      <c r="J18" s="813"/>
      <c r="K18" s="813"/>
      <c r="L18" s="813"/>
      <c r="M18" s="813"/>
      <c r="N18" s="813"/>
      <c r="O18" s="813"/>
      <c r="P18" s="814"/>
      <c r="Q18" s="815"/>
      <c r="R18" s="816"/>
      <c r="S18" s="816"/>
      <c r="T18" s="816"/>
      <c r="U18" s="816"/>
      <c r="V18" s="816"/>
      <c r="W18" s="510" t="s">
        <v>301</v>
      </c>
    </row>
    <row r="19" spans="1:40" ht="18" customHeight="1" thickBot="1">
      <c r="B19" s="505"/>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82"/>
      <c r="AB19" s="482"/>
      <c r="AC19" s="482"/>
      <c r="AD19" s="482"/>
      <c r="AE19" s="482"/>
      <c r="AF19" s="482"/>
      <c r="AG19" s="482"/>
    </row>
    <row r="20" spans="1:40" ht="18" customHeight="1" thickBot="1">
      <c r="B20" s="826" t="s">
        <v>354</v>
      </c>
      <c r="C20" s="827"/>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8"/>
    </row>
    <row r="21" spans="1:40" ht="18" customHeight="1">
      <c r="B21" s="829"/>
      <c r="C21" s="853" t="s">
        <v>353</v>
      </c>
      <c r="D21" s="854"/>
      <c r="E21" s="854"/>
      <c r="F21" s="854"/>
      <c r="G21" s="854"/>
      <c r="H21" s="854"/>
      <c r="I21" s="854"/>
      <c r="J21" s="854"/>
      <c r="K21" s="854"/>
      <c r="L21" s="854"/>
      <c r="M21" s="854"/>
      <c r="N21" s="854"/>
      <c r="O21" s="854"/>
      <c r="P21" s="854"/>
      <c r="Q21" s="854"/>
      <c r="R21" s="854"/>
      <c r="S21" s="854"/>
      <c r="T21" s="854"/>
      <c r="U21" s="854"/>
      <c r="V21" s="854"/>
      <c r="W21" s="854"/>
      <c r="X21" s="854"/>
      <c r="Y21" s="854"/>
      <c r="Z21" s="854"/>
      <c r="AA21" s="856"/>
      <c r="AB21" s="857"/>
      <c r="AC21" s="857"/>
      <c r="AD21" s="857"/>
      <c r="AE21" s="857"/>
      <c r="AF21" s="857"/>
      <c r="AG21" s="858"/>
    </row>
    <row r="22" spans="1:40" ht="18" customHeight="1" thickBot="1">
      <c r="B22" s="830"/>
      <c r="C22" s="855"/>
      <c r="D22" s="855"/>
      <c r="E22" s="855"/>
      <c r="F22" s="855"/>
      <c r="G22" s="855"/>
      <c r="H22" s="855"/>
      <c r="I22" s="855"/>
      <c r="J22" s="855"/>
      <c r="K22" s="855"/>
      <c r="L22" s="855"/>
      <c r="M22" s="855"/>
      <c r="N22" s="855"/>
      <c r="O22" s="855"/>
      <c r="P22" s="855"/>
      <c r="Q22" s="855"/>
      <c r="R22" s="855"/>
      <c r="S22" s="855"/>
      <c r="T22" s="855"/>
      <c r="U22" s="855"/>
      <c r="V22" s="855"/>
      <c r="W22" s="855"/>
      <c r="X22" s="855"/>
      <c r="Y22" s="855"/>
      <c r="Z22" s="855"/>
      <c r="AA22" s="859"/>
      <c r="AB22" s="860"/>
      <c r="AC22" s="860"/>
      <c r="AD22" s="860"/>
      <c r="AE22" s="860"/>
      <c r="AF22" s="860"/>
      <c r="AG22" s="861"/>
    </row>
    <row r="23" spans="1:40" ht="21.6" customHeight="1">
      <c r="B23" s="50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82"/>
      <c r="AB23" s="482"/>
      <c r="AC23" s="482"/>
      <c r="AD23" s="482"/>
      <c r="AE23" s="482"/>
      <c r="AF23" s="482"/>
      <c r="AG23" s="482"/>
    </row>
    <row r="24" spans="1:40" ht="21.75" customHeight="1" thickBot="1">
      <c r="B24" s="461" t="s">
        <v>352</v>
      </c>
      <c r="C24" s="511"/>
      <c r="D24" s="511"/>
      <c r="E24" s="511"/>
      <c r="F24" s="511"/>
      <c r="G24" s="469"/>
      <c r="H24" s="469"/>
      <c r="I24" s="469"/>
      <c r="J24" s="512"/>
      <c r="K24" s="512"/>
      <c r="L24" s="512"/>
      <c r="M24" s="512"/>
      <c r="N24" s="512"/>
      <c r="O24" s="512"/>
      <c r="P24" s="512"/>
      <c r="Q24" s="512"/>
      <c r="R24" s="512"/>
      <c r="S24" s="469"/>
      <c r="T24" s="469"/>
      <c r="U24" s="469"/>
      <c r="V24" s="512"/>
      <c r="W24" s="512"/>
      <c r="X24" s="512"/>
      <c r="Y24" s="512"/>
      <c r="Z24" s="512"/>
      <c r="AA24" s="512"/>
      <c r="AB24" s="512"/>
      <c r="AC24" s="512"/>
      <c r="AD24" s="512"/>
      <c r="AE24" s="469"/>
      <c r="AF24" s="469"/>
      <c r="AG24" s="469"/>
    </row>
    <row r="25" spans="1:40" ht="27.75" customHeight="1" thickBot="1">
      <c r="B25" s="794" t="s">
        <v>351</v>
      </c>
      <c r="C25" s="795"/>
      <c r="D25" s="795"/>
      <c r="E25" s="795"/>
      <c r="F25" s="796"/>
      <c r="G25" s="796"/>
      <c r="H25" s="796"/>
      <c r="I25" s="796"/>
      <c r="J25" s="796"/>
      <c r="K25" s="796"/>
      <c r="L25" s="796"/>
      <c r="M25" s="844">
        <f>'2_区分12加算額計算表'!$D$5</f>
        <v>0</v>
      </c>
      <c r="N25" s="845"/>
      <c r="O25" s="845"/>
      <c r="P25" s="845"/>
      <c r="Q25" s="845"/>
      <c r="R25" s="845"/>
      <c r="S25" s="845"/>
      <c r="T25" s="845"/>
      <c r="U25" s="513" t="s">
        <v>301</v>
      </c>
      <c r="V25" s="512"/>
      <c r="W25" s="512"/>
      <c r="X25" s="512"/>
      <c r="Y25" s="512"/>
      <c r="Z25" s="512"/>
      <c r="AA25" s="512"/>
      <c r="AB25" s="512"/>
      <c r="AC25" s="512"/>
      <c r="AD25" s="512"/>
      <c r="AE25" s="469"/>
      <c r="AF25" s="469"/>
      <c r="AG25" s="469"/>
    </row>
    <row r="26" spans="1:40" s="515" customFormat="1" ht="21" customHeight="1">
      <c r="A26" s="514"/>
      <c r="B26" s="903" t="s">
        <v>350</v>
      </c>
      <c r="C26" s="904"/>
      <c r="D26" s="904"/>
      <c r="E26" s="905"/>
      <c r="F26" s="846" t="s">
        <v>349</v>
      </c>
      <c r="G26" s="832"/>
      <c r="H26" s="832"/>
      <c r="I26" s="832"/>
      <c r="J26" s="832"/>
      <c r="K26" s="832"/>
      <c r="L26" s="832"/>
      <c r="M26" s="831" t="s">
        <v>348</v>
      </c>
      <c r="N26" s="832"/>
      <c r="O26" s="832"/>
      <c r="P26" s="832"/>
      <c r="Q26" s="832"/>
      <c r="R26" s="832"/>
      <c r="S26" s="832"/>
      <c r="T26" s="831" t="s">
        <v>347</v>
      </c>
      <c r="U26" s="832"/>
      <c r="V26" s="832"/>
      <c r="W26" s="832"/>
      <c r="X26" s="832"/>
      <c r="Y26" s="832"/>
      <c r="Z26" s="832"/>
      <c r="AA26" s="831" t="s">
        <v>346</v>
      </c>
      <c r="AB26" s="832"/>
      <c r="AC26" s="832"/>
      <c r="AD26" s="832"/>
      <c r="AE26" s="832"/>
      <c r="AF26" s="832"/>
      <c r="AG26" s="862"/>
      <c r="AH26" s="514"/>
    </row>
    <row r="27" spans="1:40" s="515" customFormat="1" ht="21" customHeight="1">
      <c r="A27" s="514"/>
      <c r="B27" s="906"/>
      <c r="C27" s="907"/>
      <c r="D27" s="907"/>
      <c r="E27" s="908"/>
      <c r="F27" s="833">
        <f>'3_区分3計算表'!$F$10</f>
        <v>0</v>
      </c>
      <c r="G27" s="834"/>
      <c r="H27" s="834"/>
      <c r="I27" s="834"/>
      <c r="J27" s="834"/>
      <c r="K27" s="834"/>
      <c r="L27" s="866" t="s">
        <v>301</v>
      </c>
      <c r="M27" s="848">
        <f>'3_区分3計算表'!$F$11</f>
        <v>0</v>
      </c>
      <c r="N27" s="849"/>
      <c r="O27" s="849"/>
      <c r="P27" s="849"/>
      <c r="Q27" s="849"/>
      <c r="R27" s="849"/>
      <c r="S27" s="516" t="s">
        <v>301</v>
      </c>
      <c r="T27" s="848">
        <f>'3_区分3計算表'!$F$12</f>
        <v>0</v>
      </c>
      <c r="U27" s="834"/>
      <c r="V27" s="834"/>
      <c r="W27" s="834"/>
      <c r="X27" s="834"/>
      <c r="Y27" s="834"/>
      <c r="Z27" s="866" t="s">
        <v>301</v>
      </c>
      <c r="AA27" s="848">
        <f>'3_区分3計算表'!$F$14</f>
        <v>0</v>
      </c>
      <c r="AB27" s="834"/>
      <c r="AC27" s="834"/>
      <c r="AD27" s="834"/>
      <c r="AE27" s="834"/>
      <c r="AF27" s="834"/>
      <c r="AG27" s="894" t="s">
        <v>301</v>
      </c>
      <c r="AH27" s="514"/>
    </row>
    <row r="28" spans="1:40" s="515" customFormat="1" ht="18" customHeight="1">
      <c r="A28" s="514"/>
      <c r="B28" s="906"/>
      <c r="C28" s="907"/>
      <c r="D28" s="907"/>
      <c r="E28" s="908"/>
      <c r="F28" s="835"/>
      <c r="G28" s="836"/>
      <c r="H28" s="836"/>
      <c r="I28" s="836"/>
      <c r="J28" s="836"/>
      <c r="K28" s="836"/>
      <c r="L28" s="867"/>
      <c r="M28" s="517"/>
      <c r="N28" s="841" t="s">
        <v>345</v>
      </c>
      <c r="O28" s="842"/>
      <c r="P28" s="842"/>
      <c r="Q28" s="842"/>
      <c r="R28" s="842"/>
      <c r="S28" s="843"/>
      <c r="T28" s="892"/>
      <c r="U28" s="836"/>
      <c r="V28" s="836"/>
      <c r="W28" s="836"/>
      <c r="X28" s="836"/>
      <c r="Y28" s="836"/>
      <c r="Z28" s="867"/>
      <c r="AA28" s="892"/>
      <c r="AB28" s="836"/>
      <c r="AC28" s="836"/>
      <c r="AD28" s="836"/>
      <c r="AE28" s="836"/>
      <c r="AF28" s="836"/>
      <c r="AG28" s="895"/>
      <c r="AH28" s="514"/>
    </row>
    <row r="29" spans="1:40" s="515" customFormat="1" ht="21" customHeight="1" thickBot="1">
      <c r="A29" s="514"/>
      <c r="B29" s="909"/>
      <c r="C29" s="910"/>
      <c r="D29" s="910"/>
      <c r="E29" s="911"/>
      <c r="F29" s="837"/>
      <c r="G29" s="838"/>
      <c r="H29" s="838"/>
      <c r="I29" s="838"/>
      <c r="J29" s="838"/>
      <c r="K29" s="838"/>
      <c r="L29" s="868"/>
      <c r="M29" s="518"/>
      <c r="N29" s="839"/>
      <c r="O29" s="840"/>
      <c r="P29" s="840"/>
      <c r="Q29" s="840"/>
      <c r="R29" s="840"/>
      <c r="S29" s="519" t="s">
        <v>301</v>
      </c>
      <c r="T29" s="893"/>
      <c r="U29" s="838"/>
      <c r="V29" s="838"/>
      <c r="W29" s="838"/>
      <c r="X29" s="838"/>
      <c r="Y29" s="838"/>
      <c r="Z29" s="868"/>
      <c r="AA29" s="893"/>
      <c r="AB29" s="838"/>
      <c r="AC29" s="838"/>
      <c r="AD29" s="838"/>
      <c r="AE29" s="838"/>
      <c r="AF29" s="838"/>
      <c r="AG29" s="896"/>
      <c r="AH29" s="514"/>
    </row>
    <row r="30" spans="1:40" ht="28.5" customHeight="1">
      <c r="B30" s="730" t="s">
        <v>344</v>
      </c>
      <c r="C30" s="732"/>
      <c r="D30" s="732"/>
      <c r="E30" s="733"/>
      <c r="F30" s="915" t="s">
        <v>343</v>
      </c>
      <c r="G30" s="916"/>
      <c r="H30" s="501" t="s">
        <v>335</v>
      </c>
      <c r="I30" s="520"/>
      <c r="J30" s="520"/>
      <c r="K30" s="521"/>
      <c r="L30" s="521"/>
      <c r="M30" s="521"/>
      <c r="N30" s="521"/>
      <c r="O30" s="521"/>
      <c r="P30" s="521"/>
      <c r="Q30" s="521"/>
      <c r="R30" s="521"/>
      <c r="S30" s="522"/>
      <c r="T30" s="522"/>
      <c r="U30" s="522"/>
      <c r="V30" s="521"/>
      <c r="W30" s="521"/>
      <c r="X30" s="521"/>
      <c r="Y30" s="521"/>
      <c r="Z30" s="521"/>
      <c r="AA30" s="521"/>
      <c r="AB30" s="521"/>
      <c r="AC30" s="521"/>
      <c r="AD30" s="521"/>
      <c r="AE30" s="924"/>
      <c r="AF30" s="925"/>
      <c r="AG30" s="926"/>
    </row>
    <row r="31" spans="1:40" ht="28.5" customHeight="1">
      <c r="B31" s="871"/>
      <c r="C31" s="872"/>
      <c r="D31" s="872"/>
      <c r="E31" s="873"/>
      <c r="F31" s="917"/>
      <c r="G31" s="918"/>
      <c r="H31" s="523" t="s">
        <v>333</v>
      </c>
      <c r="I31" s="523"/>
      <c r="J31" s="523"/>
      <c r="K31" s="524"/>
      <c r="L31" s="524"/>
      <c r="M31" s="524"/>
      <c r="N31" s="524"/>
      <c r="O31" s="524"/>
      <c r="P31" s="524"/>
      <c r="Q31" s="524"/>
      <c r="R31" s="524"/>
      <c r="S31" s="525"/>
      <c r="T31" s="525"/>
      <c r="U31" s="525"/>
      <c r="V31" s="524"/>
      <c r="W31" s="524"/>
      <c r="X31" s="524"/>
      <c r="Y31" s="524"/>
      <c r="Z31" s="524"/>
      <c r="AA31" s="524"/>
      <c r="AB31" s="524"/>
      <c r="AC31" s="524"/>
      <c r="AD31" s="524"/>
      <c r="AE31" s="817"/>
      <c r="AF31" s="818"/>
      <c r="AG31" s="819"/>
    </row>
    <row r="32" spans="1:40" ht="28.5" customHeight="1">
      <c r="B32" s="871"/>
      <c r="C32" s="872"/>
      <c r="D32" s="872"/>
      <c r="E32" s="873"/>
      <c r="F32" s="917"/>
      <c r="G32" s="918"/>
      <c r="H32" s="507" t="s">
        <v>334</v>
      </c>
      <c r="K32" s="512"/>
      <c r="L32" s="512"/>
      <c r="M32" s="512"/>
      <c r="N32" s="512"/>
      <c r="O32" s="512"/>
      <c r="P32" s="512"/>
      <c r="Q32" s="512"/>
      <c r="R32" s="512"/>
      <c r="S32" s="469"/>
      <c r="T32" s="469"/>
      <c r="U32" s="469"/>
      <c r="V32" s="512"/>
      <c r="W32" s="512"/>
      <c r="X32" s="512"/>
      <c r="Y32" s="512"/>
      <c r="Z32" s="512"/>
      <c r="AA32" s="512"/>
      <c r="AB32" s="512"/>
      <c r="AC32" s="512"/>
      <c r="AD32" s="512"/>
      <c r="AE32" s="817"/>
      <c r="AF32" s="818"/>
      <c r="AG32" s="819"/>
    </row>
    <row r="33" spans="2:33" ht="28.5" customHeight="1">
      <c r="B33" s="871"/>
      <c r="C33" s="872"/>
      <c r="D33" s="872"/>
      <c r="E33" s="873"/>
      <c r="F33" s="917"/>
      <c r="G33" s="918"/>
      <c r="H33" s="523" t="s">
        <v>342</v>
      </c>
      <c r="I33" s="523"/>
      <c r="J33" s="523"/>
      <c r="K33" s="524"/>
      <c r="L33" s="524"/>
      <c r="M33" s="524"/>
      <c r="N33" s="524"/>
      <c r="O33" s="524"/>
      <c r="P33" s="524"/>
      <c r="Q33" s="524"/>
      <c r="R33" s="524"/>
      <c r="S33" s="525"/>
      <c r="T33" s="525"/>
      <c r="U33" s="525"/>
      <c r="V33" s="524"/>
      <c r="W33" s="524"/>
      <c r="X33" s="524"/>
      <c r="Y33" s="524"/>
      <c r="Z33" s="524"/>
      <c r="AA33" s="524"/>
      <c r="AB33" s="524"/>
      <c r="AC33" s="524"/>
      <c r="AD33" s="524"/>
      <c r="AE33" s="817"/>
      <c r="AF33" s="818"/>
      <c r="AG33" s="819"/>
    </row>
    <row r="34" spans="2:33" ht="28.5" customHeight="1">
      <c r="B34" s="871"/>
      <c r="C34" s="872"/>
      <c r="D34" s="872"/>
      <c r="E34" s="873"/>
      <c r="F34" s="917"/>
      <c r="G34" s="918"/>
      <c r="H34" s="523" t="s">
        <v>330</v>
      </c>
      <c r="I34" s="523"/>
      <c r="J34" s="523"/>
      <c r="K34" s="524"/>
      <c r="L34" s="524"/>
      <c r="M34" s="524"/>
      <c r="N34" s="524"/>
      <c r="O34" s="524"/>
      <c r="P34" s="524"/>
      <c r="Q34" s="524"/>
      <c r="R34" s="524"/>
      <c r="S34" s="525"/>
      <c r="T34" s="525"/>
      <c r="U34" s="525"/>
      <c r="V34" s="524"/>
      <c r="W34" s="524"/>
      <c r="X34" s="524"/>
      <c r="Y34" s="524"/>
      <c r="Z34" s="524"/>
      <c r="AA34" s="524"/>
      <c r="AB34" s="524"/>
      <c r="AC34" s="524"/>
      <c r="AD34" s="524"/>
      <c r="AE34" s="817"/>
      <c r="AF34" s="818"/>
      <c r="AG34" s="819"/>
    </row>
    <row r="35" spans="2:33" ht="28.5" customHeight="1">
      <c r="B35" s="871"/>
      <c r="C35" s="872"/>
      <c r="D35" s="872"/>
      <c r="E35" s="873"/>
      <c r="F35" s="917"/>
      <c r="G35" s="918"/>
      <c r="H35" s="523" t="s">
        <v>329</v>
      </c>
      <c r="I35" s="523"/>
      <c r="J35" s="523"/>
      <c r="K35" s="524"/>
      <c r="L35" s="524"/>
      <c r="M35" s="524"/>
      <c r="N35" s="524"/>
      <c r="O35" s="524"/>
      <c r="P35" s="524"/>
      <c r="Q35" s="524"/>
      <c r="R35" s="524"/>
      <c r="S35" s="525"/>
      <c r="T35" s="525"/>
      <c r="U35" s="525"/>
      <c r="V35" s="524"/>
      <c r="W35" s="524"/>
      <c r="X35" s="524"/>
      <c r="Y35" s="524"/>
      <c r="Z35" s="524"/>
      <c r="AA35" s="524"/>
      <c r="AB35" s="524"/>
      <c r="AC35" s="524"/>
      <c r="AD35" s="524"/>
      <c r="AE35" s="817"/>
      <c r="AF35" s="818"/>
      <c r="AG35" s="819"/>
    </row>
    <row r="36" spans="2:33" ht="28.5" customHeight="1">
      <c r="B36" s="871"/>
      <c r="C36" s="872"/>
      <c r="D36" s="872"/>
      <c r="E36" s="873"/>
      <c r="F36" s="917"/>
      <c r="G36" s="918"/>
      <c r="H36" s="526" t="s">
        <v>328</v>
      </c>
      <c r="I36" s="526"/>
      <c r="J36" s="526"/>
      <c r="K36" s="527"/>
      <c r="L36" s="527"/>
      <c r="M36" s="527"/>
      <c r="N36" s="524"/>
      <c r="O36" s="523"/>
      <c r="P36" s="528"/>
      <c r="Q36" s="528"/>
      <c r="R36" s="528"/>
      <c r="S36" s="523"/>
      <c r="T36" s="523"/>
      <c r="U36" s="523"/>
      <c r="V36" s="528"/>
      <c r="W36" s="528"/>
      <c r="X36" s="528"/>
      <c r="Y36" s="528"/>
      <c r="Z36" s="528"/>
      <c r="AA36" s="528"/>
      <c r="AB36" s="528"/>
      <c r="AC36" s="528"/>
      <c r="AD36" s="528"/>
      <c r="AE36" s="817"/>
      <c r="AF36" s="818"/>
      <c r="AG36" s="819"/>
    </row>
    <row r="37" spans="2:33" ht="28.5" customHeight="1">
      <c r="B37" s="871"/>
      <c r="C37" s="872"/>
      <c r="D37" s="872"/>
      <c r="E37" s="873"/>
      <c r="F37" s="917"/>
      <c r="G37" s="918"/>
      <c r="H37" s="523" t="s">
        <v>341</v>
      </c>
      <c r="I37" s="523"/>
      <c r="J37" s="523"/>
      <c r="K37" s="524"/>
      <c r="L37" s="524"/>
      <c r="M37" s="524"/>
      <c r="N37" s="524"/>
      <c r="O37" s="524"/>
      <c r="P37" s="524"/>
      <c r="Q37" s="524"/>
      <c r="R37" s="524"/>
      <c r="S37" s="525"/>
      <c r="T37" s="525"/>
      <c r="U37" s="525"/>
      <c r="V37" s="524"/>
      <c r="W37" s="524"/>
      <c r="X37" s="524"/>
      <c r="Y37" s="524"/>
      <c r="Z37" s="524"/>
      <c r="AA37" s="524"/>
      <c r="AB37" s="524"/>
      <c r="AC37" s="524"/>
      <c r="AD37" s="524"/>
      <c r="AE37" s="817"/>
      <c r="AF37" s="818"/>
      <c r="AG37" s="819"/>
    </row>
    <row r="38" spans="2:33" ht="28.5" customHeight="1">
      <c r="B38" s="871"/>
      <c r="C38" s="872"/>
      <c r="D38" s="872"/>
      <c r="E38" s="873"/>
      <c r="F38" s="917"/>
      <c r="G38" s="918"/>
      <c r="H38" s="529" t="s">
        <v>327</v>
      </c>
      <c r="I38" s="523"/>
      <c r="J38" s="523"/>
      <c r="K38" s="524"/>
      <c r="L38" s="524"/>
      <c r="M38" s="524"/>
      <c r="N38" s="524"/>
      <c r="O38" s="524"/>
      <c r="P38" s="524"/>
      <c r="Q38" s="524"/>
      <c r="R38" s="524"/>
      <c r="S38" s="525"/>
      <c r="T38" s="525"/>
      <c r="U38" s="525"/>
      <c r="V38" s="524"/>
      <c r="W38" s="524"/>
      <c r="X38" s="524"/>
      <c r="Y38" s="524"/>
      <c r="Z38" s="524"/>
      <c r="AA38" s="524"/>
      <c r="AB38" s="524"/>
      <c r="AC38" s="524"/>
      <c r="AD38" s="530"/>
      <c r="AE38" s="817"/>
      <c r="AF38" s="818"/>
      <c r="AG38" s="819"/>
    </row>
    <row r="39" spans="2:33" ht="28.5" customHeight="1">
      <c r="B39" s="871"/>
      <c r="C39" s="872"/>
      <c r="D39" s="872"/>
      <c r="E39" s="873"/>
      <c r="F39" s="917"/>
      <c r="G39" s="918"/>
      <c r="H39" s="507" t="s">
        <v>326</v>
      </c>
      <c r="I39" s="507"/>
      <c r="J39" s="507"/>
      <c r="K39" s="531"/>
      <c r="L39" s="531"/>
      <c r="M39" s="531"/>
      <c r="N39" s="531"/>
      <c r="O39" s="531"/>
      <c r="P39" s="531"/>
      <c r="Q39" s="531"/>
      <c r="R39" s="531"/>
      <c r="S39" s="532"/>
      <c r="T39" s="532"/>
      <c r="U39" s="532"/>
      <c r="V39" s="531"/>
      <c r="W39" s="531"/>
      <c r="X39" s="531"/>
      <c r="Y39" s="531"/>
      <c r="Z39" s="531"/>
      <c r="AA39" s="531"/>
      <c r="AB39" s="531"/>
      <c r="AC39" s="531"/>
      <c r="AD39" s="531"/>
      <c r="AE39" s="817"/>
      <c r="AF39" s="818"/>
      <c r="AG39" s="819"/>
    </row>
    <row r="40" spans="2:33" ht="28.5" customHeight="1">
      <c r="B40" s="871"/>
      <c r="C40" s="872"/>
      <c r="D40" s="872"/>
      <c r="E40" s="873"/>
      <c r="F40" s="917"/>
      <c r="G40" s="918"/>
      <c r="H40" s="533" t="s">
        <v>325</v>
      </c>
      <c r="I40" s="526"/>
      <c r="J40" s="526"/>
      <c r="K40" s="527"/>
      <c r="L40" s="527"/>
      <c r="M40" s="527"/>
      <c r="N40" s="527"/>
      <c r="O40" s="527"/>
      <c r="P40" s="527"/>
      <c r="Q40" s="527"/>
      <c r="R40" s="527"/>
      <c r="S40" s="534"/>
      <c r="T40" s="534"/>
      <c r="U40" s="534"/>
      <c r="V40" s="527"/>
      <c r="W40" s="527"/>
      <c r="X40" s="527"/>
      <c r="Y40" s="527"/>
      <c r="Z40" s="527"/>
      <c r="AA40" s="527"/>
      <c r="AB40" s="527"/>
      <c r="AC40" s="527"/>
      <c r="AD40" s="527"/>
      <c r="AE40" s="850"/>
      <c r="AF40" s="851"/>
      <c r="AG40" s="852"/>
    </row>
    <row r="41" spans="2:33" ht="28.5" customHeight="1">
      <c r="B41" s="871"/>
      <c r="C41" s="872"/>
      <c r="D41" s="872"/>
      <c r="E41" s="873"/>
      <c r="F41" s="917"/>
      <c r="G41" s="918"/>
      <c r="H41" s="529" t="s">
        <v>313</v>
      </c>
      <c r="I41" s="523"/>
      <c r="J41" s="523"/>
      <c r="K41" s="524"/>
      <c r="L41" s="524"/>
      <c r="M41" s="524"/>
      <c r="N41" s="524"/>
      <c r="O41" s="524"/>
      <c r="P41" s="524"/>
      <c r="Q41" s="524"/>
      <c r="R41" s="524"/>
      <c r="S41" s="525"/>
      <c r="T41" s="525"/>
      <c r="U41" s="525"/>
      <c r="V41" s="524"/>
      <c r="W41" s="524"/>
      <c r="X41" s="524"/>
      <c r="Y41" s="524"/>
      <c r="Z41" s="524"/>
      <c r="AA41" s="524"/>
      <c r="AB41" s="524"/>
      <c r="AC41" s="524"/>
      <c r="AD41" s="524"/>
      <c r="AE41" s="817"/>
      <c r="AF41" s="818"/>
      <c r="AG41" s="819"/>
    </row>
    <row r="42" spans="2:33" ht="28.5" customHeight="1">
      <c r="B42" s="871"/>
      <c r="C42" s="872"/>
      <c r="D42" s="872"/>
      <c r="E42" s="873"/>
      <c r="F42" s="917"/>
      <c r="G42" s="918"/>
      <c r="H42" s="535" t="s">
        <v>324</v>
      </c>
      <c r="I42" s="507"/>
      <c r="J42" s="507"/>
      <c r="K42" s="531"/>
      <c r="L42" s="531"/>
      <c r="M42" s="531"/>
      <c r="N42" s="531"/>
      <c r="O42" s="531"/>
      <c r="P42" s="531"/>
      <c r="Q42" s="531"/>
      <c r="R42" s="531"/>
      <c r="S42" s="532"/>
      <c r="T42" s="532"/>
      <c r="U42" s="532"/>
      <c r="V42" s="531"/>
      <c r="W42" s="531"/>
      <c r="X42" s="531"/>
      <c r="Y42" s="531"/>
      <c r="Z42" s="531"/>
      <c r="AA42" s="531"/>
      <c r="AB42" s="531"/>
      <c r="AC42" s="531"/>
      <c r="AD42" s="531"/>
      <c r="AE42" s="884"/>
      <c r="AF42" s="824"/>
      <c r="AG42" s="825"/>
    </row>
    <row r="43" spans="2:33" ht="28.5" customHeight="1" thickBot="1">
      <c r="B43" s="874"/>
      <c r="C43" s="875"/>
      <c r="D43" s="875"/>
      <c r="E43" s="876"/>
      <c r="F43" s="919"/>
      <c r="G43" s="920"/>
      <c r="H43" s="536" t="s">
        <v>322</v>
      </c>
      <c r="I43" s="537"/>
      <c r="J43" s="537"/>
      <c r="K43" s="538"/>
      <c r="L43" s="538"/>
      <c r="M43" s="538"/>
      <c r="N43" s="538"/>
      <c r="O43" s="538"/>
      <c r="P43" s="538"/>
      <c r="Q43" s="538"/>
      <c r="R43" s="538"/>
      <c r="S43" s="539"/>
      <c r="T43" s="539"/>
      <c r="U43" s="539"/>
      <c r="V43" s="538"/>
      <c r="W43" s="538"/>
      <c r="X43" s="538"/>
      <c r="Y43" s="538"/>
      <c r="Z43" s="538"/>
      <c r="AA43" s="538"/>
      <c r="AB43" s="538"/>
      <c r="AC43" s="538"/>
      <c r="AD43" s="538"/>
      <c r="AE43" s="863"/>
      <c r="AF43" s="864"/>
      <c r="AG43" s="865"/>
    </row>
    <row r="44" spans="2:33" s="505" customFormat="1" ht="9.75" customHeight="1"/>
    <row r="45" spans="2:33" s="505" customFormat="1" ht="9.75" customHeight="1" thickBot="1"/>
    <row r="46" spans="2:33" ht="28.5" customHeight="1">
      <c r="B46" s="730" t="s">
        <v>320</v>
      </c>
      <c r="C46" s="732"/>
      <c r="D46" s="732"/>
      <c r="E46" s="733"/>
      <c r="F46" s="915" t="s">
        <v>340</v>
      </c>
      <c r="G46" s="916"/>
      <c r="H46" s="540" t="s">
        <v>335</v>
      </c>
      <c r="I46" s="501"/>
      <c r="J46" s="501"/>
      <c r="K46" s="541"/>
      <c r="L46" s="541"/>
      <c r="M46" s="541"/>
      <c r="N46" s="541"/>
      <c r="O46" s="541"/>
      <c r="P46" s="541"/>
      <c r="Q46" s="541"/>
      <c r="R46" s="541"/>
      <c r="S46" s="542"/>
      <c r="T46" s="542"/>
      <c r="U46" s="542"/>
      <c r="V46" s="541"/>
      <c r="W46" s="541"/>
      <c r="X46" s="541"/>
      <c r="Y46" s="541"/>
      <c r="Z46" s="541"/>
      <c r="AA46" s="541"/>
      <c r="AB46" s="541"/>
      <c r="AC46" s="541"/>
      <c r="AD46" s="543"/>
      <c r="AE46" s="820"/>
      <c r="AF46" s="821"/>
      <c r="AG46" s="822"/>
    </row>
    <row r="47" spans="2:33" ht="28.5" customHeight="1">
      <c r="B47" s="871"/>
      <c r="C47" s="872"/>
      <c r="D47" s="872"/>
      <c r="E47" s="873"/>
      <c r="F47" s="917"/>
      <c r="G47" s="918"/>
      <c r="H47" s="507" t="s">
        <v>334</v>
      </c>
      <c r="I47" s="507"/>
      <c r="J47" s="507"/>
      <c r="K47" s="531"/>
      <c r="L47" s="531"/>
      <c r="M47" s="531"/>
      <c r="N47" s="531"/>
      <c r="O47" s="531"/>
      <c r="P47" s="531"/>
      <c r="Q47" s="531"/>
      <c r="R47" s="531"/>
      <c r="S47" s="532"/>
      <c r="T47" s="532"/>
      <c r="U47" s="532"/>
      <c r="V47" s="531"/>
      <c r="W47" s="531"/>
      <c r="X47" s="531"/>
      <c r="Y47" s="531"/>
      <c r="Z47" s="531"/>
      <c r="AA47" s="531"/>
      <c r="AB47" s="531"/>
      <c r="AC47" s="531"/>
      <c r="AD47" s="544"/>
      <c r="AE47" s="823"/>
      <c r="AF47" s="824"/>
      <c r="AG47" s="825"/>
    </row>
    <row r="48" spans="2:33" ht="28.5" customHeight="1">
      <c r="B48" s="871"/>
      <c r="C48" s="872"/>
      <c r="D48" s="872"/>
      <c r="E48" s="873"/>
      <c r="F48" s="917"/>
      <c r="G48" s="918"/>
      <c r="H48" s="507" t="s">
        <v>316</v>
      </c>
      <c r="I48" s="507"/>
      <c r="J48" s="507"/>
      <c r="K48" s="531"/>
      <c r="L48" s="531"/>
      <c r="M48" s="531"/>
      <c r="N48" s="531"/>
      <c r="O48" s="531"/>
      <c r="P48" s="531"/>
      <c r="Q48" s="531"/>
      <c r="R48" s="531"/>
      <c r="S48" s="532"/>
      <c r="T48" s="532"/>
      <c r="U48" s="532"/>
      <c r="V48" s="531"/>
      <c r="W48" s="531"/>
      <c r="X48" s="531"/>
      <c r="Y48" s="531"/>
      <c r="Z48" s="531"/>
      <c r="AA48" s="531"/>
      <c r="AB48" s="531"/>
      <c r="AC48" s="531"/>
      <c r="AD48" s="544"/>
      <c r="AE48" s="823"/>
      <c r="AF48" s="824"/>
      <c r="AG48" s="825"/>
    </row>
    <row r="49" spans="2:33" ht="28.5" customHeight="1">
      <c r="B49" s="871"/>
      <c r="C49" s="872"/>
      <c r="D49" s="872"/>
      <c r="E49" s="873"/>
      <c r="F49" s="917"/>
      <c r="G49" s="918"/>
      <c r="H49" s="507" t="s">
        <v>315</v>
      </c>
      <c r="I49" s="507"/>
      <c r="J49" s="507"/>
      <c r="K49" s="531"/>
      <c r="L49" s="531"/>
      <c r="M49" s="531"/>
      <c r="N49" s="531"/>
      <c r="O49" s="531"/>
      <c r="P49" s="531"/>
      <c r="Q49" s="531"/>
      <c r="R49" s="531"/>
      <c r="S49" s="532"/>
      <c r="T49" s="532"/>
      <c r="U49" s="532"/>
      <c r="V49" s="531"/>
      <c r="W49" s="531"/>
      <c r="X49" s="531"/>
      <c r="Y49" s="531"/>
      <c r="Z49" s="531"/>
      <c r="AA49" s="531"/>
      <c r="AB49" s="531"/>
      <c r="AC49" s="531"/>
      <c r="AD49" s="544"/>
      <c r="AE49" s="823"/>
      <c r="AF49" s="824"/>
      <c r="AG49" s="825"/>
    </row>
    <row r="50" spans="2:33" ht="28.5" customHeight="1">
      <c r="B50" s="871"/>
      <c r="C50" s="872"/>
      <c r="D50" s="872"/>
      <c r="E50" s="873"/>
      <c r="F50" s="917"/>
      <c r="G50" s="918"/>
      <c r="H50" s="523" t="s">
        <v>339</v>
      </c>
      <c r="I50" s="523"/>
      <c r="J50" s="523"/>
      <c r="K50" s="524"/>
      <c r="L50" s="524"/>
      <c r="M50" s="524"/>
      <c r="N50" s="524"/>
      <c r="O50" s="524"/>
      <c r="P50" s="524"/>
      <c r="Q50" s="524"/>
      <c r="R50" s="524"/>
      <c r="S50" s="525"/>
      <c r="T50" s="525"/>
      <c r="U50" s="525"/>
      <c r="V50" s="524"/>
      <c r="W50" s="524"/>
      <c r="X50" s="524"/>
      <c r="Y50" s="524"/>
      <c r="Z50" s="524"/>
      <c r="AA50" s="524"/>
      <c r="AB50" s="524"/>
      <c r="AC50" s="524"/>
      <c r="AD50" s="545"/>
      <c r="AE50" s="847"/>
      <c r="AF50" s="818"/>
      <c r="AG50" s="819"/>
    </row>
    <row r="51" spans="2:33" ht="28.5" customHeight="1">
      <c r="B51" s="871"/>
      <c r="C51" s="872"/>
      <c r="D51" s="872"/>
      <c r="E51" s="873"/>
      <c r="F51" s="917"/>
      <c r="G51" s="918"/>
      <c r="H51" s="523" t="s">
        <v>338</v>
      </c>
      <c r="I51" s="523"/>
      <c r="J51" s="523"/>
      <c r="K51" s="524"/>
      <c r="L51" s="524"/>
      <c r="M51" s="524"/>
      <c r="N51" s="524"/>
      <c r="O51" s="524"/>
      <c r="P51" s="524"/>
      <c r="Q51" s="524"/>
      <c r="R51" s="524"/>
      <c r="S51" s="525"/>
      <c r="T51" s="525"/>
      <c r="U51" s="525"/>
      <c r="V51" s="524"/>
      <c r="W51" s="524"/>
      <c r="X51" s="524"/>
      <c r="Y51" s="524"/>
      <c r="Z51" s="524"/>
      <c r="AA51" s="524"/>
      <c r="AB51" s="524"/>
      <c r="AC51" s="524"/>
      <c r="AD51" s="545"/>
      <c r="AE51" s="847"/>
      <c r="AF51" s="818"/>
      <c r="AG51" s="819"/>
    </row>
    <row r="52" spans="2:33" ht="28.5" customHeight="1">
      <c r="B52" s="871"/>
      <c r="C52" s="872"/>
      <c r="D52" s="872"/>
      <c r="E52" s="873"/>
      <c r="F52" s="917"/>
      <c r="G52" s="918"/>
      <c r="H52" s="523" t="s">
        <v>314</v>
      </c>
      <c r="I52" s="523"/>
      <c r="J52" s="523"/>
      <c r="K52" s="524"/>
      <c r="L52" s="524"/>
      <c r="M52" s="524"/>
      <c r="N52" s="524"/>
      <c r="O52" s="524"/>
      <c r="P52" s="524"/>
      <c r="Q52" s="524"/>
      <c r="R52" s="524"/>
      <c r="S52" s="525"/>
      <c r="T52" s="525"/>
      <c r="U52" s="525"/>
      <c r="V52" s="524"/>
      <c r="W52" s="524"/>
      <c r="X52" s="524"/>
      <c r="Y52" s="524"/>
      <c r="Z52" s="524"/>
      <c r="AA52" s="524"/>
      <c r="AB52" s="524"/>
      <c r="AC52" s="524"/>
      <c r="AD52" s="545"/>
      <c r="AE52" s="847"/>
      <c r="AF52" s="818"/>
      <c r="AG52" s="819"/>
    </row>
    <row r="53" spans="2:33" ht="28.5" customHeight="1">
      <c r="B53" s="871"/>
      <c r="C53" s="872"/>
      <c r="D53" s="872"/>
      <c r="E53" s="873"/>
      <c r="F53" s="917"/>
      <c r="G53" s="918"/>
      <c r="H53" s="526" t="s">
        <v>337</v>
      </c>
      <c r="I53" s="526"/>
      <c r="J53" s="526"/>
      <c r="K53" s="527"/>
      <c r="L53" s="527"/>
      <c r="M53" s="527"/>
      <c r="N53" s="527"/>
      <c r="O53" s="527"/>
      <c r="P53" s="527"/>
      <c r="Q53" s="527"/>
      <c r="R53" s="527"/>
      <c r="S53" s="534"/>
      <c r="T53" s="534"/>
      <c r="U53" s="534"/>
      <c r="V53" s="527"/>
      <c r="W53" s="527"/>
      <c r="X53" s="527"/>
      <c r="Y53" s="527"/>
      <c r="Z53" s="527"/>
      <c r="AA53" s="527"/>
      <c r="AB53" s="527"/>
      <c r="AC53" s="527"/>
      <c r="AD53" s="546"/>
      <c r="AE53" s="847"/>
      <c r="AF53" s="818"/>
      <c r="AG53" s="819"/>
    </row>
    <row r="54" spans="2:33" ht="28.5" customHeight="1" thickBot="1">
      <c r="B54" s="871"/>
      <c r="C54" s="872"/>
      <c r="D54" s="872"/>
      <c r="E54" s="873"/>
      <c r="F54" s="929"/>
      <c r="G54" s="930"/>
      <c r="H54" s="547" t="s">
        <v>313</v>
      </c>
      <c r="I54" s="548"/>
      <c r="J54" s="548"/>
      <c r="K54" s="549"/>
      <c r="L54" s="549"/>
      <c r="M54" s="549"/>
      <c r="N54" s="549"/>
      <c r="O54" s="549"/>
      <c r="P54" s="549"/>
      <c r="Q54" s="549"/>
      <c r="R54" s="549"/>
      <c r="S54" s="550"/>
      <c r="T54" s="550"/>
      <c r="U54" s="550"/>
      <c r="V54" s="549"/>
      <c r="W54" s="549"/>
      <c r="X54" s="549"/>
      <c r="Y54" s="549"/>
      <c r="Z54" s="549"/>
      <c r="AA54" s="549"/>
      <c r="AB54" s="549"/>
      <c r="AC54" s="549"/>
      <c r="AD54" s="551"/>
      <c r="AE54" s="912"/>
      <c r="AF54" s="913"/>
      <c r="AG54" s="914"/>
    </row>
    <row r="55" spans="2:33" ht="28.5" customHeight="1">
      <c r="B55" s="871"/>
      <c r="C55" s="872"/>
      <c r="D55" s="872"/>
      <c r="E55" s="873"/>
      <c r="F55" s="931" t="s">
        <v>336</v>
      </c>
      <c r="G55" s="932"/>
      <c r="H55" s="501" t="s">
        <v>335</v>
      </c>
      <c r="I55" s="501"/>
      <c r="J55" s="501"/>
      <c r="K55" s="541"/>
      <c r="L55" s="541"/>
      <c r="M55" s="541"/>
      <c r="N55" s="541"/>
      <c r="O55" s="541"/>
      <c r="P55" s="541"/>
      <c r="Q55" s="541"/>
      <c r="R55" s="541"/>
      <c r="S55" s="542"/>
      <c r="T55" s="542"/>
      <c r="U55" s="542"/>
      <c r="V55" s="541"/>
      <c r="W55" s="541"/>
      <c r="X55" s="541"/>
      <c r="Y55" s="541"/>
      <c r="Z55" s="541"/>
      <c r="AA55" s="541"/>
      <c r="AB55" s="541"/>
      <c r="AC55" s="541"/>
      <c r="AD55" s="543"/>
      <c r="AE55" s="820"/>
      <c r="AF55" s="821"/>
      <c r="AG55" s="822"/>
    </row>
    <row r="56" spans="2:33" ht="28.5" customHeight="1">
      <c r="B56" s="871"/>
      <c r="C56" s="872"/>
      <c r="D56" s="872"/>
      <c r="E56" s="873"/>
      <c r="F56" s="933"/>
      <c r="G56" s="934"/>
      <c r="H56" s="529" t="s">
        <v>334</v>
      </c>
      <c r="I56" s="523"/>
      <c r="J56" s="523"/>
      <c r="K56" s="524"/>
      <c r="L56" s="524"/>
      <c r="M56" s="524"/>
      <c r="N56" s="524"/>
      <c r="O56" s="524"/>
      <c r="P56" s="524"/>
      <c r="Q56" s="524"/>
      <c r="R56" s="524"/>
      <c r="S56" s="525"/>
      <c r="T56" s="525"/>
      <c r="U56" s="525"/>
      <c r="V56" s="524"/>
      <c r="W56" s="524"/>
      <c r="X56" s="524"/>
      <c r="Y56" s="524"/>
      <c r="Z56" s="524"/>
      <c r="AA56" s="524"/>
      <c r="AB56" s="524"/>
      <c r="AC56" s="524"/>
      <c r="AD56" s="545"/>
      <c r="AE56" s="847"/>
      <c r="AF56" s="818"/>
      <c r="AG56" s="819"/>
    </row>
    <row r="57" spans="2:33" ht="28.5" customHeight="1">
      <c r="B57" s="871"/>
      <c r="C57" s="872"/>
      <c r="D57" s="872"/>
      <c r="E57" s="873"/>
      <c r="F57" s="933"/>
      <c r="G57" s="934"/>
      <c r="H57" s="507" t="s">
        <v>316</v>
      </c>
      <c r="I57" s="507"/>
      <c r="J57" s="507"/>
      <c r="K57" s="531"/>
      <c r="L57" s="531"/>
      <c r="M57" s="531"/>
      <c r="N57" s="531"/>
      <c r="O57" s="531"/>
      <c r="P57" s="531"/>
      <c r="Q57" s="531"/>
      <c r="R57" s="531"/>
      <c r="S57" s="532"/>
      <c r="T57" s="532"/>
      <c r="U57" s="532"/>
      <c r="V57" s="531"/>
      <c r="W57" s="531"/>
      <c r="X57" s="531"/>
      <c r="Y57" s="531"/>
      <c r="Z57" s="531"/>
      <c r="AA57" s="531"/>
      <c r="AB57" s="531"/>
      <c r="AC57" s="531"/>
      <c r="AD57" s="544"/>
      <c r="AE57" s="823"/>
      <c r="AF57" s="824"/>
      <c r="AG57" s="825"/>
    </row>
    <row r="58" spans="2:33" ht="28.5" customHeight="1">
      <c r="B58" s="871"/>
      <c r="C58" s="872"/>
      <c r="D58" s="872"/>
      <c r="E58" s="873"/>
      <c r="F58" s="933"/>
      <c r="G58" s="934"/>
      <c r="H58" s="523" t="s">
        <v>333</v>
      </c>
      <c r="I58" s="523"/>
      <c r="J58" s="523"/>
      <c r="K58" s="524"/>
      <c r="L58" s="524"/>
      <c r="M58" s="524"/>
      <c r="N58" s="524"/>
      <c r="O58" s="524"/>
      <c r="P58" s="524"/>
      <c r="Q58" s="524"/>
      <c r="R58" s="524"/>
      <c r="S58" s="525"/>
      <c r="T58" s="525"/>
      <c r="U58" s="525"/>
      <c r="V58" s="524"/>
      <c r="W58" s="524"/>
      <c r="X58" s="524"/>
      <c r="Y58" s="524"/>
      <c r="Z58" s="524"/>
      <c r="AA58" s="524"/>
      <c r="AB58" s="524"/>
      <c r="AC58" s="524"/>
      <c r="AD58" s="545"/>
      <c r="AE58" s="847"/>
      <c r="AF58" s="818"/>
      <c r="AG58" s="819"/>
    </row>
    <row r="59" spans="2:33" ht="28.5" customHeight="1">
      <c r="B59" s="871"/>
      <c r="C59" s="872"/>
      <c r="D59" s="872"/>
      <c r="E59" s="873"/>
      <c r="F59" s="933"/>
      <c r="G59" s="934"/>
      <c r="H59" s="507" t="s">
        <v>315</v>
      </c>
      <c r="I59" s="507"/>
      <c r="J59" s="507"/>
      <c r="K59" s="531"/>
      <c r="L59" s="531"/>
      <c r="M59" s="531"/>
      <c r="N59" s="531"/>
      <c r="O59" s="531"/>
      <c r="P59" s="531"/>
      <c r="Q59" s="531"/>
      <c r="R59" s="531"/>
      <c r="S59" s="532"/>
      <c r="T59" s="532"/>
      <c r="U59" s="532"/>
      <c r="V59" s="531"/>
      <c r="W59" s="531"/>
      <c r="X59" s="531"/>
      <c r="Y59" s="531"/>
      <c r="Z59" s="531"/>
      <c r="AA59" s="531"/>
      <c r="AB59" s="531"/>
      <c r="AC59" s="531"/>
      <c r="AD59" s="544"/>
      <c r="AE59" s="847"/>
      <c r="AF59" s="818"/>
      <c r="AG59" s="819"/>
    </row>
    <row r="60" spans="2:33" ht="28.5" customHeight="1">
      <c r="B60" s="871"/>
      <c r="C60" s="872"/>
      <c r="D60" s="872"/>
      <c r="E60" s="873"/>
      <c r="F60" s="933"/>
      <c r="G60" s="934"/>
      <c r="H60" s="507" t="s">
        <v>332</v>
      </c>
      <c r="I60" s="507"/>
      <c r="J60" s="507"/>
      <c r="K60" s="531"/>
      <c r="L60" s="531"/>
      <c r="M60" s="531"/>
      <c r="N60" s="531"/>
      <c r="O60" s="531"/>
      <c r="P60" s="531"/>
      <c r="Q60" s="531"/>
      <c r="R60" s="531"/>
      <c r="S60" s="532"/>
      <c r="T60" s="532"/>
      <c r="U60" s="532"/>
      <c r="V60" s="531"/>
      <c r="W60" s="531"/>
      <c r="X60" s="531"/>
      <c r="Y60" s="531"/>
      <c r="Z60" s="531"/>
      <c r="AA60" s="531"/>
      <c r="AB60" s="531"/>
      <c r="AC60" s="531"/>
      <c r="AD60" s="544"/>
      <c r="AE60" s="847"/>
      <c r="AF60" s="818"/>
      <c r="AG60" s="819"/>
    </row>
    <row r="61" spans="2:33" ht="28.5" customHeight="1">
      <c r="B61" s="871"/>
      <c r="C61" s="872"/>
      <c r="D61" s="872"/>
      <c r="E61" s="873"/>
      <c r="F61" s="933"/>
      <c r="G61" s="934"/>
      <c r="H61" s="523" t="s">
        <v>331</v>
      </c>
      <c r="I61" s="523"/>
      <c r="J61" s="523"/>
      <c r="K61" s="524"/>
      <c r="L61" s="524"/>
      <c r="M61" s="524"/>
      <c r="N61" s="524"/>
      <c r="O61" s="524"/>
      <c r="P61" s="524"/>
      <c r="Q61" s="524"/>
      <c r="R61" s="524"/>
      <c r="S61" s="525"/>
      <c r="T61" s="525"/>
      <c r="U61" s="525"/>
      <c r="V61" s="524"/>
      <c r="W61" s="524"/>
      <c r="X61" s="524"/>
      <c r="Y61" s="524"/>
      <c r="Z61" s="524"/>
      <c r="AA61" s="524"/>
      <c r="AB61" s="524"/>
      <c r="AC61" s="524"/>
      <c r="AD61" s="545"/>
      <c r="AE61" s="847"/>
      <c r="AF61" s="818"/>
      <c r="AG61" s="819"/>
    </row>
    <row r="62" spans="2:33" ht="28.5" customHeight="1">
      <c r="B62" s="871"/>
      <c r="C62" s="872"/>
      <c r="D62" s="872"/>
      <c r="E62" s="873"/>
      <c r="F62" s="933"/>
      <c r="G62" s="934"/>
      <c r="H62" s="523" t="s">
        <v>330</v>
      </c>
      <c r="I62" s="523"/>
      <c r="J62" s="523"/>
      <c r="K62" s="524"/>
      <c r="L62" s="524"/>
      <c r="M62" s="524"/>
      <c r="N62" s="524"/>
      <c r="O62" s="524"/>
      <c r="P62" s="524"/>
      <c r="Q62" s="524"/>
      <c r="R62" s="524"/>
      <c r="S62" s="525"/>
      <c r="T62" s="525"/>
      <c r="U62" s="525"/>
      <c r="V62" s="524"/>
      <c r="W62" s="524"/>
      <c r="X62" s="524"/>
      <c r="Y62" s="524"/>
      <c r="Z62" s="524"/>
      <c r="AA62" s="524"/>
      <c r="AB62" s="524"/>
      <c r="AC62" s="524"/>
      <c r="AD62" s="545"/>
      <c r="AE62" s="847"/>
      <c r="AF62" s="818"/>
      <c r="AG62" s="819"/>
    </row>
    <row r="63" spans="2:33" ht="28.5" customHeight="1">
      <c r="B63" s="871"/>
      <c r="C63" s="872"/>
      <c r="D63" s="872"/>
      <c r="E63" s="873"/>
      <c r="F63" s="933"/>
      <c r="G63" s="934"/>
      <c r="H63" s="523" t="s">
        <v>329</v>
      </c>
      <c r="I63" s="523"/>
      <c r="J63" s="523"/>
      <c r="K63" s="524"/>
      <c r="L63" s="524"/>
      <c r="M63" s="524"/>
      <c r="N63" s="524"/>
      <c r="O63" s="524"/>
      <c r="P63" s="524"/>
      <c r="Q63" s="524"/>
      <c r="R63" s="524"/>
      <c r="S63" s="525"/>
      <c r="T63" s="525"/>
      <c r="U63" s="525"/>
      <c r="V63" s="524"/>
      <c r="W63" s="524"/>
      <c r="X63" s="524"/>
      <c r="Y63" s="524"/>
      <c r="Z63" s="524"/>
      <c r="AA63" s="524"/>
      <c r="AB63" s="524"/>
      <c r="AC63" s="524"/>
      <c r="AD63" s="545"/>
      <c r="AE63" s="847"/>
      <c r="AF63" s="818"/>
      <c r="AG63" s="819"/>
    </row>
    <row r="64" spans="2:33" ht="28.5" customHeight="1">
      <c r="B64" s="871"/>
      <c r="C64" s="872"/>
      <c r="D64" s="872"/>
      <c r="E64" s="873"/>
      <c r="F64" s="933"/>
      <c r="G64" s="934"/>
      <c r="H64" s="526" t="s">
        <v>328</v>
      </c>
      <c r="I64" s="526"/>
      <c r="J64" s="526"/>
      <c r="K64" s="527"/>
      <c r="L64" s="527"/>
      <c r="M64" s="527"/>
      <c r="N64" s="527"/>
      <c r="O64" s="523"/>
      <c r="P64" s="528"/>
      <c r="Q64" s="528"/>
      <c r="R64" s="528"/>
      <c r="S64" s="523"/>
      <c r="T64" s="523"/>
      <c r="U64" s="523"/>
      <c r="V64" s="528"/>
      <c r="W64" s="528"/>
      <c r="X64" s="528"/>
      <c r="Y64" s="528"/>
      <c r="Z64" s="528"/>
      <c r="AA64" s="528"/>
      <c r="AB64" s="528"/>
      <c r="AC64" s="528"/>
      <c r="AD64" s="552"/>
      <c r="AE64" s="847"/>
      <c r="AF64" s="818"/>
      <c r="AG64" s="819"/>
    </row>
    <row r="65" spans="2:34" ht="28.5" customHeight="1">
      <c r="B65" s="871"/>
      <c r="C65" s="872"/>
      <c r="D65" s="872"/>
      <c r="E65" s="873"/>
      <c r="F65" s="933"/>
      <c r="G65" s="934"/>
      <c r="H65" s="523" t="s">
        <v>314</v>
      </c>
      <c r="I65" s="523"/>
      <c r="J65" s="523"/>
      <c r="K65" s="524"/>
      <c r="L65" s="524"/>
      <c r="M65" s="524"/>
      <c r="N65" s="524"/>
      <c r="O65" s="524"/>
      <c r="P65" s="524"/>
      <c r="Q65" s="524"/>
      <c r="R65" s="524"/>
      <c r="S65" s="525"/>
      <c r="T65" s="525"/>
      <c r="U65" s="525"/>
      <c r="V65" s="524"/>
      <c r="W65" s="524"/>
      <c r="X65" s="524"/>
      <c r="Y65" s="524"/>
      <c r="Z65" s="524"/>
      <c r="AA65" s="524"/>
      <c r="AB65" s="524"/>
      <c r="AC65" s="524"/>
      <c r="AD65" s="545"/>
      <c r="AE65" s="847"/>
      <c r="AF65" s="818"/>
      <c r="AG65" s="819"/>
    </row>
    <row r="66" spans="2:34" ht="28.5" customHeight="1">
      <c r="B66" s="871"/>
      <c r="C66" s="872"/>
      <c r="D66" s="872"/>
      <c r="E66" s="873"/>
      <c r="F66" s="933"/>
      <c r="G66" s="934"/>
      <c r="H66" s="523" t="s">
        <v>327</v>
      </c>
      <c r="I66" s="526"/>
      <c r="J66" s="526"/>
      <c r="K66" s="527"/>
      <c r="L66" s="527"/>
      <c r="M66" s="527"/>
      <c r="N66" s="527"/>
      <c r="O66" s="527"/>
      <c r="P66" s="527"/>
      <c r="Q66" s="527"/>
      <c r="R66" s="527"/>
      <c r="S66" s="534"/>
      <c r="T66" s="534"/>
      <c r="U66" s="534"/>
      <c r="V66" s="527"/>
      <c r="W66" s="527"/>
      <c r="X66" s="527"/>
      <c r="Y66" s="527"/>
      <c r="Z66" s="527"/>
      <c r="AA66" s="527"/>
      <c r="AB66" s="527"/>
      <c r="AC66" s="527"/>
      <c r="AD66" s="546"/>
      <c r="AE66" s="847"/>
      <c r="AF66" s="818"/>
      <c r="AG66" s="819"/>
    </row>
    <row r="67" spans="2:34" ht="28.5" customHeight="1">
      <c r="B67" s="871"/>
      <c r="C67" s="872"/>
      <c r="D67" s="872"/>
      <c r="E67" s="873"/>
      <c r="F67" s="933"/>
      <c r="G67" s="934"/>
      <c r="H67" s="523" t="s">
        <v>326</v>
      </c>
      <c r="I67" s="523"/>
      <c r="J67" s="523"/>
      <c r="K67" s="524"/>
      <c r="L67" s="524"/>
      <c r="M67" s="524"/>
      <c r="N67" s="524"/>
      <c r="O67" s="524"/>
      <c r="P67" s="524"/>
      <c r="Q67" s="524"/>
      <c r="R67" s="524"/>
      <c r="S67" s="525"/>
      <c r="T67" s="525"/>
      <c r="U67" s="525"/>
      <c r="V67" s="524"/>
      <c r="W67" s="524"/>
      <c r="X67" s="524"/>
      <c r="Y67" s="524"/>
      <c r="Z67" s="524"/>
      <c r="AA67" s="524"/>
      <c r="AB67" s="524"/>
      <c r="AC67" s="524"/>
      <c r="AD67" s="545"/>
      <c r="AE67" s="847"/>
      <c r="AF67" s="818"/>
      <c r="AG67" s="819"/>
    </row>
    <row r="68" spans="2:34" ht="28.5" customHeight="1">
      <c r="B68" s="871"/>
      <c r="C68" s="872"/>
      <c r="D68" s="872"/>
      <c r="E68" s="873"/>
      <c r="F68" s="933"/>
      <c r="G68" s="934"/>
      <c r="H68" s="523" t="s">
        <v>325</v>
      </c>
      <c r="I68" s="526"/>
      <c r="J68" s="526"/>
      <c r="K68" s="527"/>
      <c r="L68" s="527"/>
      <c r="M68" s="527"/>
      <c r="N68" s="527"/>
      <c r="O68" s="527"/>
      <c r="P68" s="527"/>
      <c r="Q68" s="527"/>
      <c r="R68" s="527"/>
      <c r="S68" s="534"/>
      <c r="T68" s="534"/>
      <c r="U68" s="534"/>
      <c r="V68" s="527"/>
      <c r="W68" s="527"/>
      <c r="X68" s="527"/>
      <c r="Y68" s="527"/>
      <c r="Z68" s="527"/>
      <c r="AA68" s="527"/>
      <c r="AB68" s="527"/>
      <c r="AC68" s="527"/>
      <c r="AD68" s="546"/>
      <c r="AE68" s="847"/>
      <c r="AF68" s="818"/>
      <c r="AG68" s="819"/>
    </row>
    <row r="69" spans="2:34" ht="28.5" customHeight="1">
      <c r="B69" s="871"/>
      <c r="C69" s="872"/>
      <c r="D69" s="872"/>
      <c r="E69" s="873"/>
      <c r="F69" s="933"/>
      <c r="G69" s="934"/>
      <c r="H69" s="526" t="s">
        <v>313</v>
      </c>
      <c r="I69" s="526"/>
      <c r="J69" s="526"/>
      <c r="K69" s="527"/>
      <c r="L69" s="527"/>
      <c r="M69" s="527"/>
      <c r="N69" s="527"/>
      <c r="O69" s="527"/>
      <c r="P69" s="527"/>
      <c r="Q69" s="527"/>
      <c r="R69" s="527"/>
      <c r="S69" s="534"/>
      <c r="T69" s="534"/>
      <c r="U69" s="534"/>
      <c r="V69" s="527"/>
      <c r="W69" s="527"/>
      <c r="X69" s="527"/>
      <c r="Y69" s="527"/>
      <c r="Z69" s="527"/>
      <c r="AA69" s="527"/>
      <c r="AB69" s="527"/>
      <c r="AC69" s="527"/>
      <c r="AD69" s="546"/>
      <c r="AE69" s="961"/>
      <c r="AF69" s="851"/>
      <c r="AG69" s="852"/>
    </row>
    <row r="70" spans="2:34" ht="28.5" customHeight="1">
      <c r="B70" s="871"/>
      <c r="C70" s="872"/>
      <c r="D70" s="872"/>
      <c r="E70" s="873"/>
      <c r="F70" s="933"/>
      <c r="G70" s="934"/>
      <c r="H70" s="529" t="s">
        <v>324</v>
      </c>
      <c r="I70" s="523"/>
      <c r="J70" s="523"/>
      <c r="K70" s="524"/>
      <c r="L70" s="524"/>
      <c r="M70" s="524"/>
      <c r="N70" s="524"/>
      <c r="O70" s="524"/>
      <c r="P70" s="524"/>
      <c r="Q70" s="524"/>
      <c r="R70" s="524"/>
      <c r="S70" s="525"/>
      <c r="T70" s="525"/>
      <c r="U70" s="525"/>
      <c r="V70" s="524"/>
      <c r="W70" s="524"/>
      <c r="X70" s="524"/>
      <c r="Y70" s="524"/>
      <c r="Z70" s="524"/>
      <c r="AA70" s="524"/>
      <c r="AB70" s="524"/>
      <c r="AC70" s="524"/>
      <c r="AD70" s="545"/>
      <c r="AE70" s="847"/>
      <c r="AF70" s="818"/>
      <c r="AG70" s="819"/>
    </row>
    <row r="71" spans="2:34" ht="28.5" customHeight="1">
      <c r="B71" s="871"/>
      <c r="C71" s="872"/>
      <c r="D71" s="872"/>
      <c r="E71" s="873"/>
      <c r="F71" s="933"/>
      <c r="G71" s="934"/>
      <c r="H71" s="877" t="s">
        <v>323</v>
      </c>
      <c r="I71" s="878"/>
      <c r="J71" s="878"/>
      <c r="K71" s="878"/>
      <c r="L71" s="878"/>
      <c r="M71" s="878"/>
      <c r="N71" s="878"/>
      <c r="O71" s="878"/>
      <c r="P71" s="878"/>
      <c r="Q71" s="878"/>
      <c r="R71" s="878"/>
      <c r="S71" s="878"/>
      <c r="T71" s="878"/>
      <c r="U71" s="878"/>
      <c r="V71" s="878"/>
      <c r="W71" s="878"/>
      <c r="X71" s="878"/>
      <c r="Y71" s="878"/>
      <c r="Z71" s="878"/>
      <c r="AA71" s="878"/>
      <c r="AB71" s="878"/>
      <c r="AC71" s="878"/>
      <c r="AD71" s="879"/>
      <c r="AE71" s="847"/>
      <c r="AF71" s="818"/>
      <c r="AG71" s="819"/>
    </row>
    <row r="72" spans="2:34" ht="28.5" customHeight="1">
      <c r="B72" s="871"/>
      <c r="C72" s="872"/>
      <c r="D72" s="872"/>
      <c r="E72" s="873"/>
      <c r="F72" s="935"/>
      <c r="G72" s="936"/>
      <c r="H72" s="547" t="s">
        <v>322</v>
      </c>
      <c r="I72" s="548"/>
      <c r="J72" s="548"/>
      <c r="K72" s="549"/>
      <c r="L72" s="549"/>
      <c r="M72" s="549"/>
      <c r="N72" s="549"/>
      <c r="O72" s="549"/>
      <c r="P72" s="549"/>
      <c r="Q72" s="549"/>
      <c r="R72" s="549"/>
      <c r="S72" s="550"/>
      <c r="T72" s="550"/>
      <c r="U72" s="550"/>
      <c r="V72" s="549"/>
      <c r="W72" s="549"/>
      <c r="X72" s="549"/>
      <c r="Y72" s="549"/>
      <c r="Z72" s="549"/>
      <c r="AA72" s="549"/>
      <c r="AB72" s="549"/>
      <c r="AC72" s="549"/>
      <c r="AD72" s="551"/>
      <c r="AE72" s="912"/>
      <c r="AF72" s="913"/>
      <c r="AG72" s="914"/>
    </row>
    <row r="73" spans="2:34" ht="28.5" customHeight="1">
      <c r="B73" s="871"/>
      <c r="C73" s="872"/>
      <c r="D73" s="872"/>
      <c r="E73" s="873"/>
      <c r="F73" s="957" t="s">
        <v>321</v>
      </c>
      <c r="G73" s="958"/>
      <c r="H73" s="535" t="s">
        <v>317</v>
      </c>
      <c r="I73" s="507"/>
      <c r="J73" s="507"/>
      <c r="K73" s="531"/>
      <c r="L73" s="531"/>
      <c r="M73" s="531"/>
      <c r="N73" s="531"/>
      <c r="O73" s="531"/>
      <c r="P73" s="531"/>
      <c r="Q73" s="531"/>
      <c r="R73" s="531"/>
      <c r="S73" s="532"/>
      <c r="T73" s="532"/>
      <c r="U73" s="532"/>
      <c r="V73" s="531"/>
      <c r="W73" s="531"/>
      <c r="X73" s="531"/>
      <c r="Y73" s="531"/>
      <c r="Z73" s="531"/>
      <c r="AA73" s="531"/>
      <c r="AB73" s="531"/>
      <c r="AC73" s="531"/>
      <c r="AD73" s="544"/>
      <c r="AE73" s="921" t="str">
        <f>IF('3_区分3計算表'!$E15="あり","有","無")</f>
        <v>無</v>
      </c>
      <c r="AF73" s="921"/>
      <c r="AG73" s="922"/>
    </row>
    <row r="74" spans="2:34" ht="28.5" customHeight="1">
      <c r="B74" s="871"/>
      <c r="C74" s="872"/>
      <c r="D74" s="872"/>
      <c r="E74" s="873"/>
      <c r="F74" s="933"/>
      <c r="G74" s="934"/>
      <c r="H74" s="535" t="s">
        <v>316</v>
      </c>
      <c r="I74" s="507"/>
      <c r="J74" s="507"/>
      <c r="K74" s="531"/>
      <c r="L74" s="531"/>
      <c r="M74" s="531"/>
      <c r="N74" s="531"/>
      <c r="O74" s="531"/>
      <c r="P74" s="531"/>
      <c r="Q74" s="531"/>
      <c r="R74" s="531"/>
      <c r="S74" s="532"/>
      <c r="T74" s="532"/>
      <c r="U74" s="532"/>
      <c r="V74" s="531"/>
      <c r="W74" s="531"/>
      <c r="X74" s="531"/>
      <c r="Y74" s="531"/>
      <c r="Z74" s="531"/>
      <c r="AA74" s="531"/>
      <c r="AB74" s="531"/>
      <c r="AC74" s="531"/>
      <c r="AD74" s="544"/>
      <c r="AE74" s="942" t="str">
        <f>IF('3_区分3計算表'!$E13="あり","有","無")</f>
        <v>無</v>
      </c>
      <c r="AF74" s="942"/>
      <c r="AG74" s="943"/>
    </row>
    <row r="75" spans="2:34" ht="28.5" customHeight="1">
      <c r="B75" s="871"/>
      <c r="C75" s="872"/>
      <c r="D75" s="872"/>
      <c r="E75" s="873"/>
      <c r="F75" s="933"/>
      <c r="G75" s="934"/>
      <c r="H75" s="535" t="s">
        <v>315</v>
      </c>
      <c r="I75" s="507"/>
      <c r="J75" s="507"/>
      <c r="K75" s="531"/>
      <c r="L75" s="531"/>
      <c r="M75" s="531"/>
      <c r="N75" s="531"/>
      <c r="O75" s="531"/>
      <c r="P75" s="531"/>
      <c r="Q75" s="531"/>
      <c r="R75" s="531"/>
      <c r="S75" s="532"/>
      <c r="T75" s="532"/>
      <c r="U75" s="532"/>
      <c r="V75" s="531"/>
      <c r="W75" s="531"/>
      <c r="X75" s="531"/>
      <c r="Y75" s="531"/>
      <c r="Z75" s="531"/>
      <c r="AA75" s="531"/>
      <c r="AB75" s="531"/>
      <c r="AC75" s="531"/>
      <c r="AD75" s="544"/>
      <c r="AE75" s="942" t="str">
        <f>IF('3_区分3計算表'!$E18="あり","有","無")</f>
        <v>無</v>
      </c>
      <c r="AF75" s="942"/>
      <c r="AG75" s="943"/>
    </row>
    <row r="76" spans="2:34" ht="28.5" customHeight="1">
      <c r="B76" s="871"/>
      <c r="C76" s="872"/>
      <c r="D76" s="872"/>
      <c r="E76" s="873"/>
      <c r="F76" s="933"/>
      <c r="G76" s="934"/>
      <c r="H76" s="553" t="s">
        <v>314</v>
      </c>
      <c r="K76" s="512"/>
      <c r="L76" s="512"/>
      <c r="M76" s="512"/>
      <c r="N76" s="512"/>
      <c r="O76" s="512"/>
      <c r="P76" s="512"/>
      <c r="Q76" s="512"/>
      <c r="R76" s="512"/>
      <c r="S76" s="469"/>
      <c r="T76" s="469"/>
      <c r="U76" s="469"/>
      <c r="V76" s="512"/>
      <c r="W76" s="512"/>
      <c r="X76" s="512"/>
      <c r="Y76" s="512"/>
      <c r="Z76" s="512"/>
      <c r="AA76" s="512"/>
      <c r="AB76" s="512"/>
      <c r="AC76" s="512"/>
      <c r="AD76" s="554"/>
      <c r="AE76" s="942" t="str">
        <f>IF('3_区分3計算表'!$E19="あり","有","無")</f>
        <v>無</v>
      </c>
      <c r="AF76" s="942"/>
      <c r="AG76" s="943"/>
    </row>
    <row r="77" spans="2:34" ht="28.5" customHeight="1">
      <c r="B77" s="871"/>
      <c r="C77" s="872"/>
      <c r="D77" s="872"/>
      <c r="E77" s="873"/>
      <c r="F77" s="933"/>
      <c r="G77" s="934"/>
      <c r="H77" s="533" t="s">
        <v>313</v>
      </c>
      <c r="I77" s="526"/>
      <c r="J77" s="526"/>
      <c r="K77" s="527"/>
      <c r="L77" s="527"/>
      <c r="M77" s="527"/>
      <c r="N77" s="527"/>
      <c r="O77" s="527"/>
      <c r="P77" s="527"/>
      <c r="Q77" s="527"/>
      <c r="R77" s="527"/>
      <c r="S77" s="534"/>
      <c r="T77" s="534"/>
      <c r="U77" s="534"/>
      <c r="V77" s="527"/>
      <c r="W77" s="527"/>
      <c r="X77" s="527"/>
      <c r="Y77" s="527"/>
      <c r="Z77" s="527"/>
      <c r="AA77" s="527"/>
      <c r="AB77" s="527"/>
      <c r="AC77" s="527"/>
      <c r="AD77" s="546"/>
      <c r="AE77" s="944" t="str">
        <f>IF('3_区分3計算表'!$E20="あり","有","無")</f>
        <v>無</v>
      </c>
      <c r="AF77" s="944"/>
      <c r="AG77" s="945"/>
    </row>
    <row r="78" spans="2:34" ht="28.5" customHeight="1" thickBot="1">
      <c r="B78" s="874"/>
      <c r="C78" s="875"/>
      <c r="D78" s="875"/>
      <c r="E78" s="876"/>
      <c r="F78" s="959"/>
      <c r="G78" s="960"/>
      <c r="H78" s="885" t="s">
        <v>312</v>
      </c>
      <c r="I78" s="886"/>
      <c r="J78" s="886"/>
      <c r="K78" s="886"/>
      <c r="L78" s="886"/>
      <c r="M78" s="886"/>
      <c r="N78" s="886"/>
      <c r="O78" s="886"/>
      <c r="P78" s="886"/>
      <c r="Q78" s="886"/>
      <c r="R78" s="886"/>
      <c r="S78" s="886"/>
      <c r="T78" s="886"/>
      <c r="U78" s="886"/>
      <c r="V78" s="886"/>
      <c r="W78" s="886"/>
      <c r="X78" s="886"/>
      <c r="Y78" s="886"/>
      <c r="Z78" s="886"/>
      <c r="AA78" s="886"/>
      <c r="AB78" s="886"/>
      <c r="AC78" s="886"/>
      <c r="AD78" s="887"/>
      <c r="AE78" s="888" t="str">
        <f>IF('3_区分3計算表'!$E21="あり","有","無")</f>
        <v>無</v>
      </c>
      <c r="AF78" s="888"/>
      <c r="AG78" s="889"/>
    </row>
    <row r="79" spans="2:34" ht="9" customHeight="1">
      <c r="B79" s="505"/>
      <c r="C79" s="505"/>
      <c r="D79" s="505"/>
      <c r="E79" s="505"/>
      <c r="F79" s="505"/>
      <c r="G79" s="505"/>
      <c r="H79" s="505"/>
      <c r="I79" s="505"/>
      <c r="J79" s="505"/>
      <c r="K79" s="505"/>
      <c r="L79" s="505"/>
      <c r="M79" s="505"/>
      <c r="N79" s="505"/>
      <c r="O79" s="505"/>
      <c r="P79" s="505"/>
      <c r="Q79" s="505"/>
      <c r="R79" s="505"/>
      <c r="S79" s="505"/>
      <c r="T79" s="505"/>
      <c r="U79" s="505"/>
      <c r="V79" s="505"/>
      <c r="W79" s="505"/>
      <c r="X79" s="505"/>
      <c r="Y79" s="505"/>
      <c r="Z79" s="505"/>
      <c r="AA79" s="505"/>
      <c r="AB79" s="505"/>
      <c r="AC79" s="505"/>
      <c r="AD79" s="505"/>
      <c r="AE79" s="505"/>
      <c r="AF79" s="505"/>
      <c r="AG79" s="505"/>
      <c r="AH79" s="505"/>
    </row>
    <row r="80" spans="2:34" ht="9" customHeight="1" thickBot="1">
      <c r="B80" s="505"/>
      <c r="C80" s="505"/>
      <c r="D80" s="505"/>
      <c r="E80" s="505"/>
      <c r="F80" s="505"/>
      <c r="G80" s="505"/>
      <c r="H80" s="505"/>
      <c r="I80" s="505"/>
      <c r="J80" s="505"/>
      <c r="K80" s="505"/>
      <c r="L80" s="505"/>
      <c r="M80" s="505"/>
      <c r="N80" s="505"/>
      <c r="O80" s="505"/>
      <c r="P80" s="505"/>
      <c r="Q80" s="505"/>
      <c r="R80" s="505"/>
      <c r="S80" s="505"/>
      <c r="T80" s="505"/>
      <c r="U80" s="505"/>
      <c r="V80" s="505"/>
      <c r="W80" s="505"/>
      <c r="X80" s="505"/>
      <c r="Y80" s="505"/>
      <c r="Z80" s="505"/>
      <c r="AA80" s="505"/>
      <c r="AB80" s="505"/>
      <c r="AC80" s="505"/>
      <c r="AD80" s="505"/>
      <c r="AE80" s="505"/>
      <c r="AF80" s="505"/>
      <c r="AG80" s="505"/>
      <c r="AH80" s="505"/>
    </row>
    <row r="81" spans="2:33" ht="28.5" customHeight="1">
      <c r="B81" s="730" t="s">
        <v>320</v>
      </c>
      <c r="C81" s="732"/>
      <c r="D81" s="732"/>
      <c r="E81" s="733"/>
      <c r="F81" s="931" t="s">
        <v>319</v>
      </c>
      <c r="G81" s="932"/>
      <c r="H81" s="540" t="s">
        <v>317</v>
      </c>
      <c r="I81" s="501"/>
      <c r="J81" s="501"/>
      <c r="K81" s="541"/>
      <c r="L81" s="541"/>
      <c r="M81" s="541"/>
      <c r="N81" s="541"/>
      <c r="O81" s="541"/>
      <c r="P81" s="541"/>
      <c r="Q81" s="541"/>
      <c r="R81" s="541"/>
      <c r="S81" s="542"/>
      <c r="T81" s="542"/>
      <c r="U81" s="542"/>
      <c r="V81" s="541"/>
      <c r="W81" s="541"/>
      <c r="X81" s="541"/>
      <c r="Y81" s="541"/>
      <c r="Z81" s="541"/>
      <c r="AA81" s="541"/>
      <c r="AB81" s="541"/>
      <c r="AC81" s="541"/>
      <c r="AD81" s="555"/>
      <c r="AE81" s="937"/>
      <c r="AF81" s="821"/>
      <c r="AG81" s="822"/>
    </row>
    <row r="82" spans="2:33" ht="28.5" customHeight="1">
      <c r="B82" s="871"/>
      <c r="C82" s="872"/>
      <c r="D82" s="872"/>
      <c r="E82" s="873"/>
      <c r="F82" s="933"/>
      <c r="G82" s="934"/>
      <c r="H82" s="553" t="s">
        <v>315</v>
      </c>
      <c r="K82" s="512"/>
      <c r="L82" s="512"/>
      <c r="M82" s="512"/>
      <c r="N82" s="512"/>
      <c r="O82" s="512"/>
      <c r="P82" s="512"/>
      <c r="Q82" s="512"/>
      <c r="R82" s="512"/>
      <c r="S82" s="469"/>
      <c r="T82" s="469"/>
      <c r="U82" s="469"/>
      <c r="V82" s="512"/>
      <c r="W82" s="512"/>
      <c r="X82" s="512"/>
      <c r="Y82" s="512"/>
      <c r="Z82" s="512"/>
      <c r="AA82" s="512"/>
      <c r="AB82" s="512"/>
      <c r="AC82" s="512"/>
      <c r="AD82" s="556"/>
      <c r="AE82" s="850"/>
      <c r="AF82" s="851"/>
      <c r="AG82" s="852"/>
    </row>
    <row r="83" spans="2:33" ht="28.5" customHeight="1">
      <c r="B83" s="871"/>
      <c r="C83" s="872"/>
      <c r="D83" s="872"/>
      <c r="E83" s="873"/>
      <c r="F83" s="933"/>
      <c r="G83" s="934"/>
      <c r="H83" s="533" t="s">
        <v>313</v>
      </c>
      <c r="I83" s="526"/>
      <c r="J83" s="526"/>
      <c r="K83" s="527"/>
      <c r="L83" s="527"/>
      <c r="M83" s="527"/>
      <c r="N83" s="527"/>
      <c r="O83" s="527"/>
      <c r="P83" s="527"/>
      <c r="Q83" s="527"/>
      <c r="R83" s="527"/>
      <c r="S83" s="534"/>
      <c r="T83" s="534"/>
      <c r="U83" s="534"/>
      <c r="V83" s="527"/>
      <c r="W83" s="527"/>
      <c r="X83" s="527"/>
      <c r="Y83" s="527"/>
      <c r="Z83" s="527"/>
      <c r="AA83" s="527"/>
      <c r="AB83" s="527"/>
      <c r="AC83" s="527"/>
      <c r="AD83" s="557"/>
      <c r="AE83" s="850"/>
      <c r="AF83" s="851"/>
      <c r="AG83" s="852"/>
    </row>
    <row r="84" spans="2:33" ht="28.5" customHeight="1">
      <c r="B84" s="871"/>
      <c r="C84" s="872"/>
      <c r="D84" s="872"/>
      <c r="E84" s="873"/>
      <c r="F84" s="935"/>
      <c r="G84" s="936"/>
      <c r="H84" s="938" t="s">
        <v>312</v>
      </c>
      <c r="I84" s="939"/>
      <c r="J84" s="939"/>
      <c r="K84" s="939"/>
      <c r="L84" s="939"/>
      <c r="M84" s="939"/>
      <c r="N84" s="939"/>
      <c r="O84" s="939"/>
      <c r="P84" s="939"/>
      <c r="Q84" s="939"/>
      <c r="R84" s="939"/>
      <c r="S84" s="939"/>
      <c r="T84" s="939"/>
      <c r="U84" s="939"/>
      <c r="V84" s="939"/>
      <c r="W84" s="939"/>
      <c r="X84" s="939"/>
      <c r="Y84" s="939"/>
      <c r="Z84" s="939"/>
      <c r="AA84" s="939"/>
      <c r="AB84" s="939"/>
      <c r="AC84" s="939"/>
      <c r="AD84" s="940"/>
      <c r="AE84" s="941"/>
      <c r="AF84" s="913"/>
      <c r="AG84" s="914"/>
    </row>
    <row r="85" spans="2:33" ht="28.5" customHeight="1">
      <c r="B85" s="871"/>
      <c r="C85" s="872"/>
      <c r="D85" s="872"/>
      <c r="E85" s="873"/>
      <c r="F85" s="957" t="s">
        <v>318</v>
      </c>
      <c r="G85" s="958"/>
      <c r="H85" s="535" t="s">
        <v>317</v>
      </c>
      <c r="I85" s="507"/>
      <c r="J85" s="507"/>
      <c r="K85" s="531"/>
      <c r="L85" s="531"/>
      <c r="M85" s="531"/>
      <c r="N85" s="531"/>
      <c r="O85" s="531"/>
      <c r="P85" s="531"/>
      <c r="Q85" s="531"/>
      <c r="R85" s="531"/>
      <c r="S85" s="532"/>
      <c r="T85" s="532"/>
      <c r="U85" s="532"/>
      <c r="V85" s="531"/>
      <c r="W85" s="531"/>
      <c r="X85" s="531"/>
      <c r="Y85" s="531"/>
      <c r="Z85" s="531"/>
      <c r="AA85" s="531"/>
      <c r="AB85" s="531"/>
      <c r="AC85" s="531"/>
      <c r="AD85" s="558"/>
      <c r="AE85" s="884"/>
      <c r="AF85" s="824"/>
      <c r="AG85" s="825"/>
    </row>
    <row r="86" spans="2:33" ht="28.5" customHeight="1">
      <c r="B86" s="871"/>
      <c r="C86" s="872"/>
      <c r="D86" s="872"/>
      <c r="E86" s="873"/>
      <c r="F86" s="933"/>
      <c r="G86" s="934"/>
      <c r="H86" s="529" t="s">
        <v>316</v>
      </c>
      <c r="I86" s="523"/>
      <c r="J86" s="523"/>
      <c r="K86" s="524"/>
      <c r="L86" s="524"/>
      <c r="M86" s="524"/>
      <c r="N86" s="524"/>
      <c r="O86" s="524"/>
      <c r="P86" s="524"/>
      <c r="Q86" s="524"/>
      <c r="R86" s="524"/>
      <c r="S86" s="525"/>
      <c r="T86" s="525"/>
      <c r="U86" s="525"/>
      <c r="V86" s="524"/>
      <c r="W86" s="524"/>
      <c r="X86" s="524"/>
      <c r="Y86" s="524"/>
      <c r="Z86" s="524"/>
      <c r="AA86" s="524"/>
      <c r="AB86" s="524"/>
      <c r="AC86" s="524"/>
      <c r="AD86" s="530"/>
      <c r="AE86" s="817"/>
      <c r="AF86" s="818"/>
      <c r="AG86" s="819"/>
    </row>
    <row r="87" spans="2:33" ht="28.5" customHeight="1">
      <c r="B87" s="871"/>
      <c r="C87" s="872"/>
      <c r="D87" s="872"/>
      <c r="E87" s="873"/>
      <c r="F87" s="933"/>
      <c r="G87" s="934"/>
      <c r="H87" s="535" t="s">
        <v>315</v>
      </c>
      <c r="I87" s="507"/>
      <c r="J87" s="507"/>
      <c r="K87" s="531"/>
      <c r="L87" s="531"/>
      <c r="M87" s="531"/>
      <c r="N87" s="531"/>
      <c r="O87" s="531"/>
      <c r="P87" s="531"/>
      <c r="Q87" s="531"/>
      <c r="R87" s="531"/>
      <c r="S87" s="532"/>
      <c r="T87" s="532"/>
      <c r="U87" s="532"/>
      <c r="V87" s="531"/>
      <c r="W87" s="531"/>
      <c r="X87" s="531"/>
      <c r="Y87" s="531"/>
      <c r="Z87" s="531"/>
      <c r="AA87" s="531"/>
      <c r="AB87" s="531"/>
      <c r="AC87" s="531"/>
      <c r="AD87" s="558"/>
      <c r="AE87" s="884"/>
      <c r="AF87" s="824"/>
      <c r="AG87" s="825"/>
    </row>
    <row r="88" spans="2:33" ht="28.5" customHeight="1">
      <c r="B88" s="871"/>
      <c r="C88" s="872"/>
      <c r="D88" s="872"/>
      <c r="E88" s="873"/>
      <c r="F88" s="933"/>
      <c r="G88" s="934"/>
      <c r="H88" s="533" t="s">
        <v>314</v>
      </c>
      <c r="I88" s="526"/>
      <c r="J88" s="526"/>
      <c r="K88" s="527"/>
      <c r="L88" s="527"/>
      <c r="M88" s="527"/>
      <c r="N88" s="527"/>
      <c r="O88" s="527"/>
      <c r="P88" s="527"/>
      <c r="Q88" s="527"/>
      <c r="R88" s="527"/>
      <c r="S88" s="534"/>
      <c r="T88" s="534"/>
      <c r="U88" s="534"/>
      <c r="V88" s="527"/>
      <c r="W88" s="527"/>
      <c r="X88" s="527"/>
      <c r="Y88" s="527"/>
      <c r="Z88" s="527"/>
      <c r="AA88" s="527"/>
      <c r="AB88" s="527"/>
      <c r="AC88" s="527"/>
      <c r="AD88" s="557"/>
      <c r="AE88" s="850"/>
      <c r="AF88" s="851"/>
      <c r="AG88" s="852"/>
    </row>
    <row r="89" spans="2:33" ht="28.5" customHeight="1">
      <c r="B89" s="871"/>
      <c r="C89" s="872"/>
      <c r="D89" s="872"/>
      <c r="E89" s="873"/>
      <c r="F89" s="933"/>
      <c r="G89" s="934"/>
      <c r="H89" s="533" t="s">
        <v>313</v>
      </c>
      <c r="I89" s="526"/>
      <c r="J89" s="526"/>
      <c r="K89" s="527"/>
      <c r="L89" s="527"/>
      <c r="M89" s="527"/>
      <c r="N89" s="527"/>
      <c r="O89" s="527"/>
      <c r="P89" s="527"/>
      <c r="Q89" s="527"/>
      <c r="R89" s="527"/>
      <c r="S89" s="534"/>
      <c r="T89" s="534"/>
      <c r="U89" s="534"/>
      <c r="V89" s="527"/>
      <c r="W89" s="527"/>
      <c r="X89" s="527"/>
      <c r="Y89" s="527"/>
      <c r="Z89" s="527"/>
      <c r="AA89" s="527"/>
      <c r="AB89" s="527"/>
      <c r="AC89" s="527"/>
      <c r="AD89" s="557"/>
      <c r="AE89" s="817"/>
      <c r="AF89" s="818"/>
      <c r="AG89" s="819"/>
    </row>
    <row r="90" spans="2:33" ht="28.5" customHeight="1" thickBot="1">
      <c r="B90" s="874"/>
      <c r="C90" s="875"/>
      <c r="D90" s="875"/>
      <c r="E90" s="876"/>
      <c r="F90" s="959"/>
      <c r="G90" s="960"/>
      <c r="H90" s="885" t="s">
        <v>312</v>
      </c>
      <c r="I90" s="886"/>
      <c r="J90" s="886"/>
      <c r="K90" s="886"/>
      <c r="L90" s="886"/>
      <c r="M90" s="886"/>
      <c r="N90" s="886"/>
      <c r="O90" s="886"/>
      <c r="P90" s="886"/>
      <c r="Q90" s="886"/>
      <c r="R90" s="886"/>
      <c r="S90" s="886"/>
      <c r="T90" s="886"/>
      <c r="U90" s="886"/>
      <c r="V90" s="886"/>
      <c r="W90" s="886"/>
      <c r="X90" s="886"/>
      <c r="Y90" s="886"/>
      <c r="Z90" s="886"/>
      <c r="AA90" s="886"/>
      <c r="AB90" s="886"/>
      <c r="AC90" s="886"/>
      <c r="AD90" s="923"/>
      <c r="AE90" s="863"/>
      <c r="AF90" s="864"/>
      <c r="AG90" s="865"/>
    </row>
    <row r="91" spans="2:33" ht="31.5" customHeight="1">
      <c r="B91" s="897" t="s">
        <v>311</v>
      </c>
      <c r="C91" s="854"/>
      <c r="D91" s="854"/>
      <c r="E91" s="946"/>
      <c r="F91" s="826" t="s">
        <v>310</v>
      </c>
      <c r="G91" s="827"/>
      <c r="H91" s="827"/>
      <c r="I91" s="827"/>
      <c r="J91" s="827"/>
      <c r="K91" s="827"/>
      <c r="L91" s="827"/>
      <c r="M91" s="827"/>
      <c r="N91" s="827"/>
      <c r="O91" s="827"/>
      <c r="P91" s="827"/>
      <c r="Q91" s="827"/>
      <c r="R91" s="827"/>
      <c r="S91" s="827"/>
      <c r="T91" s="827"/>
      <c r="U91" s="827"/>
      <c r="V91" s="827"/>
      <c r="W91" s="827"/>
      <c r="X91" s="827"/>
      <c r="Y91" s="827"/>
      <c r="Z91" s="949"/>
      <c r="AA91" s="953" t="s">
        <v>309</v>
      </c>
      <c r="AB91" s="954"/>
      <c r="AC91" s="954"/>
      <c r="AD91" s="954"/>
      <c r="AE91" s="880"/>
      <c r="AF91" s="881"/>
      <c r="AG91" s="559" t="s">
        <v>306</v>
      </c>
    </row>
    <row r="92" spans="2:33" ht="31.5" customHeight="1" thickBot="1">
      <c r="B92" s="947"/>
      <c r="C92" s="855"/>
      <c r="D92" s="855"/>
      <c r="E92" s="948"/>
      <c r="F92" s="950" t="s">
        <v>308</v>
      </c>
      <c r="G92" s="951"/>
      <c r="H92" s="951"/>
      <c r="I92" s="951"/>
      <c r="J92" s="951"/>
      <c r="K92" s="951"/>
      <c r="L92" s="951"/>
      <c r="M92" s="951"/>
      <c r="N92" s="951"/>
      <c r="O92" s="951"/>
      <c r="P92" s="951"/>
      <c r="Q92" s="951"/>
      <c r="R92" s="951"/>
      <c r="S92" s="951"/>
      <c r="T92" s="951"/>
      <c r="U92" s="951"/>
      <c r="V92" s="951"/>
      <c r="W92" s="951"/>
      <c r="X92" s="951"/>
      <c r="Y92" s="951"/>
      <c r="Z92" s="952"/>
      <c r="AA92" s="955" t="s">
        <v>307</v>
      </c>
      <c r="AB92" s="956"/>
      <c r="AC92" s="956"/>
      <c r="AD92" s="956"/>
      <c r="AE92" s="882"/>
      <c r="AF92" s="883"/>
      <c r="AG92" s="560" t="s">
        <v>306</v>
      </c>
    </row>
    <row r="93" spans="2:33" ht="28.5" customHeight="1" thickBot="1">
      <c r="B93" s="561" t="s">
        <v>305</v>
      </c>
      <c r="C93" s="562"/>
      <c r="D93" s="562"/>
      <c r="E93" s="562"/>
      <c r="F93" s="562"/>
      <c r="G93" s="562"/>
      <c r="H93" s="562"/>
      <c r="I93" s="562"/>
      <c r="J93" s="562"/>
      <c r="K93" s="563"/>
      <c r="L93" s="563"/>
      <c r="M93" s="563"/>
      <c r="N93" s="563"/>
      <c r="O93" s="563"/>
      <c r="P93" s="563"/>
      <c r="Q93" s="563"/>
      <c r="R93" s="563"/>
      <c r="S93" s="564"/>
      <c r="T93" s="564"/>
      <c r="U93" s="564"/>
      <c r="V93" s="563"/>
      <c r="W93" s="563"/>
      <c r="X93" s="563"/>
      <c r="Y93" s="563"/>
      <c r="Z93" s="563"/>
      <c r="AA93" s="890">
        <f>'3_区分3計算表'!$H$24</f>
        <v>2</v>
      </c>
      <c r="AB93" s="891"/>
      <c r="AC93" s="891"/>
      <c r="AD93" s="891"/>
      <c r="AE93" s="891"/>
      <c r="AF93" s="891"/>
      <c r="AG93" s="497" t="s">
        <v>301</v>
      </c>
    </row>
    <row r="94" spans="2:33" ht="28.5" customHeight="1">
      <c r="B94" s="897" t="s">
        <v>304</v>
      </c>
      <c r="C94" s="898"/>
      <c r="D94" s="898"/>
      <c r="E94" s="899"/>
      <c r="F94" s="501" t="s">
        <v>303</v>
      </c>
      <c r="G94" s="501"/>
      <c r="H94" s="501"/>
      <c r="I94" s="501"/>
      <c r="J94" s="501"/>
      <c r="K94" s="541"/>
      <c r="L94" s="541"/>
      <c r="M94" s="541"/>
      <c r="N94" s="541"/>
      <c r="O94" s="541"/>
      <c r="P94" s="541"/>
      <c r="Q94" s="541"/>
      <c r="R94" s="541"/>
      <c r="S94" s="542"/>
      <c r="T94" s="542"/>
      <c r="U94" s="542"/>
      <c r="V94" s="541"/>
      <c r="W94" s="541"/>
      <c r="X94" s="541"/>
      <c r="Y94" s="541"/>
      <c r="Z94" s="541"/>
      <c r="AA94" s="869" t="str">
        <f>【参考】計算結果!D17</f>
        <v>実人数を入力してください</v>
      </c>
      <c r="AB94" s="870"/>
      <c r="AC94" s="870"/>
      <c r="AD94" s="870"/>
      <c r="AE94" s="870"/>
      <c r="AF94" s="870"/>
      <c r="AG94" s="503" t="s">
        <v>301</v>
      </c>
    </row>
    <row r="95" spans="2:33" ht="28.5" customHeight="1" thickBot="1">
      <c r="B95" s="900"/>
      <c r="C95" s="901"/>
      <c r="D95" s="901"/>
      <c r="E95" s="902"/>
      <c r="F95" s="565" t="s">
        <v>302</v>
      </c>
      <c r="G95" s="566"/>
      <c r="H95" s="566"/>
      <c r="I95" s="566"/>
      <c r="J95" s="567"/>
      <c r="K95" s="567"/>
      <c r="L95" s="567"/>
      <c r="M95" s="567"/>
      <c r="N95" s="567"/>
      <c r="O95" s="567"/>
      <c r="P95" s="567"/>
      <c r="Q95" s="567"/>
      <c r="R95" s="567"/>
      <c r="S95" s="566"/>
      <c r="T95" s="566"/>
      <c r="U95" s="566"/>
      <c r="V95" s="567"/>
      <c r="W95" s="567"/>
      <c r="X95" s="567"/>
      <c r="Y95" s="567"/>
      <c r="Z95" s="567"/>
      <c r="AA95" s="927" t="str">
        <f>【参考】計算結果!D18</f>
        <v>実人数を入力してください</v>
      </c>
      <c r="AB95" s="928"/>
      <c r="AC95" s="928"/>
      <c r="AD95" s="928"/>
      <c r="AE95" s="928"/>
      <c r="AF95" s="928"/>
      <c r="AG95" s="568" t="s">
        <v>301</v>
      </c>
    </row>
    <row r="96" spans="2:33" ht="15" customHeight="1">
      <c r="B96" s="473" t="s">
        <v>300</v>
      </c>
      <c r="C96" s="511"/>
      <c r="D96" s="511"/>
      <c r="E96" s="511"/>
      <c r="F96" s="511"/>
      <c r="G96" s="469"/>
      <c r="H96" s="469"/>
      <c r="I96" s="469"/>
      <c r="J96" s="512"/>
      <c r="K96" s="512"/>
      <c r="L96" s="512"/>
      <c r="M96" s="512"/>
      <c r="N96" s="512"/>
      <c r="O96" s="512"/>
      <c r="P96" s="512"/>
      <c r="Q96" s="512"/>
      <c r="R96" s="512"/>
      <c r="S96" s="469"/>
      <c r="T96" s="469"/>
      <c r="U96" s="469"/>
      <c r="V96" s="512"/>
      <c r="W96" s="512"/>
      <c r="X96" s="512"/>
      <c r="Y96" s="512"/>
      <c r="Z96" s="512"/>
      <c r="AA96" s="512"/>
      <c r="AB96" s="512"/>
      <c r="AC96" s="512"/>
      <c r="AD96" s="512"/>
      <c r="AE96" s="469"/>
      <c r="AF96" s="469"/>
      <c r="AG96" s="469"/>
    </row>
    <row r="97" spans="2:33" ht="15" customHeight="1">
      <c r="B97" s="473" t="s">
        <v>299</v>
      </c>
      <c r="C97" s="511"/>
      <c r="D97" s="511"/>
      <c r="E97" s="511"/>
      <c r="F97" s="511"/>
      <c r="G97" s="469"/>
      <c r="H97" s="469"/>
      <c r="I97" s="469"/>
      <c r="J97" s="512"/>
      <c r="K97" s="512"/>
      <c r="L97" s="512"/>
      <c r="M97" s="512"/>
      <c r="N97" s="512"/>
      <c r="O97" s="512"/>
      <c r="P97" s="512"/>
      <c r="Q97" s="512"/>
      <c r="R97" s="512"/>
      <c r="S97" s="469"/>
      <c r="T97" s="469"/>
      <c r="U97" s="469"/>
      <c r="V97" s="512"/>
      <c r="W97" s="512"/>
      <c r="X97" s="512"/>
      <c r="Y97" s="512"/>
      <c r="Z97" s="512"/>
      <c r="AA97" s="512"/>
      <c r="AB97" s="512"/>
      <c r="AC97" s="512"/>
      <c r="AD97" s="512"/>
      <c r="AE97" s="469"/>
      <c r="AF97" s="469"/>
      <c r="AG97" s="469"/>
    </row>
    <row r="98" spans="2:33" ht="15" customHeight="1">
      <c r="B98" s="473" t="s">
        <v>298</v>
      </c>
      <c r="C98" s="511"/>
      <c r="D98" s="511"/>
      <c r="E98" s="511"/>
      <c r="F98" s="511"/>
      <c r="G98" s="469"/>
      <c r="H98" s="469"/>
      <c r="I98" s="469"/>
      <c r="J98" s="512"/>
      <c r="K98" s="512"/>
      <c r="L98" s="512"/>
      <c r="M98" s="512"/>
      <c r="N98" s="512"/>
      <c r="O98" s="512"/>
      <c r="P98" s="512"/>
      <c r="Q98" s="512"/>
      <c r="R98" s="512"/>
      <c r="S98" s="469"/>
      <c r="T98" s="469"/>
      <c r="U98" s="469"/>
      <c r="V98" s="512"/>
      <c r="W98" s="512"/>
      <c r="X98" s="512"/>
      <c r="Y98" s="512"/>
      <c r="Z98" s="512"/>
      <c r="AA98" s="512"/>
      <c r="AB98" s="512"/>
      <c r="AC98" s="512"/>
      <c r="AD98" s="512"/>
      <c r="AE98" s="469"/>
      <c r="AF98" s="469"/>
      <c r="AG98" s="469"/>
    </row>
    <row r="99" spans="2:33" ht="15" customHeight="1">
      <c r="B99" s="472" t="s">
        <v>297</v>
      </c>
    </row>
    <row r="100" spans="2:33" ht="15" customHeight="1">
      <c r="B100" s="472" t="s">
        <v>296</v>
      </c>
    </row>
    <row r="101" spans="2:33" ht="15" customHeight="1">
      <c r="B101" s="472" t="s">
        <v>295</v>
      </c>
    </row>
    <row r="102" spans="2:33" ht="20.25" customHeight="1">
      <c r="V102" s="477"/>
      <c r="W102" s="477"/>
      <c r="X102" s="477"/>
      <c r="Y102" s="477"/>
      <c r="Z102" s="493"/>
      <c r="AA102" s="493"/>
      <c r="AB102" s="493"/>
      <c r="AC102" s="493"/>
      <c r="AD102" s="493"/>
      <c r="AE102" s="493"/>
      <c r="AF102" s="493"/>
      <c r="AG102" s="493"/>
    </row>
    <row r="103" spans="2:33" ht="20.25" customHeight="1">
      <c r="V103" s="569"/>
      <c r="W103" s="569"/>
      <c r="X103" s="569"/>
      <c r="Y103" s="569"/>
      <c r="Z103" s="570"/>
      <c r="AA103" s="570"/>
      <c r="AB103" s="570"/>
      <c r="AC103" s="570"/>
      <c r="AD103" s="570"/>
      <c r="AE103" s="570"/>
      <c r="AF103" s="570"/>
      <c r="AG103" s="570"/>
    </row>
  </sheetData>
  <sheetProtection algorithmName="SHA-512" hashValue="pSgzX/GEryJl1Xy9Wfz7i31j9ZmRzZTQsZQ29KmbWuiKUmhYPmeeyhHCWQhxChZX1okE3UnfTma8z7yp7CFE6Q==" saltValue="a+lGXyPb63edLis78JWwsg==" spinCount="100000" sheet="1" objects="1" scenarios="1"/>
  <dataConsolidate link="1"/>
  <mergeCells count="121">
    <mergeCell ref="B81:E90"/>
    <mergeCell ref="AE72:AG72"/>
    <mergeCell ref="AE65:AG65"/>
    <mergeCell ref="F81:G84"/>
    <mergeCell ref="B91:E92"/>
    <mergeCell ref="F91:Z91"/>
    <mergeCell ref="F92:Z92"/>
    <mergeCell ref="AA91:AD91"/>
    <mergeCell ref="AA92:AD92"/>
    <mergeCell ref="F85:G90"/>
    <mergeCell ref="F73:G78"/>
    <mergeCell ref="AE76:AG76"/>
    <mergeCell ref="AE82:AG82"/>
    <mergeCell ref="AE67:AG67"/>
    <mergeCell ref="AE69:AG69"/>
    <mergeCell ref="AE68:AG68"/>
    <mergeCell ref="AE74:AG74"/>
    <mergeCell ref="AE89:AG89"/>
    <mergeCell ref="F46:G54"/>
    <mergeCell ref="F55:G72"/>
    <mergeCell ref="AE49:AG49"/>
    <mergeCell ref="AE81:AG81"/>
    <mergeCell ref="AE83:AG83"/>
    <mergeCell ref="H84:AD84"/>
    <mergeCell ref="AE84:AG84"/>
    <mergeCell ref="AE75:AG75"/>
    <mergeCell ref="AE77:AG77"/>
    <mergeCell ref="AE61:AG61"/>
    <mergeCell ref="L27:L29"/>
    <mergeCell ref="AA27:AF29"/>
    <mergeCell ref="T27:Y29"/>
    <mergeCell ref="AE33:AG33"/>
    <mergeCell ref="AG27:AG29"/>
    <mergeCell ref="AE53:AG53"/>
    <mergeCell ref="B94:E95"/>
    <mergeCell ref="B26:E29"/>
    <mergeCell ref="AE54:AG54"/>
    <mergeCell ref="F30:G43"/>
    <mergeCell ref="AE73:AG73"/>
    <mergeCell ref="AE35:AG35"/>
    <mergeCell ref="AE88:AG88"/>
    <mergeCell ref="H90:AD90"/>
    <mergeCell ref="AE34:AG34"/>
    <mergeCell ref="AE51:AG51"/>
    <mergeCell ref="AE37:AG37"/>
    <mergeCell ref="AE50:AG50"/>
    <mergeCell ref="AE32:AG32"/>
    <mergeCell ref="AE30:AG30"/>
    <mergeCell ref="AE31:AG31"/>
    <mergeCell ref="AE42:AG42"/>
    <mergeCell ref="AE36:AG36"/>
    <mergeCell ref="AA95:AF95"/>
    <mergeCell ref="AA94:AF94"/>
    <mergeCell ref="AE56:AG56"/>
    <mergeCell ref="AE60:AG60"/>
    <mergeCell ref="AE59:AG59"/>
    <mergeCell ref="AE62:AG62"/>
    <mergeCell ref="AE58:AG58"/>
    <mergeCell ref="B30:E43"/>
    <mergeCell ref="B46:E78"/>
    <mergeCell ref="H71:AD71"/>
    <mergeCell ref="AE91:AF91"/>
    <mergeCell ref="AE92:AF92"/>
    <mergeCell ref="AE63:AG63"/>
    <mergeCell ref="AE64:AG64"/>
    <mergeCell ref="AE66:AG66"/>
    <mergeCell ref="AE85:AG85"/>
    <mergeCell ref="AE71:AG71"/>
    <mergeCell ref="AE70:AG70"/>
    <mergeCell ref="AE86:AG86"/>
    <mergeCell ref="H78:AD78"/>
    <mergeCell ref="AE78:AG78"/>
    <mergeCell ref="AE90:AG90"/>
    <mergeCell ref="AE87:AG87"/>
    <mergeCell ref="AA93:AF93"/>
    <mergeCell ref="AE47:AG47"/>
    <mergeCell ref="AE41:AG41"/>
    <mergeCell ref="AE38:AG38"/>
    <mergeCell ref="AE55:AG55"/>
    <mergeCell ref="AE46:AG46"/>
    <mergeCell ref="AE57:AG57"/>
    <mergeCell ref="B20:AG20"/>
    <mergeCell ref="B21:B22"/>
    <mergeCell ref="T26:Z26"/>
    <mergeCell ref="M26:S26"/>
    <mergeCell ref="F27:K29"/>
    <mergeCell ref="N29:R29"/>
    <mergeCell ref="N28:S28"/>
    <mergeCell ref="M25:T25"/>
    <mergeCell ref="F26:L26"/>
    <mergeCell ref="AE52:AG52"/>
    <mergeCell ref="AE48:AG48"/>
    <mergeCell ref="AE39:AG39"/>
    <mergeCell ref="M27:R27"/>
    <mergeCell ref="AE40:AG40"/>
    <mergeCell ref="C21:Z22"/>
    <mergeCell ref="AA21:AG22"/>
    <mergeCell ref="AA26:AG26"/>
    <mergeCell ref="AE43:AG43"/>
    <mergeCell ref="Z27:Z29"/>
    <mergeCell ref="B3:AG3"/>
    <mergeCell ref="O8:T8"/>
    <mergeCell ref="U8:AG8"/>
    <mergeCell ref="O9:T9"/>
    <mergeCell ref="U9:AG9"/>
    <mergeCell ref="O10:T10"/>
    <mergeCell ref="U10:AG10"/>
    <mergeCell ref="E6:K6"/>
    <mergeCell ref="B25:L25"/>
    <mergeCell ref="Y15:AE15"/>
    <mergeCell ref="P15:S15"/>
    <mergeCell ref="L15:N15"/>
    <mergeCell ref="B15:G15"/>
    <mergeCell ref="H15:K15"/>
    <mergeCell ref="Q16:V16"/>
    <mergeCell ref="O11:T11"/>
    <mergeCell ref="U11:AG11"/>
    <mergeCell ref="Q17:V17"/>
    <mergeCell ref="B18:P18"/>
    <mergeCell ref="T15:V15"/>
    <mergeCell ref="Q18:V18"/>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3D5ECE22-4226-4583-A3A7-0CABA82226CC}">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D1B9-AAF0-4CB0-9875-BF03C7E68FB4}">
  <sheetPr>
    <pageSetUpPr fitToPage="1"/>
  </sheetPr>
  <dimension ref="B1:BA45"/>
  <sheetViews>
    <sheetView showGridLines="0" view="pageBreakPreview" zoomScale="85" zoomScaleNormal="100" zoomScaleSheetLayoutView="85" workbookViewId="0">
      <selection activeCell="AG15" sqref="AG15"/>
    </sheetView>
  </sheetViews>
  <sheetFormatPr defaultColWidth="9" defaultRowHeight="18" customHeight="1"/>
  <cols>
    <col min="1" max="1" width="2.5" style="461" customWidth="1"/>
    <col min="2" max="34" width="3.375" style="461" customWidth="1"/>
    <col min="35" max="35" width="2.5" style="461" customWidth="1"/>
    <col min="36" max="36" width="3" style="461" customWidth="1"/>
    <col min="37" max="40" width="3" style="461" hidden="1" customWidth="1"/>
    <col min="41" max="47" width="3" style="461" customWidth="1"/>
    <col min="48" max="51" width="9" style="461"/>
    <col min="52" max="53" width="21.375" style="461" customWidth="1"/>
    <col min="54" max="16384" width="9" style="461"/>
  </cols>
  <sheetData>
    <row r="1" spans="2:40" ht="18" customHeight="1">
      <c r="B1" s="460" t="s">
        <v>405</v>
      </c>
      <c r="AM1" s="461" t="s">
        <v>404</v>
      </c>
      <c r="AN1" s="461" t="s">
        <v>403</v>
      </c>
    </row>
    <row r="2" spans="2:40" ht="42.75" customHeight="1">
      <c r="B2" s="787" t="str">
        <f>様式1!$AQ$1&amp;様式1!$AQ$2&amp;"年度賃金改善計画書（処遇改善等加算）"</f>
        <v>令和8年度賃金改善計画書（処遇改善等加算）</v>
      </c>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row>
    <row r="3" spans="2:40" ht="26.25" customHeight="1" thickBot="1">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2:40" ht="20.25" customHeight="1">
      <c r="D4" s="467"/>
      <c r="E4" s="467"/>
      <c r="F4" s="467"/>
      <c r="G4" s="467"/>
      <c r="H4" s="467"/>
      <c r="I4" s="467"/>
      <c r="J4" s="467"/>
      <c r="K4" s="467"/>
      <c r="L4" s="467"/>
      <c r="M4" s="467"/>
      <c r="N4" s="467"/>
      <c r="O4" s="467"/>
      <c r="P4" s="467"/>
      <c r="R4" s="719" t="s">
        <v>266</v>
      </c>
      <c r="S4" s="788"/>
      <c r="T4" s="788"/>
      <c r="U4" s="788"/>
      <c r="V4" s="788"/>
      <c r="W4" s="788"/>
      <c r="X4" s="1004" t="str">
        <f>様式1!U7</f>
        <v>京都市</v>
      </c>
      <c r="Y4" s="1005"/>
      <c r="Z4" s="1005"/>
      <c r="AA4" s="1005"/>
      <c r="AB4" s="1005"/>
      <c r="AC4" s="1005"/>
      <c r="AD4" s="1005"/>
      <c r="AE4" s="1005"/>
      <c r="AF4" s="1005"/>
      <c r="AG4" s="1005"/>
      <c r="AH4" s="1005"/>
      <c r="AI4" s="1005"/>
      <c r="AJ4" s="1006"/>
    </row>
    <row r="5" spans="2:40" ht="20.25" customHeight="1">
      <c r="D5" s="467"/>
      <c r="E5" s="467"/>
      <c r="F5" s="467"/>
      <c r="G5" s="467"/>
      <c r="H5" s="467"/>
      <c r="I5" s="467"/>
      <c r="J5" s="467"/>
      <c r="K5" s="467"/>
      <c r="L5" s="467"/>
      <c r="M5" s="467"/>
      <c r="N5" s="467"/>
      <c r="O5" s="467"/>
      <c r="P5" s="467"/>
      <c r="R5" s="726" t="s">
        <v>264</v>
      </c>
      <c r="S5" s="791"/>
      <c r="T5" s="791"/>
      <c r="U5" s="791"/>
      <c r="V5" s="791"/>
      <c r="W5" s="791"/>
      <c r="X5" s="1001">
        <f>様式1!U8</f>
        <v>0</v>
      </c>
      <c r="Y5" s="1002"/>
      <c r="Z5" s="1002"/>
      <c r="AA5" s="1002"/>
      <c r="AB5" s="1002"/>
      <c r="AC5" s="1002"/>
      <c r="AD5" s="1002"/>
      <c r="AE5" s="1002"/>
      <c r="AF5" s="1002"/>
      <c r="AG5" s="1002"/>
      <c r="AH5" s="1002"/>
      <c r="AI5" s="1002"/>
      <c r="AJ5" s="1003"/>
    </row>
    <row r="6" spans="2:40" ht="20.25" customHeight="1">
      <c r="D6" s="467"/>
      <c r="E6" s="467"/>
      <c r="F6" s="467"/>
      <c r="G6" s="467"/>
      <c r="H6" s="467"/>
      <c r="I6" s="467"/>
      <c r="J6" s="467"/>
      <c r="K6" s="467"/>
      <c r="L6" s="467"/>
      <c r="M6" s="467"/>
      <c r="N6" s="467"/>
      <c r="O6" s="467"/>
      <c r="P6" s="467"/>
      <c r="R6" s="726" t="s">
        <v>263</v>
      </c>
      <c r="S6" s="791"/>
      <c r="T6" s="791"/>
      <c r="U6" s="791"/>
      <c r="V6" s="791"/>
      <c r="W6" s="791"/>
      <c r="X6" s="1001">
        <f>様式1!U9</f>
        <v>0</v>
      </c>
      <c r="Y6" s="1002"/>
      <c r="Z6" s="1002"/>
      <c r="AA6" s="1002"/>
      <c r="AB6" s="1002"/>
      <c r="AC6" s="1002"/>
      <c r="AD6" s="1002"/>
      <c r="AE6" s="1002"/>
      <c r="AF6" s="1002"/>
      <c r="AG6" s="1002"/>
      <c r="AH6" s="1002"/>
      <c r="AI6" s="1002"/>
      <c r="AJ6" s="1003"/>
    </row>
    <row r="7" spans="2:40" ht="20.25" customHeight="1" thickBot="1">
      <c r="D7" s="467"/>
      <c r="E7" s="467"/>
      <c r="F7" s="467"/>
      <c r="G7" s="467"/>
      <c r="H7" s="467"/>
      <c r="I7" s="467"/>
      <c r="J7" s="467"/>
      <c r="K7" s="467"/>
      <c r="L7" s="467"/>
      <c r="M7" s="467"/>
      <c r="N7" s="467"/>
      <c r="O7" s="467"/>
      <c r="P7" s="467"/>
      <c r="Q7" s="467"/>
      <c r="R7" s="729" t="s">
        <v>292</v>
      </c>
      <c r="S7" s="806"/>
      <c r="T7" s="806"/>
      <c r="U7" s="806"/>
      <c r="V7" s="806"/>
      <c r="W7" s="806"/>
      <c r="X7" s="990">
        <f>様式1!U10</f>
        <v>0</v>
      </c>
      <c r="Y7" s="991"/>
      <c r="Z7" s="991"/>
      <c r="AA7" s="991"/>
      <c r="AB7" s="991"/>
      <c r="AC7" s="991"/>
      <c r="AD7" s="991"/>
      <c r="AE7" s="991"/>
      <c r="AF7" s="991"/>
      <c r="AG7" s="991"/>
      <c r="AH7" s="991"/>
      <c r="AI7" s="991"/>
      <c r="AJ7" s="992"/>
    </row>
    <row r="8" spans="2:40" ht="9" customHeight="1">
      <c r="R8" s="469"/>
      <c r="S8" s="469"/>
      <c r="T8" s="469"/>
      <c r="U8" s="469"/>
      <c r="V8" s="469"/>
      <c r="W8" s="469"/>
      <c r="X8" s="469"/>
      <c r="Y8" s="469"/>
    </row>
    <row r="9" spans="2:40" ht="9" customHeight="1">
      <c r="R9" s="469"/>
      <c r="S9" s="469"/>
      <c r="T9" s="469"/>
      <c r="U9" s="469"/>
      <c r="V9" s="469"/>
      <c r="W9" s="469"/>
      <c r="X9" s="469"/>
      <c r="Y9" s="469"/>
    </row>
    <row r="10" spans="2:40" ht="18" customHeight="1" thickBot="1">
      <c r="B10" s="461" t="s">
        <v>402</v>
      </c>
    </row>
    <row r="11" spans="2:40" ht="29.25" customHeight="1" thickBot="1">
      <c r="C11" s="571"/>
      <c r="D11" s="572"/>
      <c r="E11" s="572"/>
      <c r="F11" s="572"/>
      <c r="G11" s="572"/>
      <c r="H11" s="572"/>
      <c r="I11" s="572"/>
      <c r="J11" s="572"/>
      <c r="K11" s="572"/>
      <c r="L11" s="572"/>
      <c r="M11" s="573"/>
      <c r="N11" s="842" t="s">
        <v>372</v>
      </c>
      <c r="O11" s="842"/>
      <c r="P11" s="842"/>
      <c r="Q11" s="842"/>
      <c r="R11" s="842"/>
      <c r="S11" s="842"/>
      <c r="T11" s="842"/>
      <c r="U11" s="842"/>
      <c r="V11" s="843"/>
      <c r="W11" s="986" t="s">
        <v>401</v>
      </c>
      <c r="X11" s="987"/>
      <c r="Y11" s="987"/>
      <c r="Z11" s="987"/>
      <c r="AA11" s="987"/>
      <c r="AB11" s="987"/>
      <c r="AC11" s="987"/>
      <c r="AD11" s="987"/>
      <c r="AE11" s="988"/>
      <c r="AG11" s="993" t="s">
        <v>400</v>
      </c>
      <c r="AH11" s="994"/>
      <c r="AI11" s="995"/>
      <c r="AJ11" s="498" t="str">
        <f>IFERROR(IF(N13&gt;=N12,"○","×"),"")</f>
        <v/>
      </c>
    </row>
    <row r="12" spans="2:40" ht="27.75" customHeight="1" thickBot="1">
      <c r="C12" s="574" t="s">
        <v>290</v>
      </c>
      <c r="D12" s="996" t="s">
        <v>399</v>
      </c>
      <c r="E12" s="996"/>
      <c r="F12" s="996"/>
      <c r="G12" s="996"/>
      <c r="H12" s="996"/>
      <c r="I12" s="996"/>
      <c r="J12" s="996"/>
      <c r="K12" s="996"/>
      <c r="L12" s="996"/>
      <c r="M12" s="996"/>
      <c r="N12" s="997" t="e">
        <f>【参考】計算結果!$D$14-N38+N39</f>
        <v>#N/A</v>
      </c>
      <c r="O12" s="997"/>
      <c r="P12" s="997"/>
      <c r="Q12" s="997"/>
      <c r="R12" s="997"/>
      <c r="S12" s="997"/>
      <c r="T12" s="997"/>
      <c r="U12" s="997"/>
      <c r="V12" s="575" t="s">
        <v>369</v>
      </c>
      <c r="W12" s="997">
        <f>【参考】計算結果!$D$20</f>
        <v>0</v>
      </c>
      <c r="X12" s="997"/>
      <c r="Y12" s="997"/>
      <c r="Z12" s="997"/>
      <c r="AA12" s="997"/>
      <c r="AB12" s="997"/>
      <c r="AC12" s="997"/>
      <c r="AD12" s="997"/>
      <c r="AE12" s="576" t="s">
        <v>369</v>
      </c>
      <c r="AF12" s="489"/>
      <c r="AG12" s="998" t="s">
        <v>398</v>
      </c>
      <c r="AH12" s="999"/>
      <c r="AI12" s="1000"/>
      <c r="AJ12" s="498" t="str">
        <f>IFERROR(IF(W13&gt;=W12,"○","×"),"")</f>
        <v>○</v>
      </c>
    </row>
    <row r="13" spans="2:40" ht="27.75" customHeight="1">
      <c r="C13" s="577" t="s">
        <v>283</v>
      </c>
      <c r="D13" s="973" t="s">
        <v>397</v>
      </c>
      <c r="E13" s="974"/>
      <c r="F13" s="974"/>
      <c r="G13" s="974"/>
      <c r="H13" s="974"/>
      <c r="I13" s="974"/>
      <c r="J13" s="974"/>
      <c r="K13" s="974"/>
      <c r="L13" s="974"/>
      <c r="M13" s="975"/>
      <c r="N13" s="989">
        <f>ROUNDDOWN(N14+N15,-3)</f>
        <v>0</v>
      </c>
      <c r="O13" s="989"/>
      <c r="P13" s="989"/>
      <c r="Q13" s="989"/>
      <c r="R13" s="989"/>
      <c r="S13" s="989"/>
      <c r="T13" s="989"/>
      <c r="U13" s="989"/>
      <c r="V13" s="621" t="s">
        <v>369</v>
      </c>
      <c r="W13" s="989">
        <f>ROUNDDOWN(W14+W15,-3)</f>
        <v>0</v>
      </c>
      <c r="X13" s="989"/>
      <c r="Y13" s="989"/>
      <c r="Z13" s="989"/>
      <c r="AA13" s="989"/>
      <c r="AB13" s="989"/>
      <c r="AC13" s="989"/>
      <c r="AD13" s="989"/>
      <c r="AE13" s="622" t="s">
        <v>369</v>
      </c>
      <c r="AF13" s="489"/>
      <c r="AG13" s="489"/>
    </row>
    <row r="14" spans="2:40" ht="27.75" customHeight="1">
      <c r="C14" s="577"/>
      <c r="D14" s="973" t="s">
        <v>396</v>
      </c>
      <c r="E14" s="974"/>
      <c r="F14" s="974"/>
      <c r="G14" s="974"/>
      <c r="H14" s="974"/>
      <c r="I14" s="974"/>
      <c r="J14" s="974"/>
      <c r="K14" s="974"/>
      <c r="L14" s="974"/>
      <c r="M14" s="975"/>
      <c r="N14" s="982">
        <f>様式4別添1!T61</f>
        <v>0</v>
      </c>
      <c r="O14" s="982"/>
      <c r="P14" s="982"/>
      <c r="Q14" s="982"/>
      <c r="R14" s="982"/>
      <c r="S14" s="982"/>
      <c r="T14" s="982"/>
      <c r="U14" s="982"/>
      <c r="V14" s="578" t="s">
        <v>369</v>
      </c>
      <c r="W14" s="982">
        <f>様式4別添1!X61</f>
        <v>0</v>
      </c>
      <c r="X14" s="982"/>
      <c r="Y14" s="982"/>
      <c r="Z14" s="982"/>
      <c r="AA14" s="982"/>
      <c r="AB14" s="982"/>
      <c r="AC14" s="982"/>
      <c r="AD14" s="982"/>
      <c r="AE14" s="578" t="s">
        <v>369</v>
      </c>
      <c r="AF14" s="489"/>
      <c r="AG14" s="489"/>
    </row>
    <row r="15" spans="2:40" ht="27.75" customHeight="1">
      <c r="C15" s="577"/>
      <c r="D15" s="973" t="s">
        <v>395</v>
      </c>
      <c r="E15" s="974"/>
      <c r="F15" s="974"/>
      <c r="G15" s="974"/>
      <c r="H15" s="974"/>
      <c r="I15" s="974"/>
      <c r="J15" s="974"/>
      <c r="K15" s="974"/>
      <c r="L15" s="974"/>
      <c r="M15" s="975"/>
      <c r="N15" s="985"/>
      <c r="O15" s="985"/>
      <c r="P15" s="985"/>
      <c r="Q15" s="985"/>
      <c r="R15" s="985"/>
      <c r="S15" s="985"/>
      <c r="T15" s="985"/>
      <c r="U15" s="985"/>
      <c r="V15" s="578" t="s">
        <v>369</v>
      </c>
      <c r="W15" s="985"/>
      <c r="X15" s="985"/>
      <c r="Y15" s="985"/>
      <c r="Z15" s="985"/>
      <c r="AA15" s="985"/>
      <c r="AB15" s="985"/>
      <c r="AC15" s="985"/>
      <c r="AD15" s="985"/>
      <c r="AE15" s="575" t="s">
        <v>369</v>
      </c>
      <c r="AF15" s="489"/>
      <c r="AG15" s="489"/>
    </row>
    <row r="16" spans="2:40" ht="27.75" customHeight="1">
      <c r="C16" s="482"/>
      <c r="D16" s="579"/>
      <c r="E16" s="579"/>
      <c r="F16" s="579"/>
      <c r="G16" s="579"/>
      <c r="H16" s="579"/>
      <c r="I16" s="579"/>
      <c r="J16" s="579"/>
      <c r="K16" s="579"/>
      <c r="L16" s="579"/>
      <c r="M16" s="579"/>
      <c r="O16" s="580"/>
      <c r="P16" s="580"/>
      <c r="Q16" s="580"/>
      <c r="R16" s="580"/>
      <c r="S16" s="580"/>
      <c r="T16" s="580"/>
      <c r="U16" s="580"/>
      <c r="V16" s="580"/>
      <c r="W16" s="580"/>
      <c r="X16" s="581"/>
      <c r="Y16" s="580"/>
      <c r="Z16" s="580"/>
      <c r="AA16" s="580"/>
      <c r="AB16" s="580"/>
      <c r="AC16" s="580"/>
      <c r="AD16" s="580"/>
      <c r="AE16" s="580"/>
      <c r="AF16" s="580"/>
      <c r="AG16" s="580"/>
      <c r="AH16" s="489"/>
    </row>
    <row r="17" spans="2:53" ht="18" customHeight="1" thickBot="1">
      <c r="B17" s="461" t="s">
        <v>394</v>
      </c>
      <c r="AY17" s="467"/>
    </row>
    <row r="18" spans="2:53" ht="30.75" customHeight="1" thickBot="1">
      <c r="C18" s="582" t="s">
        <v>290</v>
      </c>
      <c r="D18" s="983" t="s">
        <v>597</v>
      </c>
      <c r="E18" s="983"/>
      <c r="F18" s="983"/>
      <c r="G18" s="983"/>
      <c r="H18" s="983"/>
      <c r="I18" s="983"/>
      <c r="J18" s="983"/>
      <c r="K18" s="983"/>
      <c r="L18" s="983"/>
      <c r="M18" s="983"/>
      <c r="N18" s="983"/>
      <c r="O18" s="983"/>
      <c r="P18" s="983"/>
      <c r="Q18" s="983"/>
      <c r="R18" s="983"/>
      <c r="S18" s="983"/>
      <c r="T18" s="983"/>
      <c r="U18" s="983"/>
      <c r="V18" s="983"/>
      <c r="W18" s="983"/>
      <c r="X18" s="984"/>
      <c r="Y18" s="976">
        <f>Y19-Y20-Y21-Y22-Y23</f>
        <v>0</v>
      </c>
      <c r="Z18" s="977"/>
      <c r="AA18" s="977"/>
      <c r="AB18" s="977"/>
      <c r="AC18" s="977"/>
      <c r="AD18" s="977"/>
      <c r="AE18" s="977"/>
      <c r="AF18" s="977"/>
      <c r="AG18" s="978"/>
      <c r="AH18" s="576" t="s">
        <v>369</v>
      </c>
      <c r="AJ18" s="583" t="str">
        <f>IFERROR(IF(Y18&gt;=Y24,"○","×"),"")</f>
        <v>○</v>
      </c>
      <c r="AY18" s="467" t="s">
        <v>393</v>
      </c>
      <c r="AZ18" s="360"/>
    </row>
    <row r="19" spans="2:53" ht="27.75" customHeight="1">
      <c r="C19" s="584"/>
      <c r="D19" s="973" t="s">
        <v>392</v>
      </c>
      <c r="E19" s="974"/>
      <c r="F19" s="974"/>
      <c r="G19" s="974"/>
      <c r="H19" s="974"/>
      <c r="I19" s="974"/>
      <c r="J19" s="974"/>
      <c r="K19" s="974"/>
      <c r="L19" s="974"/>
      <c r="M19" s="974"/>
      <c r="N19" s="974"/>
      <c r="O19" s="974"/>
      <c r="P19" s="974"/>
      <c r="Q19" s="974"/>
      <c r="R19" s="974"/>
      <c r="S19" s="974"/>
      <c r="T19" s="974"/>
      <c r="U19" s="974"/>
      <c r="V19" s="974"/>
      <c r="W19" s="974"/>
      <c r="X19" s="975"/>
      <c r="Y19" s="976">
        <f>様式4別添1!S61</f>
        <v>0</v>
      </c>
      <c r="Z19" s="977"/>
      <c r="AA19" s="977"/>
      <c r="AB19" s="977"/>
      <c r="AC19" s="977"/>
      <c r="AD19" s="977"/>
      <c r="AE19" s="977"/>
      <c r="AF19" s="977"/>
      <c r="AG19" s="978"/>
      <c r="AH19" s="576" t="s">
        <v>369</v>
      </c>
      <c r="AY19" s="467" t="s">
        <v>391</v>
      </c>
      <c r="AZ19" s="360"/>
    </row>
    <row r="20" spans="2:53" ht="27.75" customHeight="1">
      <c r="C20" s="584"/>
      <c r="D20" s="973" t="s">
        <v>390</v>
      </c>
      <c r="E20" s="974"/>
      <c r="F20" s="974"/>
      <c r="G20" s="974"/>
      <c r="H20" s="974"/>
      <c r="I20" s="974"/>
      <c r="J20" s="974"/>
      <c r="K20" s="974"/>
      <c r="L20" s="974"/>
      <c r="M20" s="974"/>
      <c r="N20" s="974"/>
      <c r="O20" s="974"/>
      <c r="P20" s="974"/>
      <c r="Q20" s="974"/>
      <c r="R20" s="974"/>
      <c r="S20" s="974"/>
      <c r="T20" s="974"/>
      <c r="U20" s="974"/>
      <c r="V20" s="974"/>
      <c r="W20" s="974"/>
      <c r="X20" s="975"/>
      <c r="Y20" s="976">
        <f>N14+W14</f>
        <v>0</v>
      </c>
      <c r="Z20" s="977"/>
      <c r="AA20" s="977"/>
      <c r="AB20" s="977"/>
      <c r="AC20" s="977"/>
      <c r="AD20" s="977"/>
      <c r="AE20" s="977"/>
      <c r="AF20" s="977"/>
      <c r="AG20" s="978"/>
      <c r="AH20" s="576" t="s">
        <v>369</v>
      </c>
      <c r="AX20" s="463"/>
      <c r="AY20" s="585" t="s">
        <v>389</v>
      </c>
      <c r="AZ20" s="586" t="e">
        <f>$AZ$18/$AZ$19*$N$14</f>
        <v>#DIV/0!</v>
      </c>
      <c r="BA20" s="586" t="e">
        <f>$AZ$18/$AZ$19*$W$14</f>
        <v>#DIV/0!</v>
      </c>
    </row>
    <row r="21" spans="2:53" ht="27.75" customHeight="1">
      <c r="C21" s="584"/>
      <c r="D21" s="973" t="s">
        <v>388</v>
      </c>
      <c r="E21" s="974"/>
      <c r="F21" s="974"/>
      <c r="G21" s="974"/>
      <c r="H21" s="974"/>
      <c r="I21" s="974"/>
      <c r="J21" s="974"/>
      <c r="K21" s="974"/>
      <c r="L21" s="974"/>
      <c r="M21" s="974"/>
      <c r="N21" s="974"/>
      <c r="O21" s="974"/>
      <c r="P21" s="974"/>
      <c r="Q21" s="974"/>
      <c r="R21" s="974"/>
      <c r="S21" s="974"/>
      <c r="T21" s="974"/>
      <c r="U21" s="974"/>
      <c r="V21" s="974"/>
      <c r="W21" s="974"/>
      <c r="X21" s="975"/>
      <c r="Y21" s="976">
        <f>様式4別添1!AA61</f>
        <v>0</v>
      </c>
      <c r="Z21" s="977"/>
      <c r="AA21" s="977"/>
      <c r="AB21" s="977"/>
      <c r="AC21" s="977"/>
      <c r="AD21" s="977"/>
      <c r="AE21" s="977"/>
      <c r="AF21" s="977"/>
      <c r="AG21" s="978"/>
      <c r="AH21" s="575" t="s">
        <v>369</v>
      </c>
      <c r="AZ21" s="587" t="s">
        <v>387</v>
      </c>
      <c r="BA21" s="587" t="s">
        <v>386</v>
      </c>
    </row>
    <row r="22" spans="2:53" ht="27.75" customHeight="1">
      <c r="C22" s="584"/>
      <c r="D22" s="973" t="s">
        <v>385</v>
      </c>
      <c r="E22" s="974"/>
      <c r="F22" s="974"/>
      <c r="G22" s="974"/>
      <c r="H22" s="974"/>
      <c r="I22" s="974"/>
      <c r="J22" s="974"/>
      <c r="K22" s="974"/>
      <c r="L22" s="974"/>
      <c r="M22" s="974"/>
      <c r="N22" s="974"/>
      <c r="O22" s="974"/>
      <c r="P22" s="974"/>
      <c r="Q22" s="974"/>
      <c r="R22" s="974"/>
      <c r="S22" s="974"/>
      <c r="T22" s="974"/>
      <c r="U22" s="974"/>
      <c r="V22" s="974"/>
      <c r="W22" s="974"/>
      <c r="X22" s="975"/>
      <c r="Y22" s="976">
        <f>様式4別添1!AB61</f>
        <v>0</v>
      </c>
      <c r="Z22" s="977"/>
      <c r="AA22" s="977"/>
      <c r="AB22" s="977"/>
      <c r="AC22" s="977"/>
      <c r="AD22" s="977"/>
      <c r="AE22" s="977"/>
      <c r="AF22" s="977"/>
      <c r="AG22" s="978"/>
      <c r="AH22" s="575" t="s">
        <v>369</v>
      </c>
    </row>
    <row r="23" spans="2:53" ht="27.75" customHeight="1">
      <c r="C23" s="584"/>
      <c r="D23" s="973" t="s">
        <v>384</v>
      </c>
      <c r="E23" s="974"/>
      <c r="F23" s="974"/>
      <c r="G23" s="974"/>
      <c r="H23" s="974"/>
      <c r="I23" s="974"/>
      <c r="J23" s="974"/>
      <c r="K23" s="974"/>
      <c r="L23" s="974"/>
      <c r="M23" s="974"/>
      <c r="N23" s="974"/>
      <c r="O23" s="974"/>
      <c r="P23" s="974"/>
      <c r="Q23" s="974"/>
      <c r="R23" s="974"/>
      <c r="S23" s="974"/>
      <c r="T23" s="974"/>
      <c r="U23" s="974"/>
      <c r="V23" s="974"/>
      <c r="W23" s="974"/>
      <c r="X23" s="975"/>
      <c r="Y23" s="976">
        <f>様式4別添1!AC61</f>
        <v>0</v>
      </c>
      <c r="Z23" s="977"/>
      <c r="AA23" s="977"/>
      <c r="AB23" s="977"/>
      <c r="AC23" s="977"/>
      <c r="AD23" s="977"/>
      <c r="AE23" s="977"/>
      <c r="AF23" s="977"/>
      <c r="AG23" s="978"/>
      <c r="AH23" s="575" t="s">
        <v>369</v>
      </c>
    </row>
    <row r="24" spans="2:53" ht="27.75" customHeight="1">
      <c r="C24" s="582" t="s">
        <v>283</v>
      </c>
      <c r="D24" s="974" t="s">
        <v>383</v>
      </c>
      <c r="E24" s="974"/>
      <c r="F24" s="974"/>
      <c r="G24" s="974"/>
      <c r="H24" s="974"/>
      <c r="I24" s="974"/>
      <c r="J24" s="974"/>
      <c r="K24" s="974"/>
      <c r="L24" s="974"/>
      <c r="M24" s="974"/>
      <c r="N24" s="974"/>
      <c r="O24" s="974"/>
      <c r="P24" s="974"/>
      <c r="Q24" s="974"/>
      <c r="R24" s="974"/>
      <c r="S24" s="974"/>
      <c r="T24" s="974"/>
      <c r="U24" s="974"/>
      <c r="V24" s="974"/>
      <c r="W24" s="974"/>
      <c r="X24" s="975"/>
      <c r="Y24" s="976">
        <f>Y25-(Y26-Y27)-Y28-Y29+Y30</f>
        <v>0</v>
      </c>
      <c r="Z24" s="977"/>
      <c r="AA24" s="977"/>
      <c r="AB24" s="977"/>
      <c r="AC24" s="977"/>
      <c r="AD24" s="977"/>
      <c r="AE24" s="977"/>
      <c r="AF24" s="977"/>
      <c r="AG24" s="978"/>
      <c r="AH24" s="576" t="s">
        <v>369</v>
      </c>
    </row>
    <row r="25" spans="2:53" ht="27.75" customHeight="1">
      <c r="C25" s="584"/>
      <c r="D25" s="973" t="s">
        <v>382</v>
      </c>
      <c r="E25" s="974"/>
      <c r="F25" s="974"/>
      <c r="G25" s="974"/>
      <c r="H25" s="974"/>
      <c r="I25" s="974"/>
      <c r="J25" s="974"/>
      <c r="K25" s="974"/>
      <c r="L25" s="974"/>
      <c r="M25" s="974"/>
      <c r="N25" s="974"/>
      <c r="O25" s="974"/>
      <c r="P25" s="974"/>
      <c r="Q25" s="974"/>
      <c r="R25" s="974"/>
      <c r="S25" s="974"/>
      <c r="T25" s="974"/>
      <c r="U25" s="974"/>
      <c r="V25" s="974"/>
      <c r="W25" s="974"/>
      <c r="X25" s="975"/>
      <c r="Y25" s="976">
        <f>様式4別添1!K61</f>
        <v>0</v>
      </c>
      <c r="Z25" s="977"/>
      <c r="AA25" s="977"/>
      <c r="AB25" s="977"/>
      <c r="AC25" s="977"/>
      <c r="AD25" s="977"/>
      <c r="AE25" s="977"/>
      <c r="AF25" s="977"/>
      <c r="AG25" s="978"/>
      <c r="AH25" s="576" t="s">
        <v>369</v>
      </c>
    </row>
    <row r="26" spans="2:53" ht="27.75" customHeight="1">
      <c r="C26" s="584"/>
      <c r="D26" s="973" t="s">
        <v>381</v>
      </c>
      <c r="E26" s="974"/>
      <c r="F26" s="974"/>
      <c r="G26" s="974"/>
      <c r="H26" s="974"/>
      <c r="I26" s="974"/>
      <c r="J26" s="974"/>
      <c r="K26" s="974"/>
      <c r="L26" s="974"/>
      <c r="M26" s="974"/>
      <c r="N26" s="974"/>
      <c r="O26" s="974"/>
      <c r="P26" s="974"/>
      <c r="Q26" s="974"/>
      <c r="R26" s="974"/>
      <c r="S26" s="974"/>
      <c r="T26" s="974"/>
      <c r="U26" s="974"/>
      <c r="V26" s="974"/>
      <c r="W26" s="974"/>
      <c r="X26" s="975"/>
      <c r="Y26" s="976">
        <f>様式4別添1!L61</f>
        <v>0</v>
      </c>
      <c r="Z26" s="977"/>
      <c r="AA26" s="977"/>
      <c r="AB26" s="977"/>
      <c r="AC26" s="977"/>
      <c r="AD26" s="977"/>
      <c r="AE26" s="977"/>
      <c r="AF26" s="977"/>
      <c r="AG26" s="978"/>
      <c r="AH26" s="576" t="s">
        <v>369</v>
      </c>
    </row>
    <row r="27" spans="2:53" ht="27.75" customHeight="1">
      <c r="C27" s="584"/>
      <c r="D27" s="973" t="s">
        <v>380</v>
      </c>
      <c r="E27" s="974"/>
      <c r="F27" s="974"/>
      <c r="G27" s="974"/>
      <c r="H27" s="974"/>
      <c r="I27" s="974"/>
      <c r="J27" s="974"/>
      <c r="K27" s="974"/>
      <c r="L27" s="974"/>
      <c r="M27" s="974"/>
      <c r="N27" s="974"/>
      <c r="O27" s="974"/>
      <c r="P27" s="974"/>
      <c r="Q27" s="974"/>
      <c r="R27" s="974"/>
      <c r="S27" s="974"/>
      <c r="T27" s="974"/>
      <c r="U27" s="974"/>
      <c r="V27" s="974"/>
      <c r="W27" s="974"/>
      <c r="X27" s="975"/>
      <c r="Y27" s="976">
        <f>様式4別添1!M61</f>
        <v>0</v>
      </c>
      <c r="Z27" s="977"/>
      <c r="AA27" s="977"/>
      <c r="AB27" s="977"/>
      <c r="AC27" s="977"/>
      <c r="AD27" s="977"/>
      <c r="AE27" s="977"/>
      <c r="AF27" s="977"/>
      <c r="AG27" s="978"/>
      <c r="AH27" s="576" t="s">
        <v>369</v>
      </c>
    </row>
    <row r="28" spans="2:53" ht="27.75" customHeight="1">
      <c r="C28" s="584"/>
      <c r="D28" s="973" t="s">
        <v>379</v>
      </c>
      <c r="E28" s="974"/>
      <c r="F28" s="974"/>
      <c r="G28" s="974"/>
      <c r="H28" s="974"/>
      <c r="I28" s="974"/>
      <c r="J28" s="974"/>
      <c r="K28" s="974"/>
      <c r="L28" s="974"/>
      <c r="M28" s="974"/>
      <c r="N28" s="974"/>
      <c r="O28" s="974"/>
      <c r="P28" s="974"/>
      <c r="Q28" s="974"/>
      <c r="R28" s="974"/>
      <c r="S28" s="974"/>
      <c r="T28" s="974"/>
      <c r="U28" s="974"/>
      <c r="V28" s="974"/>
      <c r="W28" s="974"/>
      <c r="X28" s="975"/>
      <c r="Y28" s="976">
        <f>様式4別添1!N61</f>
        <v>0</v>
      </c>
      <c r="Z28" s="977"/>
      <c r="AA28" s="977"/>
      <c r="AB28" s="977"/>
      <c r="AC28" s="977"/>
      <c r="AD28" s="977"/>
      <c r="AE28" s="977"/>
      <c r="AF28" s="977"/>
      <c r="AG28" s="978"/>
      <c r="AH28" s="576" t="s">
        <v>369</v>
      </c>
    </row>
    <row r="29" spans="2:53" ht="27.75" customHeight="1">
      <c r="C29" s="588"/>
      <c r="D29" s="974" t="s">
        <v>378</v>
      </c>
      <c r="E29" s="974"/>
      <c r="F29" s="974"/>
      <c r="G29" s="974"/>
      <c r="H29" s="974"/>
      <c r="I29" s="974"/>
      <c r="J29" s="974"/>
      <c r="K29" s="974"/>
      <c r="L29" s="974"/>
      <c r="M29" s="974"/>
      <c r="N29" s="974"/>
      <c r="O29" s="974"/>
      <c r="P29" s="974"/>
      <c r="Q29" s="974"/>
      <c r="R29" s="974"/>
      <c r="S29" s="974"/>
      <c r="T29" s="974"/>
      <c r="U29" s="974"/>
      <c r="V29" s="974"/>
      <c r="W29" s="974"/>
      <c r="X29" s="975"/>
      <c r="Y29" s="976">
        <f>様式4別添1!O61</f>
        <v>0</v>
      </c>
      <c r="Z29" s="977"/>
      <c r="AA29" s="977"/>
      <c r="AB29" s="977"/>
      <c r="AC29" s="977"/>
      <c r="AD29" s="977"/>
      <c r="AE29" s="977"/>
      <c r="AF29" s="977"/>
      <c r="AG29" s="978"/>
      <c r="AH29" s="575" t="s">
        <v>369</v>
      </c>
    </row>
    <row r="30" spans="2:53" ht="27.75" customHeight="1">
      <c r="C30" s="574"/>
      <c r="D30" s="973" t="s">
        <v>377</v>
      </c>
      <c r="E30" s="974"/>
      <c r="F30" s="974"/>
      <c r="G30" s="974"/>
      <c r="H30" s="974"/>
      <c r="I30" s="974"/>
      <c r="J30" s="974"/>
      <c r="K30" s="974"/>
      <c r="L30" s="974"/>
      <c r="M30" s="974"/>
      <c r="N30" s="974"/>
      <c r="O30" s="974"/>
      <c r="P30" s="974"/>
      <c r="Q30" s="974"/>
      <c r="R30" s="974"/>
      <c r="S30" s="974"/>
      <c r="T30" s="974"/>
      <c r="U30" s="974"/>
      <c r="V30" s="974"/>
      <c r="W30" s="974"/>
      <c r="X30" s="975"/>
      <c r="Y30" s="976">
        <f>様式4別添1!P61</f>
        <v>0</v>
      </c>
      <c r="Z30" s="977"/>
      <c r="AA30" s="977"/>
      <c r="AB30" s="977"/>
      <c r="AC30" s="977"/>
      <c r="AD30" s="977"/>
      <c r="AE30" s="977"/>
      <c r="AF30" s="977"/>
      <c r="AG30" s="978"/>
      <c r="AH30" s="575" t="s">
        <v>369</v>
      </c>
    </row>
    <row r="31" spans="2:53" ht="9" customHeight="1">
      <c r="C31" s="482"/>
      <c r="D31" s="579"/>
      <c r="E31" s="579"/>
      <c r="F31" s="579"/>
      <c r="G31" s="579"/>
      <c r="H31" s="579"/>
      <c r="I31" s="579"/>
      <c r="J31" s="579"/>
      <c r="K31" s="579"/>
      <c r="L31" s="579"/>
      <c r="M31" s="579"/>
      <c r="N31" s="579"/>
      <c r="O31" s="579"/>
      <c r="P31" s="579"/>
      <c r="Q31" s="579"/>
      <c r="R31" s="579"/>
      <c r="S31" s="579"/>
      <c r="T31" s="579"/>
      <c r="U31" s="579"/>
      <c r="V31" s="579"/>
      <c r="W31" s="579"/>
      <c r="X31" s="579"/>
      <c r="Y31" s="589"/>
      <c r="Z31" s="589"/>
      <c r="AA31" s="589"/>
      <c r="AB31" s="589"/>
      <c r="AC31" s="589"/>
      <c r="AD31" s="589"/>
      <c r="AE31" s="589"/>
      <c r="AF31" s="589"/>
      <c r="AG31" s="589"/>
      <c r="AH31" s="489"/>
    </row>
    <row r="32" spans="2:53" ht="21" customHeight="1">
      <c r="B32" s="461" t="s">
        <v>376</v>
      </c>
    </row>
    <row r="33" spans="2:34" ht="29.25" customHeight="1">
      <c r="C33" s="973" t="s">
        <v>375</v>
      </c>
      <c r="D33" s="974"/>
      <c r="E33" s="974"/>
      <c r="F33" s="974"/>
      <c r="G33" s="974"/>
      <c r="H33" s="974"/>
      <c r="I33" s="975"/>
      <c r="J33" s="979"/>
      <c r="K33" s="980"/>
      <c r="L33" s="980"/>
      <c r="M33" s="980"/>
      <c r="N33" s="980"/>
      <c r="O33" s="980"/>
      <c r="P33" s="980"/>
      <c r="Q33" s="980"/>
      <c r="R33" s="980"/>
      <c r="S33" s="980"/>
      <c r="T33" s="980"/>
      <c r="U33" s="980"/>
      <c r="V33" s="980"/>
      <c r="W33" s="980"/>
      <c r="X33" s="980"/>
      <c r="Y33" s="980"/>
      <c r="Z33" s="980"/>
      <c r="AA33" s="980"/>
      <c r="AB33" s="980"/>
      <c r="AC33" s="980"/>
      <c r="AD33" s="980"/>
      <c r="AE33" s="980"/>
      <c r="AF33" s="980"/>
      <c r="AG33" s="980"/>
      <c r="AH33" s="981"/>
    </row>
    <row r="34" spans="2:34" ht="29.25" customHeight="1">
      <c r="C34" s="973" t="s">
        <v>374</v>
      </c>
      <c r="D34" s="974"/>
      <c r="E34" s="974"/>
      <c r="F34" s="974"/>
      <c r="G34" s="974"/>
      <c r="H34" s="974"/>
      <c r="I34" s="975"/>
      <c r="J34" s="979"/>
      <c r="K34" s="98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1"/>
    </row>
    <row r="36" spans="2:34" ht="27" customHeight="1">
      <c r="B36" s="461" t="s">
        <v>373</v>
      </c>
    </row>
    <row r="37" spans="2:34" ht="29.25" customHeight="1">
      <c r="C37" s="841"/>
      <c r="D37" s="842"/>
      <c r="E37" s="842"/>
      <c r="F37" s="842"/>
      <c r="G37" s="842"/>
      <c r="H37" s="842"/>
      <c r="I37" s="842"/>
      <c r="J37" s="842"/>
      <c r="K37" s="842"/>
      <c r="L37" s="842"/>
      <c r="M37" s="843"/>
      <c r="N37" s="842" t="s">
        <v>372</v>
      </c>
      <c r="O37" s="842"/>
      <c r="P37" s="842"/>
      <c r="Q37" s="842"/>
      <c r="R37" s="842"/>
      <c r="S37" s="842"/>
      <c r="T37" s="842"/>
      <c r="U37" s="842"/>
      <c r="V37" s="843"/>
      <c r="W37" s="962"/>
      <c r="X37" s="962"/>
      <c r="Y37" s="962"/>
    </row>
    <row r="38" spans="2:34" ht="24" customHeight="1">
      <c r="C38" s="590" t="s">
        <v>290</v>
      </c>
      <c r="D38" s="963" t="s">
        <v>371</v>
      </c>
      <c r="E38" s="964"/>
      <c r="F38" s="964"/>
      <c r="G38" s="964"/>
      <c r="H38" s="964"/>
      <c r="I38" s="964"/>
      <c r="J38" s="964"/>
      <c r="K38" s="964"/>
      <c r="L38" s="964"/>
      <c r="M38" s="965"/>
      <c r="N38" s="972">
        <f>様式4別添2!E18</f>
        <v>0</v>
      </c>
      <c r="O38" s="972"/>
      <c r="P38" s="972"/>
      <c r="Q38" s="972"/>
      <c r="R38" s="972"/>
      <c r="S38" s="972"/>
      <c r="T38" s="972"/>
      <c r="U38" s="972"/>
      <c r="V38" s="575" t="s">
        <v>369</v>
      </c>
      <c r="W38" s="962"/>
      <c r="X38" s="962"/>
      <c r="Y38" s="962"/>
    </row>
    <row r="39" spans="2:34" ht="24" customHeight="1">
      <c r="C39" s="591" t="s">
        <v>283</v>
      </c>
      <c r="D39" s="973" t="s">
        <v>370</v>
      </c>
      <c r="E39" s="974"/>
      <c r="F39" s="974"/>
      <c r="G39" s="974"/>
      <c r="H39" s="974"/>
      <c r="I39" s="974"/>
      <c r="J39" s="974"/>
      <c r="K39" s="974"/>
      <c r="L39" s="974"/>
      <c r="M39" s="975"/>
      <c r="N39" s="972">
        <f>様式4別添2!F18</f>
        <v>0</v>
      </c>
      <c r="O39" s="972"/>
      <c r="P39" s="972"/>
      <c r="Q39" s="972"/>
      <c r="R39" s="972"/>
      <c r="S39" s="972"/>
      <c r="T39" s="972"/>
      <c r="U39" s="972"/>
      <c r="V39" s="575" t="s">
        <v>369</v>
      </c>
      <c r="W39" s="962"/>
      <c r="X39" s="962"/>
      <c r="Y39" s="962"/>
    </row>
    <row r="40" spans="2:34" ht="17.100000000000001" customHeight="1">
      <c r="C40" s="592" t="s">
        <v>253</v>
      </c>
      <c r="D40" s="967" t="s">
        <v>368</v>
      </c>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row>
    <row r="41" spans="2:34" ht="9" customHeight="1">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row>
    <row r="42" spans="2:34" ht="16.149999999999999" customHeight="1">
      <c r="C42" s="461" t="s">
        <v>367</v>
      </c>
    </row>
    <row r="43" spans="2:34" ht="16.149999999999999" customHeight="1">
      <c r="Q43" s="969" t="s">
        <v>272</v>
      </c>
      <c r="R43" s="969"/>
      <c r="S43" s="969"/>
      <c r="T43" s="969"/>
      <c r="U43" s="969"/>
      <c r="V43" s="969"/>
      <c r="W43" s="969"/>
      <c r="X43" s="969"/>
      <c r="Y43" s="970"/>
      <c r="Z43" s="970"/>
      <c r="AA43" s="970"/>
      <c r="AB43" s="970"/>
      <c r="AC43" s="970"/>
      <c r="AD43" s="970"/>
      <c r="AE43" s="970"/>
      <c r="AF43" s="970"/>
      <c r="AG43" s="970"/>
      <c r="AH43" s="970"/>
    </row>
    <row r="44" spans="2:34" ht="17.25" customHeight="1">
      <c r="S44" s="971" t="s">
        <v>271</v>
      </c>
      <c r="T44" s="971"/>
      <c r="U44" s="971"/>
      <c r="V44" s="971"/>
      <c r="W44" s="971"/>
      <c r="X44" s="971"/>
      <c r="Y44" s="747"/>
      <c r="Z44" s="747"/>
      <c r="AA44" s="747"/>
      <c r="AB44" s="747"/>
      <c r="AC44" s="747"/>
      <c r="AD44" s="747"/>
      <c r="AE44" s="747"/>
      <c r="AF44" s="747"/>
      <c r="AG44" s="747"/>
      <c r="AH44" s="747"/>
    </row>
    <row r="45" spans="2:34" ht="17.25" customHeight="1">
      <c r="S45" s="966" t="s">
        <v>270</v>
      </c>
      <c r="T45" s="966"/>
      <c r="U45" s="966"/>
      <c r="V45" s="966"/>
      <c r="W45" s="966"/>
      <c r="X45" s="966"/>
      <c r="Y45" s="738"/>
      <c r="Z45" s="738"/>
      <c r="AA45" s="738"/>
      <c r="AB45" s="738"/>
      <c r="AC45" s="738"/>
      <c r="AD45" s="738"/>
      <c r="AE45" s="738"/>
      <c r="AF45" s="738"/>
      <c r="AG45" s="738"/>
      <c r="AH45" s="738"/>
    </row>
  </sheetData>
  <sheetProtection algorithmName="SHA-512" hashValue="iZgr6E8TM5jar43PK5vJbWSb7+i/8fV1g4ztdpJtLrgk6ShJ2hCzokeaiJWS2ThAnKkkXIBBozu10psiCS8FVw==" saltValue="VK5esyYVyxMvD1ymRDKQkg==" spinCount="100000" sheet="1" insertRows="0"/>
  <mergeCells count="69">
    <mergeCell ref="R6:W6"/>
    <mergeCell ref="X6:AJ6"/>
    <mergeCell ref="B2:AJ2"/>
    <mergeCell ref="R4:W4"/>
    <mergeCell ref="X4:AJ4"/>
    <mergeCell ref="R5:W5"/>
    <mergeCell ref="X5:AJ5"/>
    <mergeCell ref="R7:W7"/>
    <mergeCell ref="N11:V11"/>
    <mergeCell ref="W11:AE11"/>
    <mergeCell ref="D13:M13"/>
    <mergeCell ref="N13:U13"/>
    <mergeCell ref="W13:AD13"/>
    <mergeCell ref="X7:AJ7"/>
    <mergeCell ref="AG11:AI11"/>
    <mergeCell ref="D12:M12"/>
    <mergeCell ref="N12:U12"/>
    <mergeCell ref="W12:AD12"/>
    <mergeCell ref="AG12:AI12"/>
    <mergeCell ref="D14:M14"/>
    <mergeCell ref="N14:U14"/>
    <mergeCell ref="W14:AD14"/>
    <mergeCell ref="D20:X20"/>
    <mergeCell ref="Y20:AG20"/>
    <mergeCell ref="D18:X18"/>
    <mergeCell ref="Y18:AG18"/>
    <mergeCell ref="D19:X19"/>
    <mergeCell ref="Y19:AG19"/>
    <mergeCell ref="D15:M15"/>
    <mergeCell ref="N15:U15"/>
    <mergeCell ref="W15:AD15"/>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29:X29"/>
    <mergeCell ref="Y29:AG29"/>
    <mergeCell ref="D23:X23"/>
    <mergeCell ref="Y23:AG23"/>
    <mergeCell ref="D24:X24"/>
    <mergeCell ref="Y24:AG24"/>
    <mergeCell ref="D27:X27"/>
    <mergeCell ref="Y27:AG27"/>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s>
  <phoneticPr fontId="4"/>
  <dataValidations count="1">
    <dataValidation type="whole" operator="greaterThanOrEqual" allowBlank="1" showInputMessage="1" showErrorMessage="1" prompt="整数のみ入力してください。" sqref="N15:U15 W15:AD15" xr:uid="{CC34446E-F630-424E-9076-69B5E24FF2DE}">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0_基本情報</vt:lpstr>
      <vt:lpstr>1_児童数計算表</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A単価</vt:lpstr>
      <vt:lpstr>【リスト】</vt:lpstr>
      <vt:lpstr>【リスト】 (2)</vt:lpstr>
      <vt:lpstr>京都市集計用_共通</vt:lpstr>
      <vt:lpstr>京都市集計用_小規模A</vt:lpstr>
      <vt:lpstr>'0_基本情報'!Print_Area</vt:lpstr>
      <vt:lpstr>'1_児童数計算表'!Print_Area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2026-07-23T08:35:29Z</dcterms:modified>
</cp:coreProperties>
</file>