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1_当初申請書\"/>
    </mc:Choice>
  </mc:AlternateContent>
  <xr:revisionPtr revIDLastSave="0" documentId="13_ncr:1_{4E09BD82-D12A-47FC-80AD-CF53B7BF4BB1}" xr6:coauthVersionLast="47" xr6:coauthVersionMax="47" xr10:uidLastSave="{00000000-0000-0000-0000-000000000000}"/>
  <bookViews>
    <workbookView xWindow="20370" yWindow="-4740" windowWidth="29040" windowHeight="15720" firstSheet="1" activeTab="2" xr2:uid="{6A5CD568-D842-425B-9861-997982E8BD12}"/>
  </bookViews>
  <sheets>
    <sheet name="0_基本情報" sheetId="15" r:id="rId1"/>
    <sheet name="1_児童数計算表" sheetId="12" r:id="rId2"/>
    <sheet name="2_区分12加算額計算表" sheetId="2" r:id="rId3"/>
    <sheet name="3_区分3計算表" sheetId="13" r:id="rId4"/>
    <sheet name="【参考】計算結果" sheetId="14" r:id="rId5"/>
    <sheet name="様式1" sheetId="17" r:id="rId6"/>
    <sheet name="様式2" sheetId="18" r:id="rId7"/>
    <sheet name="様式3" sheetId="19" r:id="rId8"/>
    <sheet name="様式4" sheetId="20" r:id="rId9"/>
    <sheet name="様式4別添1" sheetId="21" r:id="rId10"/>
    <sheet name="様式4別添2" sheetId="22" r:id="rId11"/>
    <sheet name="様式5" sheetId="23" r:id="rId12"/>
    <sheet name="様式7" sheetId="24" r:id="rId13"/>
    <sheet name="区分12計算" sheetId="10" r:id="rId14"/>
    <sheet name="幼稚園単価" sheetId="11" r:id="rId15"/>
    <sheet name="【リスト】 (2)" sheetId="16" r:id="rId16"/>
    <sheet name="【リスト】" sheetId="3" r:id="rId17"/>
    <sheet name="京都市集計用_共通" sheetId="25" r:id="rId18"/>
    <sheet name="京都市集計用_幼稚園" sheetId="26" r:id="rId19"/>
  </sheets>
  <definedNames>
    <definedName name="_Fill" localSheetId="1" hidden="1">#REF!</definedName>
    <definedName name="_Fill" hidden="1">#REF!</definedName>
    <definedName name="_Key1" localSheetId="1" hidden="1">#REF!</definedName>
    <definedName name="_Key1" localSheetId="14" hidden="1">#REF!</definedName>
    <definedName name="_Key1" hidden="1">#REF!</definedName>
    <definedName name="_Order1" hidden="1">255</definedName>
    <definedName name="_Sort" localSheetId="1" hidden="1">#REF!</definedName>
    <definedName name="_Sort" localSheetId="14" hidden="1">#REF!</definedName>
    <definedName name="_Sort" hidden="1">#REF!</definedName>
    <definedName name="FAS" localSheetId="1" hidden="1">#REF!</definedName>
    <definedName name="FAS" localSheetId="14" hidden="1">#REF!</definedName>
    <definedName name="FAS" hidden="1">#REF!</definedName>
    <definedName name="_xlnm.Print_Area" localSheetId="0">'0_基本情報'!$A$1:$I$45</definedName>
    <definedName name="_xlnm.Print_Area" localSheetId="1">'1_児童数計算表'!$A$1:$Q$47</definedName>
    <definedName name="_xlnm.Print_Area" localSheetId="2">'2_区分12加算額計算表'!$A$1:$J$43</definedName>
    <definedName name="_xlnm.Print_Area" localSheetId="3">'3_区分3計算表'!$A$1:$G$44</definedName>
    <definedName name="_xlnm.Print_Area" localSheetId="5">様式1!$A$1:$AL$54</definedName>
    <definedName name="_xlnm.Print_Area" localSheetId="6">様式2!$A$1:$AI$29</definedName>
    <definedName name="_xlnm.Print_Area" localSheetId="7">様式3!$A$1:$AJ$103</definedName>
    <definedName name="_xlnm.Print_Area" localSheetId="8">様式4!$A$1:$AO$45</definedName>
    <definedName name="_xlnm.Print_Area" localSheetId="9">様式4別添1!$A$1:$AG$75</definedName>
    <definedName name="_xlnm.Print_Area" localSheetId="10">様式4別添2!$A$1:$F$20</definedName>
    <definedName name="_xlnm.Print_Area" localSheetId="11">様式5!$A$1:$AB$24</definedName>
    <definedName name="_xlnm.Print_Area" localSheetId="12">様式7!$A$1:$AL$30</definedName>
    <definedName name="_xlnm.Print_Titles" localSheetId="9">様式4別添1!$3:$10</definedName>
    <definedName name="加算率a">'2_区分12加算額計算表'!$F$33</definedName>
    <definedName name="加算率b">'2_区分12加算額計算表'!$F$34</definedName>
    <definedName name="実施月数">'2_区分12加算額計算表'!$C$37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3" l="1"/>
  <c r="AN16" i="19"/>
  <c r="AD2" i="25"/>
  <c r="AC2" i="25"/>
  <c r="G32" i="13" l="1"/>
  <c r="AY2" i="25"/>
  <c r="AX2" i="25"/>
  <c r="AN17" i="19"/>
  <c r="AJ12" i="21"/>
  <c r="AJ13" i="21"/>
  <c r="AJ14" i="21"/>
  <c r="AJ15" i="21"/>
  <c r="AJ16" i="21"/>
  <c r="AJ17" i="21"/>
  <c r="AJ18" i="21"/>
  <c r="AJ19" i="21"/>
  <c r="AJ20" i="21"/>
  <c r="AJ21" i="21"/>
  <c r="AJ22" i="21"/>
  <c r="AJ23" i="21"/>
  <c r="AJ24" i="21"/>
  <c r="AJ25" i="21"/>
  <c r="AJ26" i="21"/>
  <c r="AJ27" i="21"/>
  <c r="AJ28" i="21"/>
  <c r="AJ29" i="21"/>
  <c r="AJ30" i="21"/>
  <c r="AJ31" i="21"/>
  <c r="AJ32" i="21"/>
  <c r="AJ33" i="21"/>
  <c r="AJ34" i="21"/>
  <c r="AJ35" i="21"/>
  <c r="AJ36" i="21"/>
  <c r="AJ37" i="21"/>
  <c r="AJ38" i="21"/>
  <c r="AJ39" i="21"/>
  <c r="AJ40" i="21"/>
  <c r="AJ41" i="21"/>
  <c r="AJ42" i="21"/>
  <c r="AJ43" i="21"/>
  <c r="AJ44" i="21"/>
  <c r="AJ45" i="21"/>
  <c r="AJ46" i="21"/>
  <c r="AJ47" i="21"/>
  <c r="AJ48" i="21"/>
  <c r="AJ49" i="21"/>
  <c r="AJ50" i="21"/>
  <c r="AJ51" i="21"/>
  <c r="AJ52" i="21"/>
  <c r="AJ53" i="21"/>
  <c r="AJ54" i="21"/>
  <c r="AJ55" i="21"/>
  <c r="AJ56" i="21"/>
  <c r="AJ57" i="21"/>
  <c r="AJ58" i="21"/>
  <c r="AJ59" i="21"/>
  <c r="AJ60" i="21"/>
  <c r="AJ11" i="21"/>
  <c r="AI12" i="21"/>
  <c r="AI13" i="21"/>
  <c r="AI14" i="21"/>
  <c r="AI15" i="21"/>
  <c r="AI16" i="21"/>
  <c r="AI17" i="21"/>
  <c r="AI18" i="21"/>
  <c r="AI19" i="21"/>
  <c r="AI20" i="21"/>
  <c r="AI21" i="21"/>
  <c r="AI22" i="21"/>
  <c r="AI23" i="21"/>
  <c r="AI24" i="21"/>
  <c r="AI25" i="21"/>
  <c r="AI26" i="21"/>
  <c r="AI27" i="21"/>
  <c r="AI28" i="21"/>
  <c r="AI29" i="21"/>
  <c r="AI30" i="21"/>
  <c r="AI31" i="21"/>
  <c r="AI32" i="21"/>
  <c r="AI33" i="21"/>
  <c r="AI34" i="21"/>
  <c r="AI35" i="21"/>
  <c r="AI36" i="21"/>
  <c r="AI37" i="21"/>
  <c r="AI38" i="21"/>
  <c r="AI39" i="21"/>
  <c r="AI40" i="21"/>
  <c r="AI41" i="21"/>
  <c r="AI42" i="21"/>
  <c r="AI43" i="21"/>
  <c r="AI44" i="21"/>
  <c r="AI45" i="21"/>
  <c r="AI46" i="21"/>
  <c r="AI47" i="21"/>
  <c r="AI48" i="21"/>
  <c r="AI49" i="21"/>
  <c r="AI50" i="21"/>
  <c r="AI51" i="21"/>
  <c r="AI52" i="21"/>
  <c r="AI53" i="21"/>
  <c r="AI54" i="21"/>
  <c r="AI55" i="21"/>
  <c r="AI56" i="21"/>
  <c r="AI57" i="21"/>
  <c r="AI58" i="21"/>
  <c r="AI59" i="21"/>
  <c r="AI60" i="21"/>
  <c r="AI11" i="21"/>
  <c r="D18" i="14"/>
  <c r="D17" i="14"/>
  <c r="E2" i="25"/>
  <c r="F34" i="2" l="1"/>
  <c r="B33" i="15" l="1"/>
  <c r="H38" i="15" s="1"/>
  <c r="C2" i="26" l="1"/>
  <c r="B2" i="26"/>
  <c r="A2" i="26"/>
  <c r="P2" i="26" l="1"/>
  <c r="M2" i="26"/>
  <c r="H2" i="26"/>
  <c r="I2" i="26"/>
  <c r="J2" i="26"/>
  <c r="K2" i="26"/>
  <c r="L2" i="26"/>
  <c r="N2" i="26"/>
  <c r="O2" i="26"/>
  <c r="Q2" i="26"/>
  <c r="R2" i="26"/>
  <c r="S2" i="26"/>
  <c r="T2" i="26"/>
  <c r="U2" i="26"/>
  <c r="V2" i="26"/>
  <c r="W2" i="26"/>
  <c r="G2" i="26"/>
  <c r="D2" i="26"/>
  <c r="BE2" i="25" l="1"/>
  <c r="BD2" i="25"/>
  <c r="BA2" i="25"/>
  <c r="AZ2" i="25"/>
  <c r="AT2" i="25"/>
  <c r="AQ2" i="25"/>
  <c r="AP2" i="25"/>
  <c r="AN2" i="25"/>
  <c r="AM2" i="25"/>
  <c r="AK2" i="25"/>
  <c r="AJ2" i="25"/>
  <c r="AI2" i="25"/>
  <c r="AH2" i="25"/>
  <c r="AG2" i="25"/>
  <c r="I2" i="25"/>
  <c r="H2" i="25"/>
  <c r="G2" i="25"/>
  <c r="F2" i="25"/>
  <c r="D2" i="25"/>
  <c r="C2" i="25"/>
  <c r="B2" i="25"/>
  <c r="A2" i="25"/>
  <c r="AX51" i="21"/>
  <c r="AW51" i="21"/>
  <c r="AV51" i="21"/>
  <c r="AU51" i="21"/>
  <c r="AT51" i="21"/>
  <c r="AS51" i="21"/>
  <c r="AR51" i="21"/>
  <c r="AQ51" i="21"/>
  <c r="AX50" i="21"/>
  <c r="AW50" i="21"/>
  <c r="AV50" i="21"/>
  <c r="AU50" i="21"/>
  <c r="AT50" i="21"/>
  <c r="AS50" i="21"/>
  <c r="AR50" i="21"/>
  <c r="AQ50" i="21"/>
  <c r="AX49" i="21"/>
  <c r="AW49" i="21"/>
  <c r="AV49" i="21"/>
  <c r="AU49" i="21"/>
  <c r="AT49" i="21"/>
  <c r="AS49" i="21"/>
  <c r="AR49" i="21"/>
  <c r="AQ49" i="21"/>
  <c r="AX48" i="21"/>
  <c r="AW48" i="21"/>
  <c r="AV48" i="21"/>
  <c r="AU48" i="21"/>
  <c r="AT48" i="21"/>
  <c r="AS48" i="21"/>
  <c r="AR48" i="21"/>
  <c r="AQ48" i="21"/>
  <c r="AX47" i="21"/>
  <c r="AW47" i="21"/>
  <c r="AV47" i="21"/>
  <c r="AU47" i="21"/>
  <c r="AT47" i="21"/>
  <c r="AS47" i="21"/>
  <c r="AR47" i="21"/>
  <c r="AQ47" i="21"/>
  <c r="AX46" i="21"/>
  <c r="AW46" i="21"/>
  <c r="AV46" i="21"/>
  <c r="AU46" i="21"/>
  <c r="AT46" i="21"/>
  <c r="AS46" i="21"/>
  <c r="AR46" i="21"/>
  <c r="AQ46" i="21"/>
  <c r="AX45" i="21"/>
  <c r="AW45" i="21"/>
  <c r="AV45" i="21"/>
  <c r="AU45" i="21"/>
  <c r="AT45" i="21"/>
  <c r="AS45" i="21"/>
  <c r="AR45" i="21"/>
  <c r="AQ45" i="21"/>
  <c r="AX44" i="21"/>
  <c r="AW44" i="21"/>
  <c r="AV44" i="21"/>
  <c r="AU44" i="21"/>
  <c r="AT44" i="21"/>
  <c r="AS44" i="21"/>
  <c r="AR44" i="21"/>
  <c r="AQ44" i="21"/>
  <c r="AX43" i="21"/>
  <c r="AW43" i="21"/>
  <c r="AV43" i="21"/>
  <c r="AU43" i="21"/>
  <c r="AT43" i="21"/>
  <c r="AS43" i="21"/>
  <c r="AR43" i="21"/>
  <c r="AQ43" i="21"/>
  <c r="AX42" i="21"/>
  <c r="AW42" i="21"/>
  <c r="AV42" i="21"/>
  <c r="AU42" i="21"/>
  <c r="AT42" i="21"/>
  <c r="AS42" i="21"/>
  <c r="AR42" i="21"/>
  <c r="AQ42" i="21"/>
  <c r="AX41" i="21"/>
  <c r="AW41" i="21"/>
  <c r="AV41" i="21"/>
  <c r="AU41" i="21"/>
  <c r="AT41" i="21"/>
  <c r="AS41" i="21"/>
  <c r="AR41" i="21"/>
  <c r="AQ41" i="21"/>
  <c r="AX40" i="21"/>
  <c r="AW40" i="21"/>
  <c r="AV40" i="21"/>
  <c r="AU40" i="21"/>
  <c r="AT40" i="21"/>
  <c r="AS40" i="21"/>
  <c r="AR40" i="21"/>
  <c r="AQ40" i="21"/>
  <c r="AX39" i="21"/>
  <c r="AW39" i="21"/>
  <c r="AV39" i="21"/>
  <c r="AU39" i="21"/>
  <c r="AT39" i="21"/>
  <c r="AS39" i="21"/>
  <c r="AR39" i="21"/>
  <c r="AQ39" i="21"/>
  <c r="AX38" i="21"/>
  <c r="AW38" i="21"/>
  <c r="AV38" i="21"/>
  <c r="AU38" i="21"/>
  <c r="AT38" i="21"/>
  <c r="AS38" i="21"/>
  <c r="AR38" i="21"/>
  <c r="AQ38" i="21"/>
  <c r="AX37" i="21"/>
  <c r="AW37" i="21"/>
  <c r="AV37" i="21"/>
  <c r="AU37" i="21"/>
  <c r="AT37" i="21"/>
  <c r="AS37" i="21"/>
  <c r="AR37" i="21"/>
  <c r="AQ37" i="21"/>
  <c r="AX36" i="21"/>
  <c r="AW36" i="21"/>
  <c r="AV36" i="21"/>
  <c r="AU36" i="21"/>
  <c r="AT36" i="21"/>
  <c r="AS36" i="21"/>
  <c r="AR36" i="21"/>
  <c r="AQ36" i="21"/>
  <c r="AX35" i="21"/>
  <c r="AW35" i="21"/>
  <c r="AV35" i="21"/>
  <c r="AU35" i="21"/>
  <c r="AT35" i="21"/>
  <c r="AS35" i="21"/>
  <c r="AR35" i="21"/>
  <c r="AQ35" i="21"/>
  <c r="AX34" i="21"/>
  <c r="AW34" i="21"/>
  <c r="AV34" i="21"/>
  <c r="AU34" i="21"/>
  <c r="AT34" i="21"/>
  <c r="AS34" i="21"/>
  <c r="AR34" i="21"/>
  <c r="AQ34" i="21"/>
  <c r="AX33" i="21"/>
  <c r="AW33" i="21"/>
  <c r="AV33" i="21"/>
  <c r="AU33" i="21"/>
  <c r="AT33" i="21"/>
  <c r="AS33" i="21"/>
  <c r="AR33" i="21"/>
  <c r="AQ33" i="21"/>
  <c r="AX32" i="21"/>
  <c r="AW32" i="21"/>
  <c r="AV32" i="21"/>
  <c r="AU32" i="21"/>
  <c r="AT32" i="21"/>
  <c r="AS32" i="21"/>
  <c r="AR32" i="21"/>
  <c r="AQ32" i="21"/>
  <c r="AX31" i="21"/>
  <c r="AW31" i="21"/>
  <c r="AV31" i="21"/>
  <c r="AU31" i="21"/>
  <c r="AT31" i="21"/>
  <c r="AS31" i="21"/>
  <c r="AR31" i="21"/>
  <c r="AQ31" i="21"/>
  <c r="AX30" i="21"/>
  <c r="AW30" i="21"/>
  <c r="AV30" i="21"/>
  <c r="AU30" i="21"/>
  <c r="AT30" i="21"/>
  <c r="AS30" i="21"/>
  <c r="AR30" i="21"/>
  <c r="AQ30" i="21"/>
  <c r="AX29" i="21"/>
  <c r="AW29" i="21"/>
  <c r="AV29" i="21"/>
  <c r="AU29" i="21"/>
  <c r="AT29" i="21"/>
  <c r="AS29" i="21"/>
  <c r="AR29" i="21"/>
  <c r="AQ29" i="21"/>
  <c r="AX28" i="21"/>
  <c r="AW28" i="21"/>
  <c r="AV28" i="21"/>
  <c r="AU28" i="21"/>
  <c r="AT28" i="21"/>
  <c r="AS28" i="21"/>
  <c r="AR28" i="21"/>
  <c r="AQ28" i="21"/>
  <c r="AX27" i="21"/>
  <c r="AW27" i="21"/>
  <c r="AV27" i="21"/>
  <c r="AU27" i="21"/>
  <c r="AT27" i="21"/>
  <c r="AS27" i="21"/>
  <c r="AR27" i="21"/>
  <c r="AQ27" i="21"/>
  <c r="AX26" i="21"/>
  <c r="AW26" i="21"/>
  <c r="AV26" i="21"/>
  <c r="AU26" i="21"/>
  <c r="AT26" i="21"/>
  <c r="AS26" i="21"/>
  <c r="AR26" i="21"/>
  <c r="AQ26" i="21"/>
  <c r="AX25" i="21"/>
  <c r="AW25" i="21"/>
  <c r="AV25" i="21"/>
  <c r="AU25" i="21"/>
  <c r="AT25" i="21"/>
  <c r="AS25" i="21"/>
  <c r="AR25" i="21"/>
  <c r="AQ25" i="21"/>
  <c r="AX24" i="21"/>
  <c r="AW24" i="21"/>
  <c r="AV24" i="21"/>
  <c r="AU24" i="21"/>
  <c r="AT24" i="21"/>
  <c r="AS24" i="21"/>
  <c r="AR24" i="21"/>
  <c r="AQ24" i="21"/>
  <c r="AX23" i="21"/>
  <c r="AW23" i="21"/>
  <c r="AV23" i="21"/>
  <c r="AU23" i="21"/>
  <c r="AT23" i="21"/>
  <c r="AS23" i="21"/>
  <c r="AR23" i="21"/>
  <c r="AQ23" i="21"/>
  <c r="AX22" i="21"/>
  <c r="AW22" i="21"/>
  <c r="AV22" i="21"/>
  <c r="AU22" i="21"/>
  <c r="AT22" i="21"/>
  <c r="AS22" i="21"/>
  <c r="AR22" i="21"/>
  <c r="AQ22" i="21"/>
  <c r="AX21" i="21"/>
  <c r="AW21" i="21"/>
  <c r="AV21" i="21"/>
  <c r="AU21" i="21"/>
  <c r="AT21" i="21"/>
  <c r="AS21" i="21"/>
  <c r="AR21" i="21"/>
  <c r="AQ21" i="21"/>
  <c r="AX20" i="21"/>
  <c r="AW20" i="21"/>
  <c r="AV20" i="21"/>
  <c r="AU20" i="21"/>
  <c r="AT20" i="21"/>
  <c r="AS20" i="21"/>
  <c r="AR20" i="21"/>
  <c r="AQ20" i="21"/>
  <c r="AX19" i="21"/>
  <c r="AW19" i="21"/>
  <c r="AV19" i="21"/>
  <c r="AU19" i="21"/>
  <c r="AT19" i="21"/>
  <c r="AS19" i="21"/>
  <c r="AR19" i="21"/>
  <c r="AQ19" i="21"/>
  <c r="AX18" i="21"/>
  <c r="AW18" i="21"/>
  <c r="AV18" i="21"/>
  <c r="AU18" i="21"/>
  <c r="AT18" i="21"/>
  <c r="AS18" i="21"/>
  <c r="AR18" i="21"/>
  <c r="AQ18" i="21"/>
  <c r="AX17" i="21"/>
  <c r="AW17" i="21"/>
  <c r="AV17" i="21"/>
  <c r="AU17" i="21"/>
  <c r="AT17" i="21"/>
  <c r="AS17" i="21"/>
  <c r="AR17" i="21"/>
  <c r="AQ17" i="21"/>
  <c r="AX16" i="21"/>
  <c r="AW16" i="21"/>
  <c r="AV16" i="21"/>
  <c r="AU16" i="21"/>
  <c r="AT16" i="21"/>
  <c r="AS16" i="21"/>
  <c r="AR16" i="21"/>
  <c r="AQ16" i="21"/>
  <c r="AX15" i="21"/>
  <c r="AW15" i="21"/>
  <c r="AV15" i="21"/>
  <c r="AU15" i="21"/>
  <c r="AT15" i="21"/>
  <c r="AS15" i="21"/>
  <c r="AR15" i="21"/>
  <c r="AQ15" i="21"/>
  <c r="AX14" i="21"/>
  <c r="AW14" i="21"/>
  <c r="AV14" i="21"/>
  <c r="AU14" i="21"/>
  <c r="AT14" i="21"/>
  <c r="AS14" i="21"/>
  <c r="AR14" i="21"/>
  <c r="AQ14" i="21"/>
  <c r="AX13" i="21"/>
  <c r="AW13" i="21"/>
  <c r="AV13" i="21"/>
  <c r="AU13" i="21"/>
  <c r="AT13" i="21"/>
  <c r="AS13" i="21"/>
  <c r="AR13" i="21"/>
  <c r="AQ13" i="21"/>
  <c r="AX12" i="21"/>
  <c r="AW12" i="21"/>
  <c r="AV12" i="21"/>
  <c r="AU12" i="21"/>
  <c r="AT12" i="21"/>
  <c r="AS12" i="21"/>
  <c r="AR12" i="21"/>
  <c r="AQ12" i="21"/>
  <c r="AX11" i="21"/>
  <c r="AW11" i="21"/>
  <c r="AV11" i="21"/>
  <c r="AU11" i="21"/>
  <c r="AT11" i="21"/>
  <c r="AS11" i="21"/>
  <c r="AR11" i="21"/>
  <c r="AQ11" i="21"/>
  <c r="AX10" i="21"/>
  <c r="AW10" i="21"/>
  <c r="AV10" i="21"/>
  <c r="AU10" i="21"/>
  <c r="AT10" i="21"/>
  <c r="AS10" i="21"/>
  <c r="AR10" i="21"/>
  <c r="AQ10" i="21"/>
  <c r="AX9" i="21"/>
  <c r="AW9" i="21"/>
  <c r="AV9" i="21"/>
  <c r="AU9" i="21"/>
  <c r="AT9" i="21"/>
  <c r="AS9" i="21"/>
  <c r="AR9" i="21"/>
  <c r="AQ9" i="21"/>
  <c r="AX8" i="21"/>
  <c r="AW8" i="21"/>
  <c r="AV8" i="21"/>
  <c r="AU8" i="21"/>
  <c r="AT8" i="21"/>
  <c r="AS8" i="21"/>
  <c r="AR8" i="21"/>
  <c r="AQ8" i="21"/>
  <c r="AX7" i="21"/>
  <c r="AW7" i="21"/>
  <c r="AV7" i="21"/>
  <c r="AU7" i="21"/>
  <c r="AT7" i="21"/>
  <c r="AS7" i="21"/>
  <c r="AR7" i="21"/>
  <c r="AQ7" i="21"/>
  <c r="AX6" i="21"/>
  <c r="AW6" i="21"/>
  <c r="AV6" i="21"/>
  <c r="AU6" i="21"/>
  <c r="AT6" i="21"/>
  <c r="AS6" i="21"/>
  <c r="AR6" i="21"/>
  <c r="AQ6" i="21"/>
  <c r="AX5" i="21"/>
  <c r="AW5" i="21"/>
  <c r="AV5" i="21"/>
  <c r="AU5" i="21"/>
  <c r="AT5" i="21"/>
  <c r="AS5" i="21"/>
  <c r="AR5" i="21"/>
  <c r="AQ5" i="21"/>
  <c r="AX4" i="21"/>
  <c r="AW4" i="21"/>
  <c r="AV4" i="21"/>
  <c r="AU4" i="21"/>
  <c r="AT4" i="21"/>
  <c r="AS4" i="21"/>
  <c r="AR4" i="21"/>
  <c r="AQ4" i="21"/>
  <c r="AX3" i="21"/>
  <c r="AW3" i="21"/>
  <c r="AV3" i="21"/>
  <c r="AU3" i="21"/>
  <c r="AT3" i="21"/>
  <c r="AS3" i="21"/>
  <c r="AR3" i="21"/>
  <c r="AQ3" i="21"/>
  <c r="AX2" i="21"/>
  <c r="AW2" i="21"/>
  <c r="AV2" i="21"/>
  <c r="AU2" i="21"/>
  <c r="AT2" i="21"/>
  <c r="AS2" i="21"/>
  <c r="AR2" i="21"/>
  <c r="AQ2" i="21"/>
  <c r="AU2" i="25"/>
  <c r="AV2" i="25" l="1"/>
  <c r="AW2" i="25"/>
  <c r="W13" i="20"/>
  <c r="N13" i="20"/>
  <c r="S61" i="21"/>
  <c r="AE43" i="19" l="1"/>
  <c r="M27" i="19"/>
  <c r="N29" i="19"/>
  <c r="F27" i="19"/>
  <c r="F2" i="26" s="1"/>
  <c r="C51" i="17"/>
  <c r="C17" i="17"/>
  <c r="F17" i="17" s="1"/>
  <c r="AE2" i="25" s="1"/>
  <c r="U10" i="17"/>
  <c r="U9" i="17"/>
  <c r="U8" i="17"/>
  <c r="M3" i="12"/>
  <c r="X3" i="24" l="1"/>
  <c r="Y8" i="24"/>
  <c r="Y9" i="24"/>
  <c r="Y10" i="24"/>
  <c r="Y11" i="24"/>
  <c r="A2" i="23"/>
  <c r="E2" i="22"/>
  <c r="E18" i="22"/>
  <c r="F18" i="22"/>
  <c r="A11" i="21"/>
  <c r="T11" i="21"/>
  <c r="A12" i="21"/>
  <c r="T12" i="21"/>
  <c r="A13" i="21"/>
  <c r="T13" i="21"/>
  <c r="A14" i="21"/>
  <c r="T14" i="21"/>
  <c r="A15" i="21"/>
  <c r="T15" i="21"/>
  <c r="A16" i="21"/>
  <c r="T16" i="21"/>
  <c r="A17" i="21"/>
  <c r="T17" i="21"/>
  <c r="A18" i="21"/>
  <c r="T18" i="21"/>
  <c r="A19" i="21"/>
  <c r="T19" i="21"/>
  <c r="A20" i="21"/>
  <c r="T20" i="21"/>
  <c r="A21" i="21"/>
  <c r="T21" i="21"/>
  <c r="A22" i="21"/>
  <c r="T22" i="21"/>
  <c r="A23" i="21"/>
  <c r="T23" i="21"/>
  <c r="A24" i="21"/>
  <c r="T24" i="21"/>
  <c r="A25" i="21"/>
  <c r="T25" i="21"/>
  <c r="A26" i="21"/>
  <c r="T26" i="21"/>
  <c r="A27" i="21"/>
  <c r="T27" i="21"/>
  <c r="A28" i="21"/>
  <c r="T28" i="21"/>
  <c r="A29" i="21"/>
  <c r="T29" i="21"/>
  <c r="A30" i="21"/>
  <c r="T30" i="21"/>
  <c r="A31" i="21"/>
  <c r="T31" i="21"/>
  <c r="A32" i="21"/>
  <c r="T32" i="21"/>
  <c r="A33" i="21"/>
  <c r="T33" i="21"/>
  <c r="A34" i="21"/>
  <c r="T34" i="21"/>
  <c r="A35" i="21"/>
  <c r="T35" i="21"/>
  <c r="A36" i="21"/>
  <c r="T36" i="21"/>
  <c r="A37" i="21"/>
  <c r="T37" i="21"/>
  <c r="A38" i="21"/>
  <c r="T38" i="21"/>
  <c r="A39" i="21"/>
  <c r="T39" i="21"/>
  <c r="A40" i="21"/>
  <c r="T40" i="21"/>
  <c r="A41" i="21"/>
  <c r="T41" i="21"/>
  <c r="A42" i="21"/>
  <c r="T42" i="21"/>
  <c r="A43" i="21"/>
  <c r="T43" i="21"/>
  <c r="A44" i="21"/>
  <c r="T44" i="21"/>
  <c r="A45" i="21"/>
  <c r="T45" i="21"/>
  <c r="A46" i="21"/>
  <c r="T46" i="21"/>
  <c r="A47" i="21"/>
  <c r="T47" i="21"/>
  <c r="A48" i="21"/>
  <c r="T48" i="21"/>
  <c r="A49" i="21"/>
  <c r="T49" i="21"/>
  <c r="A50" i="21"/>
  <c r="T50" i="21"/>
  <c r="A51" i="21"/>
  <c r="T51" i="21"/>
  <c r="A52" i="21"/>
  <c r="T52" i="21"/>
  <c r="A53" i="21"/>
  <c r="T53" i="21"/>
  <c r="A54" i="21"/>
  <c r="T54" i="21"/>
  <c r="A55" i="21"/>
  <c r="T55" i="21"/>
  <c r="A56" i="21"/>
  <c r="T56" i="21"/>
  <c r="A57" i="21"/>
  <c r="T57" i="21"/>
  <c r="A58" i="21"/>
  <c r="T58" i="21"/>
  <c r="A59" i="21"/>
  <c r="T59" i="21"/>
  <c r="A60" i="21"/>
  <c r="T60" i="21"/>
  <c r="K61" i="21"/>
  <c r="Y25" i="20" s="1"/>
  <c r="Y24" i="20" s="1"/>
  <c r="O61" i="21"/>
  <c r="P61" i="21"/>
  <c r="Y19" i="20"/>
  <c r="U61" i="21"/>
  <c r="T61" i="21" s="1"/>
  <c r="V61" i="21"/>
  <c r="W61" i="21"/>
  <c r="X61" i="21"/>
  <c r="AA61" i="21"/>
  <c r="Y21" i="20" s="1"/>
  <c r="AC61" i="21"/>
  <c r="T80" i="21"/>
  <c r="B2" i="20"/>
  <c r="X4" i="20"/>
  <c r="X5" i="20"/>
  <c r="AF1" i="21" s="1"/>
  <c r="X6" i="20"/>
  <c r="X7" i="20"/>
  <c r="W14" i="20"/>
  <c r="BA20" i="20"/>
  <c r="Y22" i="20"/>
  <c r="Y23" i="20"/>
  <c r="Y26" i="20"/>
  <c r="Y27" i="20"/>
  <c r="Y28" i="20"/>
  <c r="Y29" i="20"/>
  <c r="Y30" i="20"/>
  <c r="N38" i="20"/>
  <c r="N39" i="20"/>
  <c r="B3" i="19"/>
  <c r="U8" i="19"/>
  <c r="O4" i="23" s="1"/>
  <c r="U9" i="19"/>
  <c r="O5" i="23" s="1"/>
  <c r="U10" i="19"/>
  <c r="O6" i="23" s="1"/>
  <c r="U11" i="19"/>
  <c r="O7" i="23" s="1"/>
  <c r="L15" i="19"/>
  <c r="T15" i="19"/>
  <c r="B2" i="18"/>
  <c r="V8" i="18"/>
  <c r="V9" i="18"/>
  <c r="V10" i="18"/>
  <c r="V11" i="18"/>
  <c r="B2" i="17"/>
  <c r="N14" i="20" l="1"/>
  <c r="AD61" i="21"/>
  <c r="AF15" i="19"/>
  <c r="X63" i="21"/>
  <c r="Y63" i="21" s="1"/>
  <c r="Q61" i="21"/>
  <c r="AD63" i="21" l="1"/>
  <c r="Y20" i="20"/>
  <c r="Y18" i="20" s="1"/>
  <c r="AJ18" i="20" s="1"/>
  <c r="AZ20" i="20"/>
  <c r="E15" i="15" l="1"/>
  <c r="E19" i="15"/>
  <c r="D28" i="15"/>
  <c r="E31" i="15"/>
  <c r="H41" i="15" l="1"/>
  <c r="R2" i="25" s="1"/>
  <c r="H34" i="15"/>
  <c r="K2" i="25" s="1"/>
  <c r="J2" i="25"/>
  <c r="AA95" i="19"/>
  <c r="H40" i="15"/>
  <c r="Q2" i="25" s="1"/>
  <c r="H45" i="15"/>
  <c r="T2" i="25" s="1"/>
  <c r="H37" i="15"/>
  <c r="N2" i="25" s="1"/>
  <c r="H36" i="15"/>
  <c r="M2" i="25" s="1"/>
  <c r="H35" i="15"/>
  <c r="L2" i="25" s="1"/>
  <c r="A23" i="14"/>
  <c r="A22" i="14"/>
  <c r="D3" i="13"/>
  <c r="E30" i="13"/>
  <c r="E29" i="13"/>
  <c r="E28" i="13"/>
  <c r="E27" i="13"/>
  <c r="E26" i="13"/>
  <c r="E25" i="13"/>
  <c r="E24" i="13"/>
  <c r="AE36" i="19" s="1"/>
  <c r="E23" i="13"/>
  <c r="AE35" i="19" s="1"/>
  <c r="F22" i="13"/>
  <c r="E22" i="13"/>
  <c r="E21" i="13"/>
  <c r="E20" i="13"/>
  <c r="AE31" i="19" s="1"/>
  <c r="E19" i="13"/>
  <c r="AE30" i="19" s="1"/>
  <c r="E18" i="13"/>
  <c r="F7" i="13"/>
  <c r="K11" i="13"/>
  <c r="K12" i="13"/>
  <c r="K5" i="13"/>
  <c r="K4" i="13"/>
  <c r="G31" i="13"/>
  <c r="F8" i="13"/>
  <c r="G29" i="13" l="1"/>
  <c r="AE41" i="19"/>
  <c r="G30" i="13"/>
  <c r="AE42" i="19"/>
  <c r="G25" i="13"/>
  <c r="AE37" i="19"/>
  <c r="G22" i="13"/>
  <c r="AE34" i="19"/>
  <c r="G18" i="13"/>
  <c r="AE32" i="19"/>
  <c r="G26" i="13"/>
  <c r="AE38" i="19"/>
  <c r="G27" i="13"/>
  <c r="AE39" i="19"/>
  <c r="G21" i="13"/>
  <c r="AE33" i="19"/>
  <c r="G28" i="13"/>
  <c r="AE40" i="19"/>
  <c r="M25" i="19"/>
  <c r="H42" i="15"/>
  <c r="H43" i="15" s="1"/>
  <c r="H44" i="15" s="1"/>
  <c r="S2" i="25" s="1"/>
  <c r="H39" i="15"/>
  <c r="P2" i="25" s="1"/>
  <c r="O2" i="25"/>
  <c r="G19" i="13"/>
  <c r="G17" i="13" s="1"/>
  <c r="G24" i="13"/>
  <c r="G23" i="13"/>
  <c r="G33" i="13" l="1"/>
  <c r="G34" i="13" s="1"/>
  <c r="F39" i="13" l="1"/>
  <c r="F43" i="13" s="1"/>
  <c r="AA93" i="19"/>
  <c r="F38" i="13"/>
  <c r="F42" i="13" l="1"/>
  <c r="F44" i="13" s="1"/>
  <c r="D19" i="14" s="1"/>
  <c r="M14" i="2"/>
  <c r="M15" i="2"/>
  <c r="M16" i="2"/>
  <c r="M9" i="2"/>
  <c r="M8" i="2"/>
  <c r="M7" i="2"/>
  <c r="AA94" i="19" l="1"/>
  <c r="AA2" i="25"/>
  <c r="D20" i="14"/>
  <c r="H30" i="12"/>
  <c r="G30" i="12"/>
  <c r="F30" i="12"/>
  <c r="E30" i="12"/>
  <c r="H20" i="12"/>
  <c r="G20" i="12"/>
  <c r="F20" i="12"/>
  <c r="E20" i="12"/>
  <c r="H42" i="12"/>
  <c r="G42" i="12"/>
  <c r="F42" i="12"/>
  <c r="E42" i="12"/>
  <c r="C42" i="12"/>
  <c r="H41" i="12"/>
  <c r="G41" i="12"/>
  <c r="F41" i="12"/>
  <c r="E41" i="12"/>
  <c r="B41" i="12"/>
  <c r="H40" i="12"/>
  <c r="G40" i="12"/>
  <c r="F40" i="12"/>
  <c r="E40" i="12"/>
  <c r="B40" i="12"/>
  <c r="H39" i="12"/>
  <c r="G39" i="12"/>
  <c r="F39" i="12"/>
  <c r="F43" i="12" s="1"/>
  <c r="E39" i="12"/>
  <c r="B39" i="12"/>
  <c r="C29" i="12"/>
  <c r="B28" i="12"/>
  <c r="B27" i="12"/>
  <c r="B26" i="12"/>
  <c r="P19" i="12"/>
  <c r="P29" i="12" s="1"/>
  <c r="O19" i="12"/>
  <c r="O29" i="12" s="1"/>
  <c r="N19" i="12"/>
  <c r="N29" i="12" s="1"/>
  <c r="M19" i="12"/>
  <c r="M29" i="12" s="1"/>
  <c r="L19" i="12"/>
  <c r="L29" i="12" s="1"/>
  <c r="K19" i="12"/>
  <c r="K29" i="12" s="1"/>
  <c r="J19" i="12"/>
  <c r="J29" i="12" s="1"/>
  <c r="I19" i="12"/>
  <c r="I29" i="12" s="1"/>
  <c r="H19" i="12"/>
  <c r="G19" i="12"/>
  <c r="F19" i="12"/>
  <c r="Q18" i="12"/>
  <c r="P17" i="12"/>
  <c r="P28" i="12" s="1"/>
  <c r="O17" i="12"/>
  <c r="O28" i="12" s="1"/>
  <c r="N17" i="12"/>
  <c r="N28" i="12" s="1"/>
  <c r="M17" i="12"/>
  <c r="M28" i="12" s="1"/>
  <c r="L17" i="12"/>
  <c r="L28" i="12" s="1"/>
  <c r="K17" i="12"/>
  <c r="K28" i="12" s="1"/>
  <c r="J17" i="12"/>
  <c r="J28" i="12" s="1"/>
  <c r="I17" i="12"/>
  <c r="I28" i="12" s="1"/>
  <c r="H17" i="12"/>
  <c r="G17" i="12"/>
  <c r="F17" i="12"/>
  <c r="Q16" i="12"/>
  <c r="P15" i="12"/>
  <c r="P27" i="12" s="1"/>
  <c r="O15" i="12"/>
  <c r="O27" i="12" s="1"/>
  <c r="N15" i="12"/>
  <c r="N27" i="12" s="1"/>
  <c r="M15" i="12"/>
  <c r="M27" i="12" s="1"/>
  <c r="L15" i="12"/>
  <c r="L27" i="12" s="1"/>
  <c r="K15" i="12"/>
  <c r="K27" i="12" s="1"/>
  <c r="J15" i="12"/>
  <c r="J27" i="12" s="1"/>
  <c r="I15" i="12"/>
  <c r="I27" i="12" s="1"/>
  <c r="H15" i="12"/>
  <c r="G15" i="12"/>
  <c r="F15" i="12"/>
  <c r="Q14" i="12"/>
  <c r="P13" i="12"/>
  <c r="P26" i="12" s="1"/>
  <c r="O13" i="12"/>
  <c r="O26" i="12" s="1"/>
  <c r="N13" i="12"/>
  <c r="N26" i="12" s="1"/>
  <c r="M13" i="12"/>
  <c r="M26" i="12" s="1"/>
  <c r="L13" i="12"/>
  <c r="L26" i="12" s="1"/>
  <c r="K13" i="12"/>
  <c r="K26" i="12" s="1"/>
  <c r="J13" i="12"/>
  <c r="J26" i="12" s="1"/>
  <c r="I13" i="12"/>
  <c r="I26" i="12" s="1"/>
  <c r="H13" i="12"/>
  <c r="G13" i="12"/>
  <c r="F13" i="12"/>
  <c r="Q12" i="12"/>
  <c r="Q20" i="12" s="1"/>
  <c r="AB2" i="25" l="1"/>
  <c r="T11" i="23"/>
  <c r="BC2" i="25" s="1"/>
  <c r="W12" i="20"/>
  <c r="AM15" i="19"/>
  <c r="Q40" i="12"/>
  <c r="G43" i="12"/>
  <c r="H43" i="12"/>
  <c r="E43" i="12"/>
  <c r="Q41" i="12"/>
  <c r="Q42" i="12"/>
  <c r="Q39" i="12"/>
  <c r="Q29" i="12"/>
  <c r="Q27" i="12"/>
  <c r="Q26" i="12"/>
  <c r="Q28" i="12"/>
  <c r="C26" i="10"/>
  <c r="B42" i="10"/>
  <c r="C21" i="10"/>
  <c r="C42" i="10" s="1"/>
  <c r="A21" i="10"/>
  <c r="A42" i="10" s="1"/>
  <c r="C16" i="10"/>
  <c r="C37" i="10" s="1"/>
  <c r="B37" i="10"/>
  <c r="A37" i="10"/>
  <c r="AO2" i="25" l="1"/>
  <c r="AJ12" i="20"/>
  <c r="AS2" i="25" s="1"/>
  <c r="Q43" i="12"/>
  <c r="K10" i="13"/>
  <c r="M17" i="2"/>
  <c r="K3" i="13"/>
  <c r="M10" i="2"/>
  <c r="Q30" i="12"/>
  <c r="C12" i="10"/>
  <c r="C33" i="10" s="1"/>
  <c r="F33" i="2"/>
  <c r="D5" i="14" s="1"/>
  <c r="U2" i="25" s="1"/>
  <c r="AK1" i="11"/>
  <c r="AJ1" i="11"/>
  <c r="AI1" i="11"/>
  <c r="AF1" i="11"/>
  <c r="AE1" i="11"/>
  <c r="AD1" i="11"/>
  <c r="AA1" i="11"/>
  <c r="Z1" i="11"/>
  <c r="Y1" i="11"/>
  <c r="X1" i="11"/>
  <c r="W1" i="11"/>
  <c r="V1" i="11"/>
  <c r="U1" i="11"/>
  <c r="T1" i="11"/>
  <c r="S1" i="11"/>
  <c r="R1" i="11"/>
  <c r="Q1" i="11"/>
  <c r="P1" i="11"/>
  <c r="O1" i="11"/>
  <c r="N1" i="11"/>
  <c r="M1" i="11"/>
  <c r="L1" i="11"/>
  <c r="K1" i="11"/>
  <c r="J1" i="11"/>
  <c r="I1" i="11"/>
  <c r="H1" i="11"/>
  <c r="G1" i="11"/>
  <c r="F1" i="11"/>
  <c r="F51" i="17" l="1"/>
  <c r="AF2" i="25" s="1"/>
  <c r="D6" i="14"/>
  <c r="V2" i="25" s="1"/>
  <c r="I20" i="2"/>
  <c r="J5" i="2" l="1"/>
  <c r="A5" i="10" s="1"/>
  <c r="E5" i="10" l="1"/>
  <c r="G5" i="10"/>
  <c r="F5" i="10"/>
  <c r="D5" i="10"/>
  <c r="AA51" i="11"/>
  <c r="Z51" i="11"/>
  <c r="Y51" i="11"/>
  <c r="X51" i="11"/>
  <c r="W51" i="11"/>
  <c r="V51" i="11"/>
  <c r="U51" i="11"/>
  <c r="T51" i="11"/>
  <c r="S51" i="11"/>
  <c r="R51" i="11"/>
  <c r="Q51" i="11"/>
  <c r="P51" i="11"/>
  <c r="O51" i="11"/>
  <c r="N51" i="11"/>
  <c r="M51" i="11"/>
  <c r="L51" i="11"/>
  <c r="K51" i="11"/>
  <c r="J51" i="11"/>
  <c r="I51" i="11"/>
  <c r="E51" i="11"/>
  <c r="D51" i="11"/>
  <c r="C51" i="11"/>
  <c r="Q50" i="11"/>
  <c r="P50" i="11"/>
  <c r="O50" i="11"/>
  <c r="N50" i="11"/>
  <c r="M50" i="11"/>
  <c r="L50" i="11"/>
  <c r="K50" i="11"/>
  <c r="J50" i="11"/>
  <c r="E50" i="11"/>
  <c r="F50" i="11" s="1"/>
  <c r="C50" i="11"/>
  <c r="AA49" i="11"/>
  <c r="Z49" i="11"/>
  <c r="Y49" i="11"/>
  <c r="X49" i="11"/>
  <c r="W49" i="11"/>
  <c r="V49" i="11"/>
  <c r="U49" i="11"/>
  <c r="T49" i="11"/>
  <c r="S49" i="11"/>
  <c r="R49" i="11"/>
  <c r="Q49" i="11"/>
  <c r="P49" i="11"/>
  <c r="O49" i="11"/>
  <c r="N49" i="11"/>
  <c r="M49" i="11"/>
  <c r="L49" i="11"/>
  <c r="K49" i="11"/>
  <c r="J49" i="11"/>
  <c r="I49" i="11"/>
  <c r="E49" i="11"/>
  <c r="D49" i="11"/>
  <c r="C49" i="11"/>
  <c r="Q48" i="11"/>
  <c r="P48" i="11"/>
  <c r="O48" i="11"/>
  <c r="N48" i="11"/>
  <c r="M48" i="11"/>
  <c r="L48" i="11"/>
  <c r="K48" i="11"/>
  <c r="J48" i="11"/>
  <c r="E48" i="11"/>
  <c r="F48" i="11" s="1"/>
  <c r="C48" i="11"/>
  <c r="AA47" i="11"/>
  <c r="Z47" i="11"/>
  <c r="Y47" i="11"/>
  <c r="X47" i="11"/>
  <c r="W47" i="11"/>
  <c r="V47" i="11"/>
  <c r="U47" i="11"/>
  <c r="T47" i="11"/>
  <c r="S47" i="11"/>
  <c r="R47" i="11"/>
  <c r="Q47" i="11"/>
  <c r="P47" i="11"/>
  <c r="O47" i="11"/>
  <c r="N47" i="11"/>
  <c r="M47" i="11"/>
  <c r="L47" i="11"/>
  <c r="K47" i="11"/>
  <c r="J47" i="11"/>
  <c r="I47" i="11"/>
  <c r="E47" i="11"/>
  <c r="D47" i="11"/>
  <c r="C47" i="11"/>
  <c r="Q46" i="11"/>
  <c r="P46" i="11"/>
  <c r="O46" i="11"/>
  <c r="N46" i="11"/>
  <c r="M46" i="11"/>
  <c r="L46" i="11"/>
  <c r="K46" i="11"/>
  <c r="J46" i="11"/>
  <c r="E46" i="11"/>
  <c r="F46" i="11" s="1"/>
  <c r="C46" i="11"/>
  <c r="AA45" i="11"/>
  <c r="Z45" i="11"/>
  <c r="Y45" i="11"/>
  <c r="X45" i="11"/>
  <c r="W45" i="11"/>
  <c r="V45" i="11"/>
  <c r="U45" i="11"/>
  <c r="T45" i="11"/>
  <c r="S45" i="11"/>
  <c r="R45" i="11"/>
  <c r="Q45" i="11"/>
  <c r="P45" i="11"/>
  <c r="O45" i="11"/>
  <c r="N45" i="11"/>
  <c r="M45" i="11"/>
  <c r="L45" i="11"/>
  <c r="K45" i="11"/>
  <c r="J45" i="11"/>
  <c r="I45" i="11"/>
  <c r="E45" i="11"/>
  <c r="D45" i="11"/>
  <c r="C45" i="11"/>
  <c r="Q44" i="11"/>
  <c r="P44" i="11"/>
  <c r="O44" i="11"/>
  <c r="N44" i="11"/>
  <c r="M44" i="11"/>
  <c r="L44" i="11"/>
  <c r="K44" i="11"/>
  <c r="J44" i="11"/>
  <c r="E44" i="11"/>
  <c r="F44" i="11" s="1"/>
  <c r="C44" i="11"/>
  <c r="AA43" i="11"/>
  <c r="Z43" i="11"/>
  <c r="Y43" i="11"/>
  <c r="X43" i="11"/>
  <c r="W43" i="11"/>
  <c r="V43" i="11"/>
  <c r="U43" i="11"/>
  <c r="T43" i="11"/>
  <c r="S43" i="11"/>
  <c r="R43" i="11"/>
  <c r="Q43" i="11"/>
  <c r="P43" i="11"/>
  <c r="O43" i="11"/>
  <c r="N43" i="11"/>
  <c r="M43" i="11"/>
  <c r="L43" i="11"/>
  <c r="K43" i="11"/>
  <c r="J43" i="11"/>
  <c r="I43" i="11"/>
  <c r="E43" i="11"/>
  <c r="D43" i="11"/>
  <c r="C43" i="11"/>
  <c r="Q42" i="11"/>
  <c r="P42" i="11"/>
  <c r="O42" i="11"/>
  <c r="N42" i="11"/>
  <c r="M42" i="11"/>
  <c r="L42" i="11"/>
  <c r="K42" i="11"/>
  <c r="J42" i="11"/>
  <c r="E42" i="11"/>
  <c r="F42" i="11" s="1"/>
  <c r="C42" i="11"/>
  <c r="AA41" i="11"/>
  <c r="Z41" i="11"/>
  <c r="Y41" i="11"/>
  <c r="X41" i="11"/>
  <c r="W41" i="11"/>
  <c r="V41" i="11"/>
  <c r="U41" i="11"/>
  <c r="T41" i="11"/>
  <c r="S41" i="11"/>
  <c r="R41" i="11"/>
  <c r="Q41" i="11"/>
  <c r="P41" i="11"/>
  <c r="O41" i="11"/>
  <c r="N41" i="11"/>
  <c r="M41" i="11"/>
  <c r="L41" i="11"/>
  <c r="K41" i="11"/>
  <c r="J41" i="11"/>
  <c r="I41" i="11"/>
  <c r="E41" i="11"/>
  <c r="D41" i="11"/>
  <c r="C41" i="11"/>
  <c r="Q40" i="11"/>
  <c r="P40" i="11"/>
  <c r="O40" i="11"/>
  <c r="N40" i="11"/>
  <c r="M40" i="11"/>
  <c r="L40" i="11"/>
  <c r="K40" i="11"/>
  <c r="J40" i="11"/>
  <c r="E40" i="11"/>
  <c r="F40" i="11" s="1"/>
  <c r="C40" i="11"/>
  <c r="AA39" i="11"/>
  <c r="Z39" i="11"/>
  <c r="Y39" i="11"/>
  <c r="X39" i="11"/>
  <c r="W39" i="11"/>
  <c r="V39" i="11"/>
  <c r="U39" i="11"/>
  <c r="T39" i="11"/>
  <c r="S39" i="11"/>
  <c r="R39" i="11"/>
  <c r="Q39" i="11"/>
  <c r="P39" i="11"/>
  <c r="O39" i="11"/>
  <c r="N39" i="11"/>
  <c r="M39" i="11"/>
  <c r="L39" i="11"/>
  <c r="K39" i="11"/>
  <c r="J39" i="11"/>
  <c r="I39" i="11"/>
  <c r="E39" i="11"/>
  <c r="D39" i="11"/>
  <c r="C39" i="11"/>
  <c r="Q38" i="11"/>
  <c r="P38" i="11"/>
  <c r="O38" i="11"/>
  <c r="N38" i="11"/>
  <c r="M38" i="11"/>
  <c r="L38" i="11"/>
  <c r="K38" i="11"/>
  <c r="J38" i="11"/>
  <c r="E38" i="11"/>
  <c r="F38" i="11" s="1"/>
  <c r="C38" i="11"/>
  <c r="AA37" i="11"/>
  <c r="Z37" i="11"/>
  <c r="Y37" i="11"/>
  <c r="X37" i="11"/>
  <c r="W37" i="11"/>
  <c r="V37" i="11"/>
  <c r="U37" i="11"/>
  <c r="T37" i="11"/>
  <c r="S37" i="11"/>
  <c r="R37" i="11"/>
  <c r="Q37" i="11"/>
  <c r="P37" i="11"/>
  <c r="O37" i="11"/>
  <c r="N37" i="11"/>
  <c r="M37" i="11"/>
  <c r="L37" i="11"/>
  <c r="K37" i="11"/>
  <c r="J37" i="11"/>
  <c r="I37" i="11"/>
  <c r="E37" i="11"/>
  <c r="D37" i="11"/>
  <c r="C37" i="11"/>
  <c r="Q36" i="11"/>
  <c r="P36" i="11"/>
  <c r="O36" i="11"/>
  <c r="N36" i="11"/>
  <c r="M36" i="11"/>
  <c r="L36" i="11"/>
  <c r="K36" i="11"/>
  <c r="J36" i="11"/>
  <c r="E36" i="11"/>
  <c r="F36" i="11" s="1"/>
  <c r="C36" i="11"/>
  <c r="AA35" i="11"/>
  <c r="Z35" i="11"/>
  <c r="Y35" i="11"/>
  <c r="X35" i="11"/>
  <c r="W35" i="11"/>
  <c r="V35" i="11"/>
  <c r="U35" i="11"/>
  <c r="T35" i="11"/>
  <c r="S35" i="11"/>
  <c r="R35" i="11"/>
  <c r="Q35" i="11"/>
  <c r="P35" i="11"/>
  <c r="O35" i="11"/>
  <c r="N35" i="11"/>
  <c r="M35" i="11"/>
  <c r="L35" i="11"/>
  <c r="K35" i="11"/>
  <c r="J35" i="11"/>
  <c r="I35" i="11"/>
  <c r="E35" i="11"/>
  <c r="D35" i="11"/>
  <c r="C35" i="11"/>
  <c r="Q34" i="11"/>
  <c r="P34" i="11"/>
  <c r="O34" i="11"/>
  <c r="N34" i="11"/>
  <c r="M34" i="11"/>
  <c r="L34" i="11"/>
  <c r="K34" i="11"/>
  <c r="J34" i="11"/>
  <c r="E34" i="11"/>
  <c r="F34" i="11" s="1"/>
  <c r="C34" i="11"/>
  <c r="AA33" i="11"/>
  <c r="Z33" i="11"/>
  <c r="Y33" i="11"/>
  <c r="X33" i="11"/>
  <c r="W33" i="11"/>
  <c r="V33" i="11"/>
  <c r="U33" i="11"/>
  <c r="T33" i="11"/>
  <c r="S33" i="11"/>
  <c r="R33" i="11"/>
  <c r="Q33" i="11"/>
  <c r="P33" i="11"/>
  <c r="O33" i="11"/>
  <c r="N33" i="11"/>
  <c r="M33" i="11"/>
  <c r="L33" i="11"/>
  <c r="K33" i="11"/>
  <c r="J33" i="11"/>
  <c r="I33" i="11"/>
  <c r="E33" i="11"/>
  <c r="D33" i="11"/>
  <c r="C33" i="11"/>
  <c r="Q32" i="11"/>
  <c r="P32" i="11"/>
  <c r="O32" i="11"/>
  <c r="N32" i="11"/>
  <c r="M32" i="11"/>
  <c r="L32" i="11"/>
  <c r="K32" i="11"/>
  <c r="J32" i="11"/>
  <c r="E32" i="11"/>
  <c r="F32" i="11" s="1"/>
  <c r="C32" i="11"/>
  <c r="AA31" i="11"/>
  <c r="Z31" i="11"/>
  <c r="Y31" i="11"/>
  <c r="X31" i="11"/>
  <c r="W31" i="11"/>
  <c r="V31" i="11"/>
  <c r="U31" i="11"/>
  <c r="T31" i="11"/>
  <c r="S31" i="11"/>
  <c r="R31" i="11"/>
  <c r="Q31" i="11"/>
  <c r="P31" i="11"/>
  <c r="O31" i="11"/>
  <c r="N31" i="11"/>
  <c r="M31" i="11"/>
  <c r="L31" i="11"/>
  <c r="K31" i="11"/>
  <c r="J31" i="11"/>
  <c r="I31" i="11"/>
  <c r="E31" i="11"/>
  <c r="D31" i="11"/>
  <c r="C31" i="11"/>
  <c r="Q30" i="11"/>
  <c r="P30" i="11"/>
  <c r="O30" i="11"/>
  <c r="N30" i="11"/>
  <c r="M30" i="11"/>
  <c r="L30" i="11"/>
  <c r="K30" i="11"/>
  <c r="J30" i="11"/>
  <c r="E30" i="11"/>
  <c r="F30" i="11" s="1"/>
  <c r="C30" i="11"/>
  <c r="AA29" i="11"/>
  <c r="Z29" i="11"/>
  <c r="Y29" i="11"/>
  <c r="X29" i="11"/>
  <c r="W29" i="11"/>
  <c r="V29" i="11"/>
  <c r="U29" i="11"/>
  <c r="T29" i="11"/>
  <c r="S29" i="11"/>
  <c r="R29" i="11"/>
  <c r="Q29" i="11"/>
  <c r="P29" i="11"/>
  <c r="O29" i="11"/>
  <c r="N29" i="11"/>
  <c r="M29" i="11"/>
  <c r="L29" i="11"/>
  <c r="K29" i="11"/>
  <c r="J29" i="11"/>
  <c r="I29" i="11"/>
  <c r="E29" i="11"/>
  <c r="D29" i="11"/>
  <c r="C29" i="11"/>
  <c r="Q28" i="11"/>
  <c r="P28" i="11"/>
  <c r="O28" i="11"/>
  <c r="N28" i="11"/>
  <c r="M28" i="11"/>
  <c r="L28" i="11"/>
  <c r="K28" i="11"/>
  <c r="J28" i="11"/>
  <c r="E28" i="11"/>
  <c r="F28" i="11" s="1"/>
  <c r="C28" i="11"/>
  <c r="AA27" i="11"/>
  <c r="Z27" i="11"/>
  <c r="Y27" i="11"/>
  <c r="X27" i="11"/>
  <c r="W27" i="11"/>
  <c r="V27" i="11"/>
  <c r="U27" i="11"/>
  <c r="T27" i="11"/>
  <c r="S27" i="11"/>
  <c r="R27" i="11"/>
  <c r="Q27" i="11"/>
  <c r="P27" i="11"/>
  <c r="O27" i="11"/>
  <c r="N27" i="11"/>
  <c r="M27" i="11"/>
  <c r="L27" i="11"/>
  <c r="K27" i="11"/>
  <c r="J27" i="11"/>
  <c r="I27" i="11"/>
  <c r="E27" i="11"/>
  <c r="D27" i="11"/>
  <c r="C27" i="11"/>
  <c r="Q26" i="11"/>
  <c r="P26" i="11"/>
  <c r="O26" i="11"/>
  <c r="N26" i="11"/>
  <c r="M26" i="11"/>
  <c r="L26" i="11"/>
  <c r="K26" i="11"/>
  <c r="J26" i="11"/>
  <c r="E26" i="11"/>
  <c r="F26" i="11" s="1"/>
  <c r="C26" i="11"/>
  <c r="AA25" i="11"/>
  <c r="Z25" i="11"/>
  <c r="Y25" i="11"/>
  <c r="X25" i="11"/>
  <c r="W25" i="11"/>
  <c r="V25" i="11"/>
  <c r="U25" i="11"/>
  <c r="T25" i="11"/>
  <c r="S25" i="11"/>
  <c r="R25" i="11"/>
  <c r="Q25" i="11"/>
  <c r="P25" i="11"/>
  <c r="O25" i="11"/>
  <c r="N25" i="11"/>
  <c r="M25" i="11"/>
  <c r="L25" i="11"/>
  <c r="K25" i="11"/>
  <c r="J25" i="11"/>
  <c r="I25" i="11"/>
  <c r="E25" i="11"/>
  <c r="D25" i="11"/>
  <c r="C25" i="11"/>
  <c r="Q24" i="11"/>
  <c r="P24" i="11"/>
  <c r="O24" i="11"/>
  <c r="N24" i="11"/>
  <c r="M24" i="11"/>
  <c r="L24" i="11"/>
  <c r="K24" i="11"/>
  <c r="J24" i="11"/>
  <c r="E24" i="11"/>
  <c r="F24" i="11" s="1"/>
  <c r="C24" i="11"/>
  <c r="AA23" i="11"/>
  <c r="Z23" i="11"/>
  <c r="Y23" i="11"/>
  <c r="X23" i="11"/>
  <c r="W23" i="11"/>
  <c r="V23" i="11"/>
  <c r="U23" i="11"/>
  <c r="T23" i="11"/>
  <c r="S23" i="11"/>
  <c r="R23" i="11"/>
  <c r="Q23" i="11"/>
  <c r="P23" i="11"/>
  <c r="O23" i="11"/>
  <c r="N23" i="11"/>
  <c r="M23" i="11"/>
  <c r="L23" i="11"/>
  <c r="K23" i="11"/>
  <c r="J23" i="11"/>
  <c r="I23" i="11"/>
  <c r="E23" i="11"/>
  <c r="D23" i="11"/>
  <c r="C23" i="11"/>
  <c r="Q22" i="11"/>
  <c r="P22" i="11"/>
  <c r="O22" i="11"/>
  <c r="N22" i="11"/>
  <c r="M22" i="11"/>
  <c r="L22" i="11"/>
  <c r="K22" i="11"/>
  <c r="J22" i="11"/>
  <c r="E22" i="11"/>
  <c r="F22" i="11" s="1"/>
  <c r="C22" i="11"/>
  <c r="AA21" i="11"/>
  <c r="Z21" i="11"/>
  <c r="Y21" i="11"/>
  <c r="X21" i="11"/>
  <c r="W21" i="11"/>
  <c r="V21" i="11"/>
  <c r="U21" i="11"/>
  <c r="T21" i="11"/>
  <c r="S21" i="11"/>
  <c r="R21" i="11"/>
  <c r="Q21" i="11"/>
  <c r="P21" i="11"/>
  <c r="O21" i="11"/>
  <c r="N21" i="11"/>
  <c r="M21" i="11"/>
  <c r="L21" i="11"/>
  <c r="K21" i="11"/>
  <c r="J21" i="11"/>
  <c r="I21" i="11"/>
  <c r="E21" i="11"/>
  <c r="D21" i="11"/>
  <c r="C21" i="11"/>
  <c r="Q20" i="11"/>
  <c r="P20" i="11"/>
  <c r="O20" i="11"/>
  <c r="N20" i="11"/>
  <c r="M20" i="11"/>
  <c r="L20" i="11"/>
  <c r="K20" i="11"/>
  <c r="J20" i="11"/>
  <c r="E20" i="11"/>
  <c r="F20" i="11" s="1"/>
  <c r="C20" i="11"/>
  <c r="AA19" i="11"/>
  <c r="Z19" i="11"/>
  <c r="Y19" i="11"/>
  <c r="X19" i="11"/>
  <c r="W19" i="11"/>
  <c r="V19" i="11"/>
  <c r="U19" i="11"/>
  <c r="T19" i="11"/>
  <c r="S19" i="11"/>
  <c r="R19" i="11"/>
  <c r="Q19" i="11"/>
  <c r="P19" i="11"/>
  <c r="O19" i="11"/>
  <c r="N19" i="11"/>
  <c r="M19" i="11"/>
  <c r="L19" i="11"/>
  <c r="K19" i="11"/>
  <c r="J19" i="11"/>
  <c r="I19" i="11"/>
  <c r="E19" i="11"/>
  <c r="D19" i="11"/>
  <c r="C19" i="11"/>
  <c r="Q18" i="11"/>
  <c r="P18" i="11"/>
  <c r="O18" i="11"/>
  <c r="N18" i="11"/>
  <c r="M18" i="11"/>
  <c r="L18" i="11"/>
  <c r="K18" i="11"/>
  <c r="J18" i="11"/>
  <c r="E18" i="11"/>
  <c r="F18" i="11" s="1"/>
  <c r="C18" i="11"/>
  <c r="AA17" i="11"/>
  <c r="Z17" i="11"/>
  <c r="Y17" i="11"/>
  <c r="X17" i="11"/>
  <c r="W17" i="11"/>
  <c r="V17" i="11"/>
  <c r="U17" i="11"/>
  <c r="T17" i="11"/>
  <c r="S17" i="11"/>
  <c r="R17" i="11"/>
  <c r="Q17" i="11"/>
  <c r="P17" i="11"/>
  <c r="O17" i="11"/>
  <c r="N17" i="11"/>
  <c r="M17" i="11"/>
  <c r="L17" i="11"/>
  <c r="K17" i="11"/>
  <c r="J17" i="11"/>
  <c r="I17" i="11"/>
  <c r="E17" i="11"/>
  <c r="D17" i="11"/>
  <c r="C17" i="11"/>
  <c r="Q16" i="11"/>
  <c r="P16" i="11"/>
  <c r="O16" i="11"/>
  <c r="N16" i="11"/>
  <c r="M16" i="11"/>
  <c r="L16" i="11"/>
  <c r="K16" i="11"/>
  <c r="J16" i="11"/>
  <c r="E16" i="11"/>
  <c r="F16" i="11" s="1"/>
  <c r="C16" i="11"/>
  <c r="AA15" i="11"/>
  <c r="Z15" i="11"/>
  <c r="Y15" i="11"/>
  <c r="X15" i="11"/>
  <c r="W15" i="11"/>
  <c r="V15" i="11"/>
  <c r="U15" i="11"/>
  <c r="T15" i="11"/>
  <c r="S15" i="11"/>
  <c r="R15" i="11"/>
  <c r="Q15" i="11"/>
  <c r="P15" i="11"/>
  <c r="O15" i="11"/>
  <c r="N15" i="11"/>
  <c r="M15" i="11"/>
  <c r="L15" i="11"/>
  <c r="K15" i="11"/>
  <c r="J15" i="11"/>
  <c r="I15" i="11"/>
  <c r="E15" i="11"/>
  <c r="D15" i="11"/>
  <c r="C15" i="11"/>
  <c r="Q14" i="11"/>
  <c r="P14" i="11"/>
  <c r="O14" i="11"/>
  <c r="N14" i="11"/>
  <c r="M14" i="11"/>
  <c r="L14" i="11"/>
  <c r="K14" i="11"/>
  <c r="J14" i="11"/>
  <c r="E14" i="11"/>
  <c r="F14" i="11" s="1"/>
  <c r="C14" i="11"/>
  <c r="AA13" i="11"/>
  <c r="Z13" i="11"/>
  <c r="Y13" i="11"/>
  <c r="X13" i="11"/>
  <c r="W13" i="11"/>
  <c r="V13" i="11"/>
  <c r="U13" i="11"/>
  <c r="T13" i="11"/>
  <c r="S13" i="11"/>
  <c r="R13" i="11"/>
  <c r="Q13" i="11"/>
  <c r="P13" i="11"/>
  <c r="O13" i="11"/>
  <c r="N13" i="11"/>
  <c r="M13" i="11"/>
  <c r="L13" i="11"/>
  <c r="K13" i="11"/>
  <c r="J13" i="11"/>
  <c r="I13" i="11"/>
  <c r="E13" i="11"/>
  <c r="D13" i="11"/>
  <c r="C13" i="11"/>
  <c r="Q12" i="11"/>
  <c r="P12" i="11"/>
  <c r="O12" i="11"/>
  <c r="N12" i="11"/>
  <c r="M12" i="11"/>
  <c r="L12" i="11"/>
  <c r="K12" i="11"/>
  <c r="J12" i="11"/>
  <c r="E12" i="11"/>
  <c r="F12" i="11" s="1"/>
  <c r="C12" i="11"/>
  <c r="AA11" i="11"/>
  <c r="Z11" i="11"/>
  <c r="Y11" i="11"/>
  <c r="X11" i="11"/>
  <c r="W11" i="11"/>
  <c r="V11" i="11"/>
  <c r="U11" i="11"/>
  <c r="T11" i="11"/>
  <c r="S11" i="11"/>
  <c r="R11" i="11"/>
  <c r="Q11" i="11"/>
  <c r="P11" i="11"/>
  <c r="O11" i="11"/>
  <c r="N11" i="11"/>
  <c r="M11" i="11"/>
  <c r="L11" i="11"/>
  <c r="K11" i="11"/>
  <c r="J11" i="11"/>
  <c r="I11" i="11"/>
  <c r="E11" i="11"/>
  <c r="D11" i="11"/>
  <c r="C11" i="11"/>
  <c r="Q10" i="11"/>
  <c r="P10" i="11"/>
  <c r="O10" i="11"/>
  <c r="N10" i="11"/>
  <c r="M10" i="11"/>
  <c r="L10" i="11"/>
  <c r="K10" i="11"/>
  <c r="J10" i="11"/>
  <c r="E10" i="11"/>
  <c r="F10" i="11" s="1"/>
  <c r="C10" i="11"/>
  <c r="AA9" i="11"/>
  <c r="Z9" i="11"/>
  <c r="Y9" i="11"/>
  <c r="X9" i="11"/>
  <c r="W9" i="11"/>
  <c r="V9" i="11"/>
  <c r="U9" i="11"/>
  <c r="T9" i="11"/>
  <c r="S9" i="11"/>
  <c r="R9" i="11"/>
  <c r="I9" i="11"/>
  <c r="D9" i="11"/>
  <c r="F9" i="11" s="1"/>
  <c r="F8" i="11"/>
  <c r="F13" i="11" l="1"/>
  <c r="F21" i="11"/>
  <c r="F41" i="11"/>
  <c r="F39" i="11"/>
  <c r="F49" i="11"/>
  <c r="F11" i="11"/>
  <c r="F35" i="11"/>
  <c r="F51" i="11"/>
  <c r="F31" i="11"/>
  <c r="F43" i="11"/>
  <c r="F29" i="11"/>
  <c r="F23" i="11"/>
  <c r="F47" i="11"/>
  <c r="F17" i="11"/>
  <c r="F37" i="11"/>
  <c r="F27" i="11"/>
  <c r="F33" i="11"/>
  <c r="F45" i="11"/>
  <c r="F19" i="11"/>
  <c r="F25" i="11"/>
  <c r="F15" i="11"/>
  <c r="G18" i="2" l="1"/>
  <c r="C20" i="10" l="1"/>
  <c r="C41" i="10" s="1"/>
  <c r="C19" i="10"/>
  <c r="C40" i="10" s="1"/>
  <c r="C18" i="10"/>
  <c r="C39" i="10" s="1"/>
  <c r="B39" i="10"/>
  <c r="A39" i="10"/>
  <c r="A17" i="10"/>
  <c r="C14" i="10"/>
  <c r="C35" i="10" s="1"/>
  <c r="C13" i="10"/>
  <c r="C34" i="10" s="1"/>
  <c r="I22" i="2"/>
  <c r="C11" i="10" l="1"/>
  <c r="C32" i="10" s="1"/>
  <c r="C10" i="10"/>
  <c r="C31" i="10" s="1"/>
  <c r="C9" i="10"/>
  <c r="C30" i="10" s="1"/>
  <c r="C8" i="10"/>
  <c r="C29" i="10" s="1"/>
  <c r="C7" i="10"/>
  <c r="C28" i="10" s="1"/>
  <c r="C6" i="10"/>
  <c r="C27" i="10" s="1"/>
  <c r="G4" i="10"/>
  <c r="F4" i="10"/>
  <c r="E4" i="10"/>
  <c r="D4" i="10"/>
  <c r="B44" i="10"/>
  <c r="B43" i="10"/>
  <c r="B41" i="10"/>
  <c r="B40" i="10"/>
  <c r="A40" i="10"/>
  <c r="B38" i="10"/>
  <c r="B36" i="10"/>
  <c r="B35" i="10"/>
  <c r="B34" i="10"/>
  <c r="B33" i="10"/>
  <c r="B32" i="10"/>
  <c r="B31" i="10"/>
  <c r="B30" i="10"/>
  <c r="B29" i="10"/>
  <c r="B28" i="10"/>
  <c r="B27" i="10"/>
  <c r="B26" i="10"/>
  <c r="C17" i="10"/>
  <c r="C38" i="10" s="1"/>
  <c r="C15" i="10"/>
  <c r="C36" i="10" s="1"/>
  <c r="A38" i="10" l="1"/>
  <c r="A41" i="10" l="1"/>
  <c r="D13" i="2" l="1"/>
  <c r="E2" i="26" s="1"/>
  <c r="F21" i="10" l="1"/>
  <c r="G40" i="10"/>
  <c r="E41" i="10"/>
  <c r="G42" i="10"/>
  <c r="G16" i="10"/>
  <c r="D20" i="10"/>
  <c r="G39" i="10"/>
  <c r="F40" i="10"/>
  <c r="D37" i="10"/>
  <c r="G36" i="10"/>
  <c r="D19" i="10"/>
  <c r="G21" i="10"/>
  <c r="D21" i="10"/>
  <c r="G19" i="10"/>
  <c r="F18" i="10"/>
  <c r="E39" i="10"/>
  <c r="E40" i="10"/>
  <c r="F19" i="10"/>
  <c r="F41" i="10"/>
  <c r="E20" i="10"/>
  <c r="D42" i="10"/>
  <c r="F36" i="10"/>
  <c r="E36" i="10"/>
  <c r="E42" i="10"/>
  <c r="F16" i="10"/>
  <c r="E16" i="10"/>
  <c r="F39" i="10"/>
  <c r="E37" i="10"/>
  <c r="F42" i="10"/>
  <c r="G18" i="10"/>
  <c r="F20" i="10"/>
  <c r="E21" i="10"/>
  <c r="D41" i="10"/>
  <c r="D36" i="10"/>
  <c r="D18" i="10"/>
  <c r="E18" i="10"/>
  <c r="D40" i="10"/>
  <c r="D39" i="10"/>
  <c r="G37" i="10"/>
  <c r="E19" i="10"/>
  <c r="G20" i="10"/>
  <c r="G41" i="10"/>
  <c r="F37" i="10"/>
  <c r="D16" i="10"/>
  <c r="D15" i="10"/>
  <c r="F15" i="10"/>
  <c r="D17" i="10"/>
  <c r="E17" i="10"/>
  <c r="F17" i="10"/>
  <c r="G17" i="10"/>
  <c r="G15" i="10"/>
  <c r="E15" i="10"/>
  <c r="D38" i="10"/>
  <c r="F38" i="10"/>
  <c r="G38" i="10"/>
  <c r="E38" i="10"/>
  <c r="A6" i="10"/>
  <c r="A7" i="10" s="1"/>
  <c r="A26" i="10"/>
  <c r="G26" i="10" l="1"/>
  <c r="D26" i="10"/>
  <c r="F26" i="10"/>
  <c r="E26" i="10"/>
  <c r="E7" i="10"/>
  <c r="D7" i="10"/>
  <c r="G6" i="10"/>
  <c r="F6" i="10"/>
  <c r="E6" i="10"/>
  <c r="D6" i="10"/>
  <c r="A27" i="10"/>
  <c r="F27" i="10" l="1"/>
  <c r="G27" i="10"/>
  <c r="E27" i="10"/>
  <c r="D27" i="10"/>
  <c r="A8" i="10"/>
  <c r="A28" i="10"/>
  <c r="E28" i="10" l="1"/>
  <c r="D28" i="10"/>
  <c r="G8" i="10"/>
  <c r="F8" i="10"/>
  <c r="A29" i="10"/>
  <c r="A9" i="10"/>
  <c r="D9" i="10" s="1"/>
  <c r="G29" i="10" l="1"/>
  <c r="F29" i="10"/>
  <c r="A10" i="10"/>
  <c r="A30" i="10"/>
  <c r="D30" i="10" s="1"/>
  <c r="A11" i="10" l="1"/>
  <c r="G10" i="10"/>
  <c r="F10" i="10"/>
  <c r="E10" i="10"/>
  <c r="D10" i="10"/>
  <c r="A12" i="10"/>
  <c r="A31" i="10"/>
  <c r="E31" i="10" l="1"/>
  <c r="G31" i="10"/>
  <c r="F31" i="10"/>
  <c r="D31" i="10"/>
  <c r="G12" i="10"/>
  <c r="F12" i="10"/>
  <c r="E12" i="10"/>
  <c r="D12" i="10"/>
  <c r="F11" i="10"/>
  <c r="E11" i="10"/>
  <c r="D11" i="10"/>
  <c r="G11" i="10"/>
  <c r="A32" i="10"/>
  <c r="A13" i="10"/>
  <c r="A33" i="10"/>
  <c r="G33" i="10" l="1"/>
  <c r="F33" i="10"/>
  <c r="D33" i="10"/>
  <c r="E33" i="10"/>
  <c r="F32" i="10"/>
  <c r="E32" i="10"/>
  <c r="D32" i="10"/>
  <c r="G32" i="10"/>
  <c r="E13" i="10"/>
  <c r="G13" i="10"/>
  <c r="F13" i="10"/>
  <c r="D13" i="10"/>
  <c r="A14" i="10"/>
  <c r="A34" i="10"/>
  <c r="D34" i="10" l="1"/>
  <c r="F34" i="10"/>
  <c r="E34" i="10"/>
  <c r="G34" i="10"/>
  <c r="G14" i="10"/>
  <c r="G22" i="10" s="1"/>
  <c r="F14" i="10"/>
  <c r="F22" i="10" s="1"/>
  <c r="E14" i="10"/>
  <c r="E22" i="10" s="1"/>
  <c r="D14" i="10"/>
  <c r="D22" i="10" s="1"/>
  <c r="A35" i="10"/>
  <c r="G35" i="10" l="1"/>
  <c r="G43" i="10" s="1"/>
  <c r="F35" i="10"/>
  <c r="F43" i="10" s="1"/>
  <c r="E35" i="10"/>
  <c r="E43" i="10" s="1"/>
  <c r="D35" i="10"/>
  <c r="D43" i="10" s="1"/>
  <c r="A36" i="10"/>
  <c r="E44" i="10" l="1"/>
  <c r="G44" i="10"/>
  <c r="F44" i="10"/>
  <c r="D44" i="10"/>
  <c r="D42" i="2" s="1"/>
  <c r="E23" i="10"/>
  <c r="D13" i="14" l="1"/>
  <c r="G23" i="10"/>
  <c r="F23" i="10"/>
  <c r="D23" i="10"/>
  <c r="D41" i="2" l="1"/>
  <c r="Y2" i="25" l="1"/>
  <c r="D14" i="14"/>
  <c r="Z2" i="25" s="1"/>
  <c r="D9" i="14"/>
  <c r="N12" i="20" l="1"/>
  <c r="AL2" i="25" s="1"/>
  <c r="W2" i="25"/>
  <c r="D10" i="14"/>
  <c r="X2" i="25" s="1"/>
  <c r="BB2" i="25"/>
  <c r="AJ11" i="20" l="1"/>
  <c r="AR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10" authorId="0" shapeId="0" xr:uid="{860981E7-506A-47A0-B554-81CE84C10FF5}">
      <text>
        <r>
          <rPr>
            <sz val="9"/>
            <color indexed="81"/>
            <rFont val="MS P ゴシック"/>
            <family val="3"/>
            <charset val="128"/>
          </rPr>
          <t>これまでキャリアパス要件届出書・資質向上のための計画を提出していない施設については、「いいえ」を選択してください。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AE2F4EAB-1049-4D90-8BF0-1ED6C810FBF5}">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4" authorId="0" shapeId="0" xr:uid="{453ADA6D-34E7-46D5-AEAE-DE2C252F2A9A}">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Kitajima</author>
    <author>nakajo</author>
  </authors>
  <commentList>
    <comment ref="L8" authorId="0" shapeId="0" xr:uid="{3D14A1EA-FDD7-490A-A737-E8E7C7AFB132}">
      <text>
        <r>
          <rPr>
            <sz val="9"/>
            <color indexed="81"/>
            <rFont val="MS P ゴシック"/>
            <family val="3"/>
            <charset val="128"/>
          </rPr>
          <t>満３歳児を控除した数字を引用しています。他の欄も同じ。</t>
        </r>
      </text>
    </comment>
    <comment ref="C26" authorId="1" shapeId="0" xr:uid="{E3F2ABC6-81EA-48FE-A3D8-EA9F7C41E4E3}">
      <text>
        <r>
          <rPr>
            <sz val="12"/>
            <color indexed="81"/>
            <rFont val="MS P ゴシック"/>
            <family val="3"/>
            <charset val="128"/>
          </rPr>
          <t>区分A・Bのどちらかを選択している場合のみ該当。（C・Dは対象外）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14FCBC57-7F85-4FF8-B3BE-A750DB6D71B4}">
      <text>
        <r>
          <rPr>
            <sz val="12"/>
            <color indexed="81"/>
            <rFont val="MS P ゴシック"/>
            <family val="3"/>
            <charset val="128"/>
          </rPr>
          <t>加算算定上の「加配人数」を入力</t>
        </r>
      </text>
    </comment>
    <comment ref="C29" authorId="0" shapeId="0" xr:uid="{FDABF2C7-7761-490B-AF94-FBF9D9E25CA2}">
      <text>
        <r>
          <rPr>
            <sz val="11"/>
            <color indexed="81"/>
            <rFont val="MS P ゴシック"/>
            <family val="3"/>
            <charset val="128"/>
          </rPr>
          <t>A:配置を受けていること</t>
        </r>
      </text>
    </comment>
    <comment ref="F31" authorId="0" shapeId="0" xr:uid="{229F187C-9ACD-497A-975E-2827DD36184D}">
      <text>
        <r>
          <rPr>
            <sz val="12"/>
            <color indexed="81"/>
            <rFont val="MS P ゴシック"/>
            <family val="3"/>
            <charset val="128"/>
          </rPr>
          <t>「必要教員数－配置教員数」
の値を入力</t>
        </r>
      </text>
    </comment>
    <comment ref="G37" authorId="0" shapeId="0" xr:uid="{C0CECBDD-829B-4CD0-B3A4-8DC011C454F5}">
      <text>
        <r>
          <rPr>
            <sz val="12"/>
            <color indexed="81"/>
            <rFont val="MS P ゴシック"/>
            <family val="3"/>
            <charset val="128"/>
          </rPr>
          <t>研修修了者の実人数を入力
（実人数を入力しなければ加算見込額が算出されません。）</t>
        </r>
      </text>
    </comment>
    <comment ref="F42" authorId="0" shapeId="0" xr:uid="{C9FF2413-D001-445E-AD13-E6A18CD25B73}">
      <text>
        <r>
          <rPr>
            <sz val="12"/>
            <color indexed="81"/>
            <rFont val="MS P ゴシック"/>
            <family val="3"/>
            <charset val="128"/>
          </rPr>
          <t>研修修了者の実人数が算定人数に達していない場合は、実人数が人数Aとなります。</t>
        </r>
      </text>
    </comment>
    <comment ref="F43" authorId="0" shapeId="0" xr:uid="{10243D82-0C89-46DD-A6D9-C1ECF3EB6DC0}">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<sst xmlns="http://schemas.openxmlformats.org/spreadsheetml/2006/main" count="950" uniqueCount="707">
  <si>
    <t>◆適用単価（加算１）</t>
    <rPh sb="1" eb="3">
      <t>テキヨウ</t>
    </rPh>
    <rPh sb="3" eb="5">
      <t>タンカ</t>
    </rPh>
    <rPh sb="6" eb="8">
      <t>カサン</t>
    </rPh>
    <phoneticPr fontId="4"/>
  </si>
  <si>
    <t>◆適用単価（加算２）</t>
    <rPh sb="1" eb="3">
      <t>テキヨウ</t>
    </rPh>
    <rPh sb="3" eb="5">
      <t>タンカ</t>
    </rPh>
    <rPh sb="6" eb="8">
      <t>カサン</t>
    </rPh>
    <phoneticPr fontId="4"/>
  </si>
  <si>
    <t>【通常定員区分】</t>
    <rPh sb="1" eb="3">
      <t>ツウジョウ</t>
    </rPh>
    <rPh sb="3" eb="5">
      <t>テイイン</t>
    </rPh>
    <rPh sb="5" eb="7">
      <t>クブン</t>
    </rPh>
    <phoneticPr fontId="4"/>
  </si>
  <si>
    <t>【区分があるもの】</t>
    <rPh sb="1" eb="3">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</si>
  <si>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</si>
  <si>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</si>
  <si>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</si>
  <si>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</si>
  <si>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療育支援加算</t>
    <rPh sb="0" eb="2">
      <t>リョウイク</t>
    </rPh>
    <rPh sb="2" eb="4">
      <t>シエン</t>
    </rPh>
    <rPh sb="4" eb="6">
      <t>カサン</t>
    </rPh>
    <phoneticPr fontId="4"/>
  </si>
  <si>
    <t>栄養管理加算</t>
    <rPh sb="0" eb="2">
      <t>エイヨウ</t>
    </rPh>
    <rPh sb="2" eb="4">
      <t>カンリ</t>
    </rPh>
    <rPh sb="4" eb="6">
      <t>カサン</t>
    </rPh>
    <phoneticPr fontId="4"/>
  </si>
  <si>
    <t>区分</t>
    <rPh sb="0" eb="2">
      <t>クブン</t>
    </rPh>
    <phoneticPr fontId="4"/>
  </si>
  <si>
    <t>処遇(c)率</t>
    <rPh sb="0" eb="2">
      <t>ショグウ</t>
    </rPh>
    <rPh sb="5" eb="6">
      <t>リツ</t>
    </rPh>
    <phoneticPr fontId="4"/>
  </si>
  <si>
    <t>処遇(ab)</t>
    <rPh sb="0" eb="2">
      <t>ショグウ</t>
    </rPh>
    <phoneticPr fontId="4"/>
  </si>
  <si>
    <t>フラグ</t>
    <phoneticPr fontId="4"/>
  </si>
  <si>
    <t>４歳以上児</t>
    <rPh sb="1" eb="2">
      <t>サイ</t>
    </rPh>
    <rPh sb="2" eb="4">
      <t>イジョウ</t>
    </rPh>
    <rPh sb="4" eb="5">
      <t>ジ</t>
    </rPh>
    <phoneticPr fontId="6"/>
  </si>
  <si>
    <t>対象外</t>
    <rPh sb="0" eb="3">
      <t>タイショウガイ</t>
    </rPh>
    <phoneticPr fontId="4"/>
  </si>
  <si>
    <t>３歳児</t>
    <rPh sb="1" eb="3">
      <t>サイジ</t>
    </rPh>
    <phoneticPr fontId="6"/>
  </si>
  <si>
    <t>Ａ</t>
    <phoneticPr fontId="4"/>
  </si>
  <si>
    <t>配置(A)</t>
    <rPh sb="0" eb="2">
      <t>ハイチ</t>
    </rPh>
    <phoneticPr fontId="4"/>
  </si>
  <si>
    <t>B</t>
    <phoneticPr fontId="4"/>
  </si>
  <si>
    <t>兼務(B)</t>
    <rPh sb="0" eb="2">
      <t>ケンム</t>
    </rPh>
    <phoneticPr fontId="4"/>
  </si>
  <si>
    <t>嘱託(C)</t>
    <rPh sb="0" eb="2">
      <t>ショクタク</t>
    </rPh>
    <phoneticPr fontId="4"/>
  </si>
  <si>
    <t>【区分なし】</t>
    <rPh sb="1" eb="3">
      <t>クブン</t>
    </rPh>
    <phoneticPr fontId="4"/>
  </si>
  <si>
    <t>冷暖房費-その他地域</t>
    <rPh sb="0" eb="3">
      <t>レイダンボウ</t>
    </rPh>
    <rPh sb="3" eb="4">
      <t>ヒ</t>
    </rPh>
    <rPh sb="7" eb="8">
      <t>ホカ</t>
    </rPh>
    <rPh sb="8" eb="10">
      <t>チイキ</t>
    </rPh>
    <phoneticPr fontId="4"/>
  </si>
  <si>
    <t>施設機能強化推進費</t>
    <rPh sb="0" eb="2">
      <t>シセツ</t>
    </rPh>
    <rPh sb="2" eb="4">
      <t>キノウ</t>
    </rPh>
    <rPh sb="4" eb="6">
      <t>キョウカ</t>
    </rPh>
    <rPh sb="6" eb="8">
      <t>スイシン</t>
    </rPh>
    <rPh sb="8" eb="9">
      <t>ヒ</t>
    </rPh>
    <phoneticPr fontId="4"/>
  </si>
  <si>
    <t>第三者評価受審</t>
    <rPh sb="0" eb="3">
      <t>ダイサンシャ</t>
    </rPh>
    <rPh sb="3" eb="5">
      <t>ヒョウカ</t>
    </rPh>
    <rPh sb="5" eb="7">
      <t>ジュシン</t>
    </rPh>
    <phoneticPr fontId="4"/>
  </si>
  <si>
    <t>46人から50人まで</t>
    <phoneticPr fontId="4"/>
  </si>
  <si>
    <t>51人から55人まで</t>
    <phoneticPr fontId="4"/>
  </si>
  <si>
    <t>56人から60人まで</t>
    <phoneticPr fontId="4"/>
  </si>
  <si>
    <t>平均経験年数</t>
    <rPh sb="0" eb="6">
      <t>ヘイキンケイケンネンスウ</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</si>
  <si>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</si>
  <si>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</si>
  <si>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</si>
  <si>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</si>
  <si>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</si>
  <si>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</si>
  <si>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</si>
  <si>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</si>
  <si>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</si>
  <si>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</si>
  <si>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</si>
  <si>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</si>
  <si>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〇　基本情報</t>
    <rPh sb="2" eb="6">
      <t>キホンジョウホウ</t>
    </rPh>
    <phoneticPr fontId="4"/>
  </si>
  <si>
    <t>計</t>
    <rPh sb="0" eb="1">
      <t>ケイ</t>
    </rPh>
    <phoneticPr fontId="4"/>
  </si>
  <si>
    <t>本園</t>
    <rPh sb="0" eb="2">
      <t>ホンエン</t>
    </rPh>
    <phoneticPr fontId="4"/>
  </si>
  <si>
    <t>３歳児配置改善加算</t>
    <rPh sb="1" eb="3">
      <t>サイジ</t>
    </rPh>
    <rPh sb="3" eb="5">
      <t>ハイチ</t>
    </rPh>
    <rPh sb="5" eb="7">
      <t>カイゼン</t>
    </rPh>
    <rPh sb="7" eb="9">
      <t>カサン</t>
    </rPh>
    <phoneticPr fontId="2"/>
  </si>
  <si>
    <t>４歳以上児配置改善加算</t>
    <rPh sb="1" eb="2">
      <t>サイ</t>
    </rPh>
    <rPh sb="4" eb="5">
      <t>ジ</t>
    </rPh>
    <rPh sb="5" eb="7">
      <t>ハイチ</t>
    </rPh>
    <rPh sb="7" eb="9">
      <t>カイゼン</t>
    </rPh>
    <rPh sb="9" eb="11">
      <t>カサン</t>
    </rPh>
    <phoneticPr fontId="2"/>
  </si>
  <si>
    <t>●</t>
    <phoneticPr fontId="4"/>
  </si>
  <si>
    <t>加算一般</t>
    <rPh sb="0" eb="2">
      <t>カサン</t>
    </rPh>
    <rPh sb="2" eb="4">
      <t>イッパン</t>
    </rPh>
    <phoneticPr fontId="4"/>
  </si>
  <si>
    <t>療育支援</t>
    <rPh sb="0" eb="4">
      <t>リョウイクシエン</t>
    </rPh>
    <phoneticPr fontId="4"/>
  </si>
  <si>
    <t>栄養管理</t>
    <rPh sb="0" eb="4">
      <t>エイヨウカンリ</t>
    </rPh>
    <phoneticPr fontId="4"/>
  </si>
  <si>
    <t>A(特別児童扶養手当支給対象児童受入）</t>
    <rPh sb="2" eb="4">
      <t>トクベツ</t>
    </rPh>
    <rPh sb="4" eb="6">
      <t>ジドウ</t>
    </rPh>
    <rPh sb="6" eb="10">
      <t>フヨウテアテ</t>
    </rPh>
    <rPh sb="10" eb="16">
      <t>シキュウタイショウジドウ</t>
    </rPh>
    <rPh sb="16" eb="17">
      <t>ウ</t>
    </rPh>
    <rPh sb="17" eb="18">
      <t>イ</t>
    </rPh>
    <phoneticPr fontId="4"/>
  </si>
  <si>
    <t>B(それ以外の障害児受入）</t>
    <rPh sb="4" eb="6">
      <t>イガイ</t>
    </rPh>
    <rPh sb="7" eb="11">
      <t>ショウガイジウ</t>
    </rPh>
    <rPh sb="11" eb="12">
      <t>イ</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</si>
  <si>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</si>
  <si>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</si>
  <si>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</si>
  <si>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</si>
  <si>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療育支援加算</t>
    <rPh sb="0" eb="6">
      <t>リョウイクシエンカサン</t>
    </rPh>
    <phoneticPr fontId="2"/>
  </si>
  <si>
    <t>栄養管理加算</t>
    <rPh sb="0" eb="6">
      <t>エイヨウカンリカサン</t>
    </rPh>
    <phoneticPr fontId="2"/>
  </si>
  <si>
    <t>区分1</t>
    <rPh sb="0" eb="2">
      <t>クブン</t>
    </rPh>
    <phoneticPr fontId="4"/>
  </si>
  <si>
    <t>区分2</t>
    <rPh sb="0" eb="2">
      <t>クブン</t>
    </rPh>
    <phoneticPr fontId="4"/>
  </si>
  <si>
    <t>○　加算率</t>
    <rPh sb="2" eb="5">
      <t>カサンリツ</t>
    </rPh>
    <phoneticPr fontId="4"/>
  </si>
  <si>
    <t>D</t>
    <phoneticPr fontId="4"/>
  </si>
  <si>
    <t>C</t>
    <phoneticPr fontId="4"/>
  </si>
  <si>
    <t>A</t>
    <phoneticPr fontId="4"/>
  </si>
  <si>
    <t>○　加算額計算（区分1）</t>
    <rPh sb="2" eb="5">
      <t>カサンガク</t>
    </rPh>
    <rPh sb="5" eb="7">
      <t>ケイサン</t>
    </rPh>
    <rPh sb="8" eb="10">
      <t>クブン</t>
    </rPh>
    <phoneticPr fontId="4"/>
  </si>
  <si>
    <t>療育支援加算単価</t>
    <rPh sb="0" eb="6">
      <t>リョウイクシエンカサン</t>
    </rPh>
    <rPh sb="6" eb="8">
      <t>タンカ</t>
    </rPh>
    <phoneticPr fontId="2"/>
  </si>
  <si>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</si>
  <si>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</si>
  <si>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</si>
  <si>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</si>
  <si>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</si>
  <si>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</si>
  <si>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</si>
  <si>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</si>
  <si>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加算率（a）</t>
    <rPh sb="0" eb="3">
      <t>カサンリツ</t>
    </rPh>
    <phoneticPr fontId="2"/>
  </si>
  <si>
    <t>加算率（b）</t>
    <rPh sb="0" eb="3">
      <t>カサンリツ</t>
    </rPh>
    <phoneticPr fontId="2"/>
  </si>
  <si>
    <t>チーム保育</t>
    <rPh sb="3" eb="5">
      <t>ホイク</t>
    </rPh>
    <phoneticPr fontId="4"/>
  </si>
  <si>
    <t>flag</t>
    <phoneticPr fontId="4"/>
  </si>
  <si>
    <t>E</t>
    <phoneticPr fontId="4"/>
  </si>
  <si>
    <t>F</t>
    <phoneticPr fontId="4"/>
  </si>
  <si>
    <t>G</t>
    <phoneticPr fontId="4"/>
  </si>
  <si>
    <t>H</t>
    <phoneticPr fontId="4"/>
  </si>
  <si>
    <t>処遇改善等加算Ⅱ(A)</t>
    <rPh sb="0" eb="2">
      <t>ショグウ</t>
    </rPh>
    <rPh sb="2" eb="4">
      <t>カイゼン</t>
    </rPh>
    <rPh sb="4" eb="5">
      <t>トウ</t>
    </rPh>
    <rPh sb="5" eb="7">
      <t>カサン</t>
    </rPh>
    <phoneticPr fontId="4"/>
  </si>
  <si>
    <t>I</t>
    <phoneticPr fontId="4"/>
  </si>
  <si>
    <t>処遇改善等加算Ⅱ(B)</t>
    <rPh sb="0" eb="2">
      <t>ショグウ</t>
    </rPh>
    <rPh sb="2" eb="4">
      <t>カイゼン</t>
    </rPh>
    <rPh sb="4" eb="5">
      <t>トウ</t>
    </rPh>
    <rPh sb="5" eb="7">
      <t>カサン</t>
    </rPh>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</si>
  <si>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</si>
  <si>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</si>
  <si>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</si>
  <si>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</si>
  <si>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</si>
  <si>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</si>
  <si>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</si>
  <si>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</si>
  <si>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</si>
  <si>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</si>
  <si>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</si>
  <si>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U</t>
    <phoneticPr fontId="4"/>
  </si>
  <si>
    <t>V</t>
    <phoneticPr fontId="4"/>
  </si>
  <si>
    <t>副園長・教頭配置</t>
    <rPh sb="0" eb="3">
      <t>フクエンチョウ</t>
    </rPh>
    <rPh sb="4" eb="6">
      <t>キョウトウ</t>
    </rPh>
    <rPh sb="6" eb="8">
      <t>ハイチ</t>
    </rPh>
    <phoneticPr fontId="4"/>
  </si>
  <si>
    <t>３歳児配置改善</t>
    <rPh sb="1" eb="3">
      <t>サイジ</t>
    </rPh>
    <rPh sb="3" eb="5">
      <t>ハイチ</t>
    </rPh>
    <rPh sb="5" eb="7">
      <t>カイゼン</t>
    </rPh>
    <phoneticPr fontId="4"/>
  </si>
  <si>
    <t>4歳以上児配置改善</t>
    <rPh sb="1" eb="4">
      <t>サイイジョウ</t>
    </rPh>
    <rPh sb="4" eb="5">
      <t>ジ</t>
    </rPh>
    <rPh sb="5" eb="7">
      <t>ハイチ</t>
    </rPh>
    <rPh sb="7" eb="9">
      <t>カイゼン</t>
    </rPh>
    <phoneticPr fontId="4"/>
  </si>
  <si>
    <t>満3歳児対応加配(3歳児配置改善なし）</t>
    <rPh sb="0" eb="1">
      <t>ミツル</t>
    </rPh>
    <rPh sb="2" eb="4">
      <t>サイジ</t>
    </rPh>
    <rPh sb="4" eb="6">
      <t>タイオウ</t>
    </rPh>
    <rPh sb="6" eb="8">
      <t>カハイ</t>
    </rPh>
    <rPh sb="10" eb="12">
      <t>サイジ</t>
    </rPh>
    <rPh sb="12" eb="14">
      <t>ハイチ</t>
    </rPh>
    <rPh sb="14" eb="16">
      <t>カイゼン</t>
    </rPh>
    <phoneticPr fontId="4"/>
  </si>
  <si>
    <t>満3歳児対応加配(3歳児配置改善あり）</t>
    <rPh sb="0" eb="1">
      <t>ミツル</t>
    </rPh>
    <rPh sb="2" eb="4">
      <t>サイジ</t>
    </rPh>
    <rPh sb="4" eb="6">
      <t>タイオウ</t>
    </rPh>
    <rPh sb="6" eb="8">
      <t>カハイ</t>
    </rPh>
    <rPh sb="10" eb="12">
      <t>サイジ</t>
    </rPh>
    <rPh sb="12" eb="14">
      <t>ハイチ</t>
    </rPh>
    <rPh sb="14" eb="16">
      <t>カイゼン</t>
    </rPh>
    <phoneticPr fontId="4"/>
  </si>
  <si>
    <t>講師配置</t>
    <rPh sb="0" eb="2">
      <t>コウシ</t>
    </rPh>
    <rPh sb="2" eb="4">
      <t>ハイチ</t>
    </rPh>
    <phoneticPr fontId="4"/>
  </si>
  <si>
    <t>チーム保育加配</t>
    <rPh sb="3" eb="5">
      <t>ホイク</t>
    </rPh>
    <rPh sb="5" eb="7">
      <t>カハイ</t>
    </rPh>
    <phoneticPr fontId="4"/>
  </si>
  <si>
    <t>通園送迎</t>
    <rPh sb="0" eb="2">
      <t>ツウエン</t>
    </rPh>
    <rPh sb="2" eb="4">
      <t>ソウゲイ</t>
    </rPh>
    <phoneticPr fontId="4"/>
  </si>
  <si>
    <t>給食実施（施設内）</t>
    <rPh sb="0" eb="2">
      <t>キュウショク</t>
    </rPh>
    <rPh sb="2" eb="4">
      <t>ジッシ</t>
    </rPh>
    <rPh sb="5" eb="7">
      <t>シセツ</t>
    </rPh>
    <rPh sb="7" eb="8">
      <t>ナイ</t>
    </rPh>
    <phoneticPr fontId="4"/>
  </si>
  <si>
    <t>給食実施（外部搬入）</t>
    <rPh sb="0" eb="2">
      <t>キュウショク</t>
    </rPh>
    <rPh sb="2" eb="4">
      <t>ジッシ</t>
    </rPh>
    <rPh sb="5" eb="7">
      <t>ガイブ</t>
    </rPh>
    <rPh sb="7" eb="9">
      <t>ハンニュウ</t>
    </rPh>
    <phoneticPr fontId="4"/>
  </si>
  <si>
    <t>a</t>
    <phoneticPr fontId="6"/>
  </si>
  <si>
    <t>b</t>
    <phoneticPr fontId="6"/>
  </si>
  <si>
    <t>16人から20人まで</t>
    <rPh sb="2" eb="3">
      <t>ヒト</t>
    </rPh>
    <rPh sb="7" eb="8">
      <t>ヒト</t>
    </rPh>
    <phoneticPr fontId="4"/>
  </si>
  <si>
    <t>21人から25人まで</t>
    <rPh sb="2" eb="3">
      <t>ヒト</t>
    </rPh>
    <rPh sb="7" eb="8">
      <t>ヒト</t>
    </rPh>
    <phoneticPr fontId="4"/>
  </si>
  <si>
    <t>事務職員配置</t>
    <rPh sb="0" eb="2">
      <t>ジム</t>
    </rPh>
    <rPh sb="2" eb="4">
      <t>ショクイン</t>
    </rPh>
    <rPh sb="4" eb="6">
      <t>ハイチ</t>
    </rPh>
    <phoneticPr fontId="6"/>
  </si>
  <si>
    <t>指導充実加配</t>
    <rPh sb="0" eb="2">
      <t>シドウ</t>
    </rPh>
    <rPh sb="2" eb="4">
      <t>ジュウジツ</t>
    </rPh>
    <rPh sb="4" eb="6">
      <t>カハイ</t>
    </rPh>
    <phoneticPr fontId="6"/>
  </si>
  <si>
    <t>事務負担対応加配</t>
    <rPh sb="0" eb="2">
      <t>ジム</t>
    </rPh>
    <rPh sb="2" eb="4">
      <t>フタン</t>
    </rPh>
    <rPh sb="4" eb="6">
      <t>タイオウ</t>
    </rPh>
    <rPh sb="6" eb="8">
      <t>カハイ</t>
    </rPh>
    <phoneticPr fontId="6"/>
  </si>
  <si>
    <t>61人から75人まで</t>
    <rPh sb="2" eb="3">
      <t>ヒト</t>
    </rPh>
    <rPh sb="7" eb="8">
      <t>ヒト</t>
    </rPh>
    <phoneticPr fontId="4"/>
  </si>
  <si>
    <t>76人から90人まで</t>
    <rPh sb="2" eb="3">
      <t>ヒト</t>
    </rPh>
    <rPh sb="7" eb="8">
      <t>ヒト</t>
    </rPh>
    <phoneticPr fontId="4"/>
  </si>
  <si>
    <t>91人から105人まで</t>
    <rPh sb="2" eb="3">
      <t>ヒト</t>
    </rPh>
    <rPh sb="8" eb="9">
      <t>ヒト</t>
    </rPh>
    <phoneticPr fontId="4"/>
  </si>
  <si>
    <t>106人から120人まで</t>
    <rPh sb="3" eb="4">
      <t>ヒト</t>
    </rPh>
    <rPh sb="9" eb="10">
      <t>ヒト</t>
    </rPh>
    <phoneticPr fontId="4"/>
  </si>
  <si>
    <t>121人から135人まで</t>
    <rPh sb="3" eb="4">
      <t>ヒト</t>
    </rPh>
    <rPh sb="9" eb="10">
      <t>ヒト</t>
    </rPh>
    <phoneticPr fontId="4"/>
  </si>
  <si>
    <t>136人から150人まで</t>
    <rPh sb="3" eb="4">
      <t>ヒト</t>
    </rPh>
    <rPh sb="9" eb="10">
      <t>ヒト</t>
    </rPh>
    <phoneticPr fontId="4"/>
  </si>
  <si>
    <t>151人から180人まで</t>
    <rPh sb="3" eb="4">
      <t>ヒト</t>
    </rPh>
    <rPh sb="9" eb="10">
      <t>ヒト</t>
    </rPh>
    <phoneticPr fontId="4"/>
  </si>
  <si>
    <t>181人から210人まで</t>
    <rPh sb="3" eb="4">
      <t>ヒト</t>
    </rPh>
    <rPh sb="9" eb="10">
      <t>ヒト</t>
    </rPh>
    <phoneticPr fontId="4"/>
  </si>
  <si>
    <t>211人から240人まで</t>
    <rPh sb="3" eb="4">
      <t>ヒト</t>
    </rPh>
    <rPh sb="9" eb="10">
      <t>ヒト</t>
    </rPh>
    <phoneticPr fontId="4"/>
  </si>
  <si>
    <t>241人から270人まで</t>
    <rPh sb="3" eb="4">
      <t>ヒト</t>
    </rPh>
    <rPh sb="9" eb="10">
      <t>ヒト</t>
    </rPh>
    <phoneticPr fontId="4"/>
  </si>
  <si>
    <t>271人から300人まで</t>
    <rPh sb="3" eb="4">
      <t>ヒト</t>
    </rPh>
    <rPh sb="9" eb="10">
      <t>ヒト</t>
    </rPh>
    <phoneticPr fontId="4"/>
  </si>
  <si>
    <t>301人以上</t>
    <rPh sb="3" eb="4">
      <t>ヒト</t>
    </rPh>
    <rPh sb="4" eb="6">
      <t>イジョウ</t>
    </rPh>
    <phoneticPr fontId="4"/>
  </si>
  <si>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</si>
  <si>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</si>
  <si>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</si>
  <si>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</si>
  <si>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</si>
  <si>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</si>
  <si>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</si>
  <si>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</si>
  <si>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</si>
  <si>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</si>
  <si>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</si>
  <si>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</si>
  <si>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</si>
  <si>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</si>
  <si>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</si>
  <si>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</si>
  <si>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</si>
  <si>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</si>
  <si>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</si>
  <si>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</si>
  <si>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</si>
  <si>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</si>
  <si>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1号定員key1</t>
    <rPh sb="1" eb="2">
      <t>ゴウ</t>
    </rPh>
    <rPh sb="2" eb="4">
      <t>テイイン</t>
    </rPh>
    <phoneticPr fontId="4"/>
  </si>
  <si>
    <t>1号定員key2</t>
    <rPh sb="1" eb="2">
      <t>ゴウ</t>
    </rPh>
    <rPh sb="2" eb="4">
      <t>テイイン</t>
    </rPh>
    <phoneticPr fontId="4"/>
  </si>
  <si>
    <t>教育標準時間</t>
    <rPh sb="0" eb="2">
      <t>キョウイク</t>
    </rPh>
    <rPh sb="2" eb="6">
      <t>ヒョウジュンジカン</t>
    </rPh>
    <phoneticPr fontId="4"/>
  </si>
  <si>
    <t>副園長・教頭配置加算</t>
    <rPh sb="0" eb="3">
      <t>フクエンチョウ</t>
    </rPh>
    <rPh sb="4" eb="6">
      <t>キョウトウ</t>
    </rPh>
    <rPh sb="6" eb="8">
      <t>ハイチ</t>
    </rPh>
    <rPh sb="8" eb="10">
      <t>カサン</t>
    </rPh>
    <phoneticPr fontId="2"/>
  </si>
  <si>
    <t>満３歳児対応加配加算</t>
    <phoneticPr fontId="2"/>
  </si>
  <si>
    <t>講師配置加算</t>
    <rPh sb="0" eb="2">
      <t>コウシ</t>
    </rPh>
    <rPh sb="2" eb="4">
      <t>ハイチ</t>
    </rPh>
    <rPh sb="4" eb="6">
      <t>カサン</t>
    </rPh>
    <phoneticPr fontId="2"/>
  </si>
  <si>
    <t>チーム保育加配加算</t>
    <rPh sb="3" eb="5">
      <t>ホイク</t>
    </rPh>
    <rPh sb="5" eb="7">
      <t>カハイ</t>
    </rPh>
    <rPh sb="7" eb="9">
      <t>カサン</t>
    </rPh>
    <phoneticPr fontId="2"/>
  </si>
  <si>
    <t>通園送迎加算</t>
    <rPh sb="0" eb="2">
      <t>ツウエン</t>
    </rPh>
    <rPh sb="2" eb="4">
      <t>ソウゲイ</t>
    </rPh>
    <rPh sb="4" eb="6">
      <t>カサン</t>
    </rPh>
    <phoneticPr fontId="2"/>
  </si>
  <si>
    <t>給食実施加算</t>
    <rPh sb="0" eb="6">
      <t>キュウショクジッシカサン</t>
    </rPh>
    <phoneticPr fontId="4"/>
  </si>
  <si>
    <t>給食実施</t>
    <rPh sb="0" eb="2">
      <t>キュウショク</t>
    </rPh>
    <rPh sb="2" eb="4">
      <t>ジッシ</t>
    </rPh>
    <phoneticPr fontId="4"/>
  </si>
  <si>
    <t>施設内調理</t>
    <rPh sb="0" eb="3">
      <t>シセツナイ</t>
    </rPh>
    <rPh sb="3" eb="5">
      <t>チョウリ</t>
    </rPh>
    <phoneticPr fontId="4"/>
  </si>
  <si>
    <t>外部搬入</t>
    <rPh sb="0" eb="4">
      <t>ガイブハンニュウ</t>
    </rPh>
    <phoneticPr fontId="4"/>
  </si>
  <si>
    <t>事務職員配置加算</t>
    <rPh sb="0" eb="2">
      <t>ジム</t>
    </rPh>
    <rPh sb="2" eb="4">
      <t>ショクイン</t>
    </rPh>
    <rPh sb="4" eb="6">
      <t>ハイチ</t>
    </rPh>
    <rPh sb="6" eb="8">
      <t>カサン</t>
    </rPh>
    <phoneticPr fontId="2"/>
  </si>
  <si>
    <t>指導充実加配加算</t>
    <rPh sb="0" eb="6">
      <t>シドウジュウジツカハイ</t>
    </rPh>
    <rPh sb="6" eb="8">
      <t>カサン</t>
    </rPh>
    <phoneticPr fontId="2"/>
  </si>
  <si>
    <t>事務負担対応加配加算</t>
    <rPh sb="0" eb="6">
      <t>ジムフタンタイオウ</t>
    </rPh>
    <rPh sb="6" eb="8">
      <t>カハイ</t>
    </rPh>
    <rPh sb="8" eb="10">
      <t>カサン</t>
    </rPh>
    <phoneticPr fontId="2"/>
  </si>
  <si>
    <t>満3歳児</t>
    <rPh sb="0" eb="1">
      <t>ミツル</t>
    </rPh>
    <rPh sb="2" eb="4">
      <t>サイジ</t>
    </rPh>
    <phoneticPr fontId="4"/>
  </si>
  <si>
    <t>※ 満3歳児を除く。</t>
    <rPh sb="2" eb="3">
      <t>ミツル</t>
    </rPh>
    <rPh sb="4" eb="6">
      <t>サイジ</t>
    </rPh>
    <rPh sb="7" eb="8">
      <t>ノゾ</t>
    </rPh>
    <phoneticPr fontId="4"/>
  </si>
  <si>
    <t>チーム保育加配加算単価</t>
    <rPh sb="3" eb="5">
      <t>ホイク</t>
    </rPh>
    <rPh sb="5" eb="7">
      <t>カハイ</t>
    </rPh>
    <rPh sb="7" eb="9">
      <t>カサン</t>
    </rPh>
    <rPh sb="9" eb="11">
      <t>タンカ</t>
    </rPh>
    <phoneticPr fontId="4"/>
  </si>
  <si>
    <t>b</t>
    <phoneticPr fontId="4"/>
  </si>
  <si>
    <t>a</t>
    <phoneticPr fontId="4"/>
  </si>
  <si>
    <t>処遇改善等加算単価</t>
    <rPh sb="0" eb="7">
      <t>ショグウカイゼントウカサン</t>
    </rPh>
    <rPh sb="7" eb="9">
      <t>タンカ</t>
    </rPh>
    <phoneticPr fontId="4"/>
  </si>
  <si>
    <t>副園長・教頭配置加算単価</t>
    <rPh sb="0" eb="3">
      <t>フクエンチョウ</t>
    </rPh>
    <rPh sb="4" eb="6">
      <t>キョウトウ</t>
    </rPh>
    <rPh sb="6" eb="8">
      <t>ハイチ</t>
    </rPh>
    <rPh sb="8" eb="10">
      <t>カサン</t>
    </rPh>
    <rPh sb="10" eb="12">
      <t>タンカ</t>
    </rPh>
    <phoneticPr fontId="4"/>
  </si>
  <si>
    <t>3歳児配置改善加算単価</t>
  </si>
  <si>
    <t>4歳以上児配置改善加算単価</t>
    <rPh sb="1" eb="4">
      <t>サイイジョウ</t>
    </rPh>
    <rPh sb="4" eb="5">
      <t>コ</t>
    </rPh>
    <rPh sb="5" eb="7">
      <t>ハイチ</t>
    </rPh>
    <rPh sb="7" eb="9">
      <t>カイゼン</t>
    </rPh>
    <rPh sb="9" eb="11">
      <t>カサン</t>
    </rPh>
    <rPh sb="11" eb="13">
      <t>タンカ</t>
    </rPh>
    <phoneticPr fontId="4"/>
  </si>
  <si>
    <t>講師配置加算単価</t>
    <rPh sb="0" eb="6">
      <t>コウシハイチカサン</t>
    </rPh>
    <rPh sb="6" eb="8">
      <t>タンカ</t>
    </rPh>
    <phoneticPr fontId="4"/>
  </si>
  <si>
    <t>満３歳児対応加配加算単価</t>
    <rPh sb="0" eb="1">
      <t>マン</t>
    </rPh>
    <rPh sb="2" eb="4">
      <t>サイジ</t>
    </rPh>
    <rPh sb="4" eb="6">
      <t>タイオウ</t>
    </rPh>
    <rPh sb="6" eb="8">
      <t>カハイ</t>
    </rPh>
    <rPh sb="8" eb="10">
      <t>カサン</t>
    </rPh>
    <rPh sb="10" eb="12">
      <t>タンカ</t>
    </rPh>
    <phoneticPr fontId="4"/>
  </si>
  <si>
    <t>通園送迎費加算単価</t>
    <rPh sb="0" eb="2">
      <t>ツウエン</t>
    </rPh>
    <rPh sb="2" eb="4">
      <t>ソウゲイ</t>
    </rPh>
    <rPh sb="4" eb="5">
      <t>ヒ</t>
    </rPh>
    <rPh sb="5" eb="7">
      <t>カサン</t>
    </rPh>
    <rPh sb="7" eb="9">
      <t>タンカ</t>
    </rPh>
    <phoneticPr fontId="4"/>
  </si>
  <si>
    <t>給食日数</t>
    <rPh sb="0" eb="2">
      <t>キュウショク</t>
    </rPh>
    <rPh sb="2" eb="4">
      <t>ニッスウ</t>
    </rPh>
    <phoneticPr fontId="4"/>
  </si>
  <si>
    <t>給食実施加算単価（自園調理）</t>
    <rPh sb="0" eb="6">
      <t>キュウショクジッシカサン</t>
    </rPh>
    <rPh sb="6" eb="8">
      <t>タンカ</t>
    </rPh>
    <rPh sb="9" eb="10">
      <t>ジ</t>
    </rPh>
    <rPh sb="10" eb="11">
      <t>ソノ</t>
    </rPh>
    <rPh sb="11" eb="13">
      <t>チョウリ</t>
    </rPh>
    <phoneticPr fontId="4"/>
  </si>
  <si>
    <t>給食実施加算単価（外部搬入）</t>
    <rPh sb="0" eb="6">
      <t>キュウショクジッシカサン</t>
    </rPh>
    <rPh sb="6" eb="8">
      <t>タンカ</t>
    </rPh>
    <rPh sb="9" eb="13">
      <t>ガイブハンニュウ</t>
    </rPh>
    <phoneticPr fontId="4"/>
  </si>
  <si>
    <t>事務職員配置加算単価</t>
    <rPh sb="0" eb="2">
      <t>ジム</t>
    </rPh>
    <rPh sb="2" eb="4">
      <t>ショクイン</t>
    </rPh>
    <rPh sb="4" eb="6">
      <t>ハイチ</t>
    </rPh>
    <rPh sb="6" eb="8">
      <t>カサン</t>
    </rPh>
    <rPh sb="8" eb="10">
      <t>タンカ</t>
    </rPh>
    <phoneticPr fontId="4"/>
  </si>
  <si>
    <t>指導充実加配加算単価</t>
    <rPh sb="0" eb="2">
      <t>シドウ</t>
    </rPh>
    <rPh sb="2" eb="4">
      <t>ジュウジツ</t>
    </rPh>
    <rPh sb="4" eb="6">
      <t>カハイ</t>
    </rPh>
    <rPh sb="6" eb="8">
      <t>カサン</t>
    </rPh>
    <rPh sb="8" eb="10">
      <t>タンカ</t>
    </rPh>
    <phoneticPr fontId="4"/>
  </si>
  <si>
    <t>事務負担対応加配加算単価</t>
    <rPh sb="0" eb="6">
      <t>ジムフタンタイオウ</t>
    </rPh>
    <rPh sb="6" eb="10">
      <t>カハイカサン</t>
    </rPh>
    <rPh sb="10" eb="12">
      <t>タンカ</t>
    </rPh>
    <phoneticPr fontId="4"/>
  </si>
  <si>
    <t>加算率(a)</t>
    <rPh sb="0" eb="2">
      <t>カサン</t>
    </rPh>
    <rPh sb="2" eb="3">
      <t>リツ</t>
    </rPh>
    <phoneticPr fontId="4"/>
  </si>
  <si>
    <t>加算率(b)</t>
    <rPh sb="0" eb="2">
      <t>カサン</t>
    </rPh>
    <rPh sb="2" eb="3">
      <t>リツ</t>
    </rPh>
    <phoneticPr fontId="4"/>
  </si>
  <si>
    <t>15人まで</t>
    <rPh sb="2" eb="3">
      <t>ヒト</t>
    </rPh>
    <phoneticPr fontId="4"/>
  </si>
  <si>
    <t>26人から30人まで</t>
    <phoneticPr fontId="6"/>
  </si>
  <si>
    <t>主幹教諭等専任</t>
    <rPh sb="0" eb="2">
      <t>シュカン</t>
    </rPh>
    <rPh sb="2" eb="4">
      <t>キョウユ</t>
    </rPh>
    <rPh sb="4" eb="5">
      <t>トウ</t>
    </rPh>
    <rPh sb="5" eb="7">
      <t>センニン</t>
    </rPh>
    <phoneticPr fontId="6"/>
  </si>
  <si>
    <t>31人から35人まで</t>
    <phoneticPr fontId="6"/>
  </si>
  <si>
    <t>子育て支援活動費</t>
    <rPh sb="0" eb="2">
      <t>コソダ</t>
    </rPh>
    <rPh sb="3" eb="5">
      <t>シエン</t>
    </rPh>
    <rPh sb="5" eb="7">
      <t>カツドウ</t>
    </rPh>
    <rPh sb="7" eb="8">
      <t>ヒ</t>
    </rPh>
    <phoneticPr fontId="6"/>
  </si>
  <si>
    <t>36人から40人まで</t>
    <phoneticPr fontId="6"/>
  </si>
  <si>
    <t>41人から45人まで</t>
    <phoneticPr fontId="6"/>
  </si>
  <si>
    <t>〇　平均利用子ども数（見込）</t>
    <rPh sb="2" eb="6">
      <t>ヘイキンリヨウ</t>
    </rPh>
    <rPh sb="6" eb="7">
      <t>コ</t>
    </rPh>
    <rPh sb="9" eb="10">
      <t>カズ</t>
    </rPh>
    <rPh sb="11" eb="13">
      <t>ミコ</t>
    </rPh>
    <phoneticPr fontId="4"/>
  </si>
  <si>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</si>
  <si>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</si>
  <si>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主幹教諭等専任加算単価</t>
    <rPh sb="0" eb="2">
      <t>シュカン</t>
    </rPh>
    <rPh sb="2" eb="4">
      <t>キョウユ</t>
    </rPh>
    <rPh sb="4" eb="5">
      <t>トウ</t>
    </rPh>
    <rPh sb="5" eb="7">
      <t>センニン</t>
    </rPh>
    <rPh sb="7" eb="9">
      <t>カサン</t>
    </rPh>
    <rPh sb="9" eb="11">
      <t>タンカ</t>
    </rPh>
    <phoneticPr fontId="4"/>
  </si>
  <si>
    <t>子育て支援活動費加算単価</t>
    <rPh sb="10" eb="12">
      <t>タンカ</t>
    </rPh>
    <phoneticPr fontId="4"/>
  </si>
  <si>
    <t>栄養管理加算単価</t>
    <rPh sb="0" eb="2">
      <t>エイヨウ</t>
    </rPh>
    <rPh sb="2" eb="4">
      <t>カンリ</t>
    </rPh>
    <rPh sb="4" eb="6">
      <t>カサン</t>
    </rPh>
    <rPh sb="6" eb="8">
      <t>タンカ</t>
    </rPh>
    <phoneticPr fontId="4"/>
  </si>
  <si>
    <t>月額</t>
    <rPh sb="0" eb="2">
      <t>ゲツガク</t>
    </rPh>
    <phoneticPr fontId="4"/>
  </si>
  <si>
    <t>【幼稚園用】処遇改善等加算区分1・2加算額見込み計算表</t>
    <rPh sb="0" eb="1">
      <t>ヨウ</t>
    </rPh>
    <rPh sb="1" eb="4">
      <t>ヨウチエン</t>
    </rPh>
    <rPh sb="4" eb="5">
      <t>ヨウ</t>
    </rPh>
    <rPh sb="6" eb="8">
      <t>ショグウ</t>
    </rPh>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</si>
  <si>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</si>
  <si>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</si>
  <si>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</si>
  <si>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</si>
  <si>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</si>
  <si>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</si>
  <si>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</si>
  <si>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</si>
  <si>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</si>
  <si>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</si>
  <si>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</si>
  <si>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うち満３歳児</t>
    <rPh sb="2" eb="3">
      <t>マン</t>
    </rPh>
    <rPh sb="4" eb="6">
      <t>サイジ</t>
    </rPh>
    <phoneticPr fontId="4"/>
  </si>
  <si>
    <t>合計</t>
    <rPh sb="0" eb="2">
      <t>ゴウケイ</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</si>
  <si>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</si>
  <si>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</si>
  <si>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</si>
  <si>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</si>
  <si>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</si>
  <si>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</si>
  <si>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平均年齢別児童数計算表（幼稚園）</t>
    <rPh sb="0" eb="2">
      <t>ヘイキン</t>
    </rPh>
    <rPh sb="2" eb="5">
      <t>ネンレイベツ</t>
    </rPh>
    <rPh sb="5" eb="8">
      <t>ジドウスウ</t>
    </rPh>
    <rPh sb="8" eb="11">
      <t>ケイサンヒョウ</t>
    </rPh>
    <rPh sb="12" eb="15">
      <t>ヨウチエン</t>
    </rPh>
    <phoneticPr fontId="4"/>
  </si>
  <si>
    <t>例：近隣の幼稚園が、10月に閉園予定であり、その児童数の○○人を受け入れる予定であるため。</t>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</si>
  <si>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</si>
  <si>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</si>
  <si>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</si>
  <si>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</si>
  <si>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処遇改善等加算区分３　加算算定対象人数計算表（幼稚園）</t>
    <rPh sb="0" eb="2">
      <t>ショグウ</t>
    </rPh>
    <rPh sb="2" eb="4">
      <t>カイゼン</t>
    </rPh>
    <rPh sb="4" eb="5">
      <t>トウ</t>
    </rPh>
    <rPh sb="5" eb="7">
      <t>カサン</t>
    </rPh>
    <rPh sb="7" eb="9">
      <t>クブン</t>
    </rPh>
    <rPh sb="11" eb="13">
      <t>カサン</t>
    </rPh>
    <rPh sb="13" eb="15">
      <t>サンテイ</t>
    </rPh>
    <rPh sb="15" eb="17">
      <t>タイショウ</t>
    </rPh>
    <rPh sb="17" eb="19">
      <t>ニンズウ</t>
    </rPh>
    <rPh sb="19" eb="21">
      <t>ケイサン</t>
    </rPh>
    <rPh sb="21" eb="22">
      <t>オモテ</t>
    </rPh>
    <rPh sb="23" eb="26">
      <t>ヨウチエン</t>
    </rPh>
    <phoneticPr fontId="4"/>
  </si>
  <si>
    <t>0．基礎情報</t>
    <rPh sb="2" eb="4">
      <t>キソ</t>
    </rPh>
    <rPh sb="4" eb="6">
      <t>ジョウホウ</t>
    </rPh>
    <phoneticPr fontId="4"/>
  </si>
  <si>
    <t>入力項目</t>
    <rPh sb="0" eb="2">
      <t>ニュウリョク</t>
    </rPh>
    <rPh sb="2" eb="4">
      <t>コウモク</t>
    </rPh>
    <phoneticPr fontId="4"/>
  </si>
  <si>
    <t>利用定員数</t>
    <rPh sb="0" eb="2">
      <t>リヨウ</t>
    </rPh>
    <rPh sb="2" eb="4">
      <t>テイイン</t>
    </rPh>
    <rPh sb="4" eb="5">
      <t>スウ</t>
    </rPh>
    <phoneticPr fontId="4"/>
  </si>
  <si>
    <t>在籍園児数</t>
    <rPh sb="0" eb="2">
      <t>ザイセキ</t>
    </rPh>
    <rPh sb="2" eb="4">
      <t>エンジ</t>
    </rPh>
    <rPh sb="4" eb="5">
      <t>スウ</t>
    </rPh>
    <phoneticPr fontId="4"/>
  </si>
  <si>
    <t>４歳児以上児</t>
    <rPh sb="1" eb="3">
      <t>サイジ</t>
    </rPh>
    <rPh sb="3" eb="5">
      <t>イジョウ</t>
    </rPh>
    <rPh sb="5" eb="6">
      <t>ジ</t>
    </rPh>
    <phoneticPr fontId="4"/>
  </si>
  <si>
    <t>３歳児（※満３歳児含む）</t>
    <rPh sb="1" eb="2">
      <t>サイ</t>
    </rPh>
    <rPh sb="2" eb="3">
      <t>ジ</t>
    </rPh>
    <rPh sb="5" eb="6">
      <t>マン</t>
    </rPh>
    <rPh sb="7" eb="8">
      <t>サイ</t>
    </rPh>
    <rPh sb="8" eb="9">
      <t>ジ</t>
    </rPh>
    <rPh sb="9" eb="10">
      <t>フク</t>
    </rPh>
    <phoneticPr fontId="4"/>
  </si>
  <si>
    <t>うち満３歳児</t>
    <rPh sb="2" eb="3">
      <t>マン</t>
    </rPh>
    <rPh sb="4" eb="5">
      <t>サイ</t>
    </rPh>
    <rPh sb="5" eb="6">
      <t>ジ</t>
    </rPh>
    <phoneticPr fontId="4"/>
  </si>
  <si>
    <t>※</t>
    <phoneticPr fontId="4"/>
  </si>
  <si>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4"/>
  </si>
  <si>
    <t>１．加算対象人数の基礎となる職員数（人）</t>
    <rPh sb="2" eb="4">
      <t>カサン</t>
    </rPh>
    <rPh sb="4" eb="6">
      <t>タイショウ</t>
    </rPh>
    <rPh sb="6" eb="8">
      <t>ニンズウ</t>
    </rPh>
    <rPh sb="9" eb="11">
      <t>キソ</t>
    </rPh>
    <rPh sb="14" eb="17">
      <t>ショクインスウ</t>
    </rPh>
    <rPh sb="18" eb="19">
      <t>ニン</t>
    </rPh>
    <phoneticPr fontId="4"/>
  </si>
  <si>
    <t>選択
項目</t>
    <rPh sb="0" eb="2">
      <t>センタク</t>
    </rPh>
    <rPh sb="3" eb="5">
      <t>コウモク</t>
    </rPh>
    <phoneticPr fontId="4"/>
  </si>
  <si>
    <t>入力
項目</t>
    <rPh sb="0" eb="2">
      <t>ニュウリョク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</si>
  <si>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</si>
  <si>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</si>
  <si>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年齢別配置基準による職員数（小数点第一位四捨五入）</t>
    <rPh sb="0" eb="3">
      <t>ネンレイベツ</t>
    </rPh>
    <rPh sb="3" eb="7">
      <t>ハイキ</t>
    </rPh>
    <rPh sb="10" eb="13">
      <t>ショクインスウ</t>
    </rPh>
    <phoneticPr fontId="4"/>
  </si>
  <si>
    <t>4歳以上児配置改善加算</t>
    <rPh sb="1" eb="4">
      <t>サイイジョウ</t>
    </rPh>
    <rPh sb="4" eb="5">
      <t>ジ</t>
    </rPh>
    <rPh sb="5" eb="7">
      <t>ハイチ</t>
    </rPh>
    <rPh sb="7" eb="9">
      <t>カイゼン</t>
    </rPh>
    <rPh sb="9" eb="11">
      <t>カサン</t>
    </rPh>
    <phoneticPr fontId="4"/>
  </si>
  <si>
    <t>３歳児配置改善加算</t>
    <phoneticPr fontId="4"/>
  </si>
  <si>
    <t>満３歳児配置改善加算</t>
    <rPh sb="0" eb="1">
      <t>マン</t>
    </rPh>
    <rPh sb="2" eb="3">
      <t>サイ</t>
    </rPh>
    <rPh sb="3" eb="4">
      <t>ジ</t>
    </rPh>
    <rPh sb="4" eb="6">
      <t>ハイチ</t>
    </rPh>
    <rPh sb="6" eb="8">
      <t>カイゼン</t>
    </rPh>
    <rPh sb="8" eb="10">
      <t>カサン</t>
    </rPh>
    <phoneticPr fontId="4"/>
  </si>
  <si>
    <t>ｂ</t>
    <phoneticPr fontId="4"/>
  </si>
  <si>
    <t>講師配置加算</t>
    <rPh sb="0" eb="2">
      <t>コウシ</t>
    </rPh>
    <rPh sb="2" eb="4">
      <t>ハイチ</t>
    </rPh>
    <rPh sb="4" eb="6">
      <t>カサン</t>
    </rPh>
    <phoneticPr fontId="4"/>
  </si>
  <si>
    <t>ｃ</t>
    <phoneticPr fontId="4"/>
  </si>
  <si>
    <t>チーム保育加配加算</t>
    <rPh sb="3" eb="5">
      <t>ホイク</t>
    </rPh>
    <rPh sb="5" eb="7">
      <t>カハイ</t>
    </rPh>
    <rPh sb="7" eb="9">
      <t>カサン</t>
    </rPh>
    <phoneticPr fontId="4"/>
  </si>
  <si>
    <t>ｄ</t>
    <phoneticPr fontId="4"/>
  </si>
  <si>
    <t>通園送迎加算</t>
    <rPh sb="0" eb="2">
      <t>ツウエン</t>
    </rPh>
    <rPh sb="2" eb="4">
      <t>ソウゲイ</t>
    </rPh>
    <rPh sb="4" eb="6">
      <t>カサン</t>
    </rPh>
    <phoneticPr fontId="4"/>
  </si>
  <si>
    <t>ｅ</t>
    <phoneticPr fontId="4"/>
  </si>
  <si>
    <t>給食実施加算（自園調理に限る。）</t>
    <rPh sb="0" eb="2">
      <t>キュウショク</t>
    </rPh>
    <rPh sb="2" eb="4">
      <t>ジッシ</t>
    </rPh>
    <rPh sb="4" eb="6">
      <t>カサン</t>
    </rPh>
    <rPh sb="7" eb="8">
      <t>ジ</t>
    </rPh>
    <rPh sb="8" eb="9">
      <t>エン</t>
    </rPh>
    <rPh sb="9" eb="11">
      <t>チョウリ</t>
    </rPh>
    <rPh sb="12" eb="13">
      <t>カギ</t>
    </rPh>
    <phoneticPr fontId="4"/>
  </si>
  <si>
    <t>ｆ</t>
    <phoneticPr fontId="4"/>
  </si>
  <si>
    <t>主幹教諭等専任加算</t>
    <rPh sb="0" eb="2">
      <t>シュカン</t>
    </rPh>
    <rPh sb="2" eb="4">
      <t>キョウユ</t>
    </rPh>
    <rPh sb="4" eb="5">
      <t>トウ</t>
    </rPh>
    <rPh sb="5" eb="7">
      <t>センニン</t>
    </rPh>
    <rPh sb="7" eb="9">
      <t>カサン</t>
    </rPh>
    <phoneticPr fontId="4"/>
  </si>
  <si>
    <t>ｇ</t>
    <phoneticPr fontId="4"/>
  </si>
  <si>
    <t>事務職員配置加算</t>
    <rPh sb="0" eb="2">
      <t>ジム</t>
    </rPh>
    <rPh sb="2" eb="4">
      <t>ショクイン</t>
    </rPh>
    <rPh sb="4" eb="6">
      <t>ハイチ</t>
    </rPh>
    <rPh sb="6" eb="8">
      <t>カサン</t>
    </rPh>
    <phoneticPr fontId="4"/>
  </si>
  <si>
    <t>ｈ</t>
    <phoneticPr fontId="4"/>
  </si>
  <si>
    <t>指導充実加配加算</t>
    <rPh sb="0" eb="2">
      <t>シドウ</t>
    </rPh>
    <rPh sb="2" eb="4">
      <t>ジュウジツ</t>
    </rPh>
    <rPh sb="4" eb="6">
      <t>カハイ</t>
    </rPh>
    <rPh sb="6" eb="8">
      <t>カサン</t>
    </rPh>
    <phoneticPr fontId="4"/>
  </si>
  <si>
    <t>i</t>
    <phoneticPr fontId="4"/>
  </si>
  <si>
    <t>事務負担対応加配加算</t>
    <rPh sb="0" eb="2">
      <t>ジム</t>
    </rPh>
    <rPh sb="2" eb="4">
      <t>フタン</t>
    </rPh>
    <rPh sb="4" eb="6">
      <t>タイオウ</t>
    </rPh>
    <rPh sb="6" eb="8">
      <t>カハイ</t>
    </rPh>
    <rPh sb="8" eb="10">
      <t>カサン</t>
    </rPh>
    <phoneticPr fontId="4"/>
  </si>
  <si>
    <t>ｊ</t>
    <phoneticPr fontId="4"/>
  </si>
  <si>
    <t>k</t>
    <phoneticPr fontId="4"/>
  </si>
  <si>
    <t>副園長・教頭配置加算</t>
    <rPh sb="0" eb="3">
      <t>フクエンチョウ</t>
    </rPh>
    <rPh sb="4" eb="6">
      <t>キョウトウ</t>
    </rPh>
    <rPh sb="6" eb="8">
      <t>ハイチ</t>
    </rPh>
    <rPh sb="8" eb="10">
      <t>カサン</t>
    </rPh>
    <phoneticPr fontId="4"/>
  </si>
  <si>
    <t>ｌ</t>
    <phoneticPr fontId="4"/>
  </si>
  <si>
    <r>
      <t>年齢別配置基準</t>
    </r>
    <r>
      <rPr>
        <sz val="11"/>
        <rFont val="HG丸ｺﾞｼｯｸM-PRO"/>
        <family val="3"/>
        <charset val="128"/>
      </rPr>
      <t>を下回る場合</t>
    </r>
    <rPh sb="0" eb="2">
      <t>ネンレイ</t>
    </rPh>
    <rPh sb="2" eb="3">
      <t>ベツ</t>
    </rPh>
    <rPh sb="3" eb="5">
      <t>ハイチ</t>
    </rPh>
    <rPh sb="5" eb="7">
      <t>キジュン</t>
    </rPh>
    <phoneticPr fontId="4"/>
  </si>
  <si>
    <t>利用定員数に基づく職員数</t>
    <rPh sb="0" eb="2">
      <t>リヨウ</t>
    </rPh>
    <rPh sb="2" eb="5">
      <t>テイインスウ</t>
    </rPh>
    <rPh sb="6" eb="7">
      <t>モト</t>
    </rPh>
    <rPh sb="9" eb="12">
      <t>ショクインスウ</t>
    </rPh>
    <phoneticPr fontId="4"/>
  </si>
  <si>
    <t>職員数（1人未満端数　四捨五入）</t>
    <rPh sb="0" eb="3">
      <t>ショクインスウ</t>
    </rPh>
    <rPh sb="5" eb="6">
      <t>ニン</t>
    </rPh>
    <rPh sb="6" eb="8">
      <t>ミマン</t>
    </rPh>
    <rPh sb="8" eb="10">
      <t>ハスウ</t>
    </rPh>
    <rPh sb="11" eb="15">
      <t>シシャゴニュウ</t>
    </rPh>
    <phoneticPr fontId="4"/>
  </si>
  <si>
    <t>※　基本分に含まれる事務職員等ー１（主幹教諭）</t>
    <rPh sb="2" eb="4">
      <t>キホン</t>
    </rPh>
    <rPh sb="4" eb="5">
      <t>ブン</t>
    </rPh>
    <rPh sb="6" eb="7">
      <t>フク</t>
    </rPh>
    <rPh sb="10" eb="12">
      <t>ジム</t>
    </rPh>
    <rPh sb="12" eb="14">
      <t>ショクイン</t>
    </rPh>
    <rPh sb="14" eb="15">
      <t>トウ</t>
    </rPh>
    <rPh sb="18" eb="20">
      <t>シュカン</t>
    </rPh>
    <rPh sb="20" eb="22">
      <t>キョウユ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</si>
  <si>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</si>
  <si>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</si>
  <si>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</si>
  <si>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</si>
  <si>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</si>
  <si>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</si>
  <si>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×人数A</t>
    <phoneticPr fontId="4"/>
  </si>
  <si>
    <t>×人数B</t>
    <phoneticPr fontId="4"/>
  </si>
  <si>
    <t>合計</t>
    <phoneticPr fontId="4"/>
  </si>
  <si>
    <t>4歳以上児</t>
    <rPh sb="1" eb="2">
      <t>サイ</t>
    </rPh>
    <rPh sb="2" eb="4">
      <t>イジョウ</t>
    </rPh>
    <rPh sb="4" eb="5">
      <t>ジ</t>
    </rPh>
    <phoneticPr fontId="4"/>
  </si>
  <si>
    <t>3歳児</t>
    <rPh sb="1" eb="3">
      <t>サイジ</t>
    </rPh>
    <phoneticPr fontId="4"/>
  </si>
  <si>
    <t>うち満3歳児</t>
    <rPh sb="2" eb="3">
      <t>ミツル</t>
    </rPh>
    <rPh sb="4" eb="6">
      <t>サイジ</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</si>
  <si>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</si>
  <si>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</si>
  <si>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</si>
  <si>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</si>
  <si>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</si>
  <si>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</si>
  <si>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加算率（a）</t>
    <rPh sb="0" eb="2">
      <t>カサン</t>
    </rPh>
    <rPh sb="2" eb="3">
      <t>リツ</t>
    </rPh>
    <phoneticPr fontId="4"/>
  </si>
  <si>
    <t>加算率（b）</t>
    <rPh sb="0" eb="2">
      <t>カサン</t>
    </rPh>
    <rPh sb="2" eb="3">
      <t>リツ</t>
    </rPh>
    <phoneticPr fontId="4"/>
  </si>
  <si>
    <t>人数Ａ</t>
    <rPh sb="0" eb="2">
      <t>ニンズウ</t>
    </rPh>
    <phoneticPr fontId="4"/>
  </si>
  <si>
    <t>人数Ｂ</t>
    <rPh sb="0" eb="2">
      <t>ニンズウ</t>
    </rPh>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</si>
  <si>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</si>
  <si>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</si>
  <si>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</si>
  <si>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</si>
  <si>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</si>
  <si>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</si>
  <si>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</si>
  <si>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</si>
  <si>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3_区分3計算表</t>
    <rPh sb="2" eb="4">
      <t>クブン</t>
    </rPh>
    <rPh sb="5" eb="7">
      <t>ケイサン</t>
    </rPh>
    <rPh sb="7" eb="8">
      <t>オモテ</t>
    </rPh>
    <phoneticPr fontId="4"/>
  </si>
  <si>
    <t>2_区分12加算額計算表</t>
    <rPh sb="2" eb="4">
      <t>クブン</t>
    </rPh>
    <rPh sb="6" eb="9">
      <t>カサンガク</t>
    </rPh>
    <rPh sb="9" eb="11">
      <t>ケイサン</t>
    </rPh>
    <rPh sb="11" eb="12">
      <t>オモテ</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</si>
  <si>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</si>
  <si>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</si>
  <si>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</si>
  <si>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</si>
  <si>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</si>
  <si>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</si>
  <si>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</si>
  <si>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</si>
  <si>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</si>
  <si>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</si>
  <si>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</si>
  <si>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</si>
  <si>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</si>
  <si>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</si>
  <si>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</si>
  <si>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</si>
  <si>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</si>
  <si>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</si>
  <si>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</si>
  <si>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</si>
  <si>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</si>
  <si>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</si>
  <si>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</si>
  <si>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</si>
  <si>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</si>
  <si>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</si>
  <si>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</si>
  <si>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</si>
  <si>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</si>
  <si>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</si>
  <si>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</si>
  <si>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</si>
  <si>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</si>
  <si>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</si>
  <si>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</si>
  <si>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</si>
  <si>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</si>
  <si>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</si>
  <si>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</si>
  <si>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</si>
  <si>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t>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</si>
  <si>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</si>
  <si>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</si>
  <si>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</si>
  <si>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</si>
  <si>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</si>
  <si>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</si>
  <si>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</si>
  <si>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施設・事業所コード</t>
    <rPh sb="0" eb="2">
      <t>シセツ</t>
    </rPh>
    <rPh sb="3" eb="6">
      <t>ジギョウショ</t>
    </rPh>
    <phoneticPr fontId="6"/>
  </si>
  <si>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</si>
  <si>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</si>
  <si>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京都市</t>
    <rPh sb="0" eb="3">
      <t>キョウトシ</t>
    </rPh>
    <phoneticPr fontId="6"/>
  </si>
  <si>
    <t>市町村名</t>
    <rPh sb="0" eb="3">
      <t>シチョウソン</t>
    </rPh>
    <rPh sb="3" eb="4">
      <t>メイ</t>
    </rPh>
    <phoneticPr fontId="6"/>
  </si>
  <si>
    <t>京都市長　殿</t>
    <rPh sb="0" eb="2">
      <t>キョウト</t>
    </rPh>
    <rPh sb="2" eb="4">
      <t>シチョウ</t>
    </rPh>
    <rPh sb="5" eb="6">
      <t>ドノ</t>
    </rPh>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</si>
  <si>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</si>
  <si>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</si>
  <si>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</si>
  <si>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</si>
  <si>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</si>
  <si>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</si>
  <si>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</si>
  <si>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</si>
  <si>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</si>
  <si>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</si>
  <si>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</si>
  <si>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</si>
  <si>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</si>
  <si>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</si>
  <si>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</si>
  <si>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</si>
  <si>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</si>
  <si>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</si>
  <si>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</si>
  <si>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</si>
  <si>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</si>
  <si>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</si>
  <si>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</si>
  <si>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〇キャリアパスに関する要件について</t>
    <rPh sb="8" eb="9">
      <t>カン</t>
    </rPh>
    <rPh sb="11" eb="13">
      <t>ヨウケン</t>
    </rPh>
    <phoneticPr fontId="6"/>
  </si>
  <si>
    <t>施設・事業所番号</t>
    <rPh sb="0" eb="2">
      <t>シセツ</t>
    </rPh>
    <rPh sb="3" eb="6">
      <t>ジギョウショ</t>
    </rPh>
    <rPh sb="6" eb="8">
      <t>バンゴウ</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</si>
  <si>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</si>
  <si>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</si>
  <si>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</si>
  <si>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</si>
  <si>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</si>
  <si>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</si>
  <si>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</si>
  <si>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</si>
  <si>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</si>
  <si>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</si>
  <si>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</si>
  <si>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</si>
  <si>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</si>
  <si>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</si>
  <si>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</si>
  <si>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</si>
  <si>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</si>
  <si>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</si>
  <si>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</si>
  <si>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</si>
  <si>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</si>
  <si>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</si>
  <si>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</si>
  <si>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</si>
  <si>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</si>
  <si>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</si>
  <si>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</si>
  <si>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</si>
  <si>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</si>
  <si>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</si>
  <si>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</si>
  <si>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</si>
  <si>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</si>
  <si>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</si>
  <si>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</si>
  <si>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</si>
  <si>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</si>
  <si>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</si>
  <si>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</si>
  <si>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</si>
  <si>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</si>
  <si>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</si>
  <si>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</si>
  <si>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</si>
  <si>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</si>
  <si>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</si>
  <si>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</si>
  <si>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</si>
  <si>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</si>
  <si>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</si>
  <si>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</si>
  <si>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</si>
  <si>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</si>
  <si>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</si>
  <si>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</si>
  <si>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</si>
  <si>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</si>
  <si>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</si>
  <si>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</si>
  <si>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</si>
  <si>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</si>
  <si>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</si>
  <si>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</si>
  <si>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</si>
  <si>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</si>
  <si>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</si>
  <si>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</si>
  <si>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</si>
  <si>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</si>
  <si>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</si>
  <si>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</si>
  <si>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</si>
  <si>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</si>
  <si>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</si>
  <si>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</si>
  <si>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</si>
  <si>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</si>
  <si>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</si>
  <si>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</si>
  <si>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</si>
  <si>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</si>
  <si>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</si>
  <si>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</si>
  <si>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</si>
  <si>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</si>
  <si>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</si>
  <si>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</si>
  <si>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</si>
  <si>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</si>
  <si>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</si>
  <si>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</si>
  <si>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</si>
  <si>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</si>
  <si>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</si>
  <si>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</si>
  <si>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</si>
  <si>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</si>
  <si>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</si>
  <si>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</si>
  <si>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</si>
  <si>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</si>
  <si>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</si>
  <si>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</si>
  <si>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</si>
  <si>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</si>
  <si>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</si>
  <si>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</si>
  <si>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</si>
  <si>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</si>
  <si>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</si>
  <si>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</si>
  <si>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</si>
  <si>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</si>
  <si>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</si>
  <si>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</si>
  <si>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</si>
  <si>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</si>
  <si>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</si>
  <si>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</si>
  <si>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</si>
  <si>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</si>
  <si>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</si>
  <si>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幼稚園教諭</t>
    <rPh sb="0" eb="3">
      <t>ヨウチエン</t>
    </rPh>
    <rPh sb="3" eb="5">
      <t>キョウユ</t>
    </rPh>
    <phoneticPr fontId="6"/>
  </si>
  <si>
    <t>保育教諭</t>
    <rPh sb="0" eb="2">
      <t>ホイク</t>
    </rPh>
    <rPh sb="2" eb="4">
      <t>キョウユ</t>
    </rPh>
    <phoneticPr fontId="6"/>
  </si>
  <si>
    <t>保育士</t>
    <rPh sb="0" eb="3">
      <t>ホイクシ</t>
    </rPh>
    <phoneticPr fontId="6"/>
  </si>
  <si>
    <t>教頭</t>
    <rPh sb="0" eb="2">
      <t>キョウトウ</t>
    </rPh>
    <phoneticPr fontId="6"/>
  </si>
  <si>
    <t>副園長</t>
    <rPh sb="0" eb="3">
      <t>フクエンチョウ</t>
    </rPh>
    <phoneticPr fontId="6"/>
  </si>
  <si>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</si>
  <si>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</si>
  <si>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</si>
  <si>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</si>
  <si>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</si>
  <si>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</si>
  <si>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</si>
  <si>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</si>
  <si>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</si>
  <si>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</si>
  <si>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</si>
  <si>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</si>
  <si>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</si>
  <si>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</si>
  <si>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</si>
  <si>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</si>
  <si>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</si>
  <si>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</si>
  <si>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</si>
  <si>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</si>
  <si>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</si>
  <si>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</si>
  <si>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</si>
  <si>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</si>
  <si>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</si>
  <si>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</si>
  <si>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</si>
  <si>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</si>
  <si>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</si>
  <si>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</si>
  <si>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</si>
  <si>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</si>
  <si>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</si>
  <si>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</si>
  <si>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</si>
  <si>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</si>
  <si>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</si>
  <si>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</si>
  <si>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</si>
  <si>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</si>
  <si>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</si>
  <si>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</si>
  <si>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</si>
  <si>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</si>
  <si>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</si>
  <si>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</si>
  <si>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</si>
  <si>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</si>
  <si>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</si>
  <si>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</si>
  <si>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</si>
  <si>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</si>
  <si>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</si>
  <si>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</si>
  <si>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</si>
  <si>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</si>
  <si>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</si>
  <si>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</si>
  <si>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</si>
  <si>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</si>
  <si>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</si>
  <si>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</si>
  <si>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</si>
  <si>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</si>
  <si>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</si>
  <si>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</si>
  <si>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</si>
  <si>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</si>
  <si>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</si>
  <si>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</si>
  <si>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</si>
  <si>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</si>
  <si>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</si>
  <si>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</si>
  <si>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</si>
  <si>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</si>
  <si>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</si>
  <si>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</si>
  <si>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</si>
  <si>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</si>
  <si>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</si>
  <si>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</si>
  <si>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</si>
  <si>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</si>
  <si>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</si>
  <si>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</si>
  <si>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</si>
  <si>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</si>
  <si>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</si>
  <si>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</si>
  <si>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</si>
  <si>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</si>
  <si>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</si>
  <si>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</si>
  <si>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</si>
  <si>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</si>
  <si>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</si>
  <si>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</si>
  <si>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</si>
  <si>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</si>
  <si>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1_児童数計算表</t>
    <rPh sb="2" eb="4">
      <t>ジドウ</t>
    </rPh>
    <rPh sb="4" eb="5">
      <t>スウ</t>
    </rPh>
    <rPh sb="5" eb="7">
      <t>ケイサン</t>
    </rPh>
    <rPh sb="7" eb="8">
      <t>オモテ</t>
    </rPh>
    <phoneticPr fontId="4"/>
  </si>
  <si>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</si>
  <si>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</si>
  <si>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</si>
  <si>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</si>
  <si>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</si>
  <si>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</si>
  <si>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</si>
  <si>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</si>
  <si>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</si>
  <si>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</si>
  <si>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</si>
  <si>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</si>
  <si>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コード</t>
    <phoneticPr fontId="4"/>
  </si>
  <si>
    <t>事業所名</t>
    <rPh sb="0" eb="3">
      <t>ジギョウショ</t>
    </rPh>
    <rPh sb="3" eb="4">
      <t>メイ</t>
    </rPh>
    <phoneticPr fontId="4"/>
  </si>
  <si>
    <t>施設類型</t>
    <rPh sb="0" eb="2">
      <t>シセツ</t>
    </rPh>
    <rPh sb="2" eb="4">
      <t>ルイケイ</t>
    </rPh>
    <phoneticPr fontId="4"/>
  </si>
  <si>
    <t>前年度区分1適用</t>
    <rPh sb="0" eb="3">
      <t>ゼンネンド</t>
    </rPh>
    <rPh sb="3" eb="5">
      <t>クブン</t>
    </rPh>
    <rPh sb="6" eb="8">
      <t>テキヨウ</t>
    </rPh>
    <phoneticPr fontId="4"/>
  </si>
  <si>
    <t>前年度区分2適用</t>
    <rPh sb="0" eb="3">
      <t>ゼンネンド</t>
    </rPh>
    <rPh sb="3" eb="5">
      <t>クブン</t>
    </rPh>
    <rPh sb="6" eb="8">
      <t>テキヨウ</t>
    </rPh>
    <phoneticPr fontId="4"/>
  </si>
  <si>
    <t>前年度区分3適用</t>
    <rPh sb="0" eb="3">
      <t>ゼンネンド</t>
    </rPh>
    <rPh sb="3" eb="5">
      <t>クブン</t>
    </rPh>
    <rPh sb="6" eb="8">
      <t>テキヨウ</t>
    </rPh>
    <phoneticPr fontId="4"/>
  </si>
  <si>
    <t>現年度区分1申請</t>
    <rPh sb="0" eb="1">
      <t>ゲン</t>
    </rPh>
    <rPh sb="1" eb="3">
      <t>ネンド</t>
    </rPh>
    <rPh sb="3" eb="5">
      <t>クブン</t>
    </rPh>
    <rPh sb="6" eb="8">
      <t>シンセイ</t>
    </rPh>
    <phoneticPr fontId="4"/>
  </si>
  <si>
    <t>現年度区分2申請</t>
    <rPh sb="0" eb="1">
      <t>ゲン</t>
    </rPh>
    <rPh sb="1" eb="3">
      <t>ネンド</t>
    </rPh>
    <rPh sb="3" eb="5">
      <t>クブン</t>
    </rPh>
    <rPh sb="6" eb="8">
      <t>シンセイ</t>
    </rPh>
    <phoneticPr fontId="4"/>
  </si>
  <si>
    <t>現年度区分3申請</t>
    <rPh sb="0" eb="1">
      <t>ゲン</t>
    </rPh>
    <rPh sb="1" eb="3">
      <t>ネンド</t>
    </rPh>
    <rPh sb="3" eb="5">
      <t>クブン</t>
    </rPh>
    <rPh sb="6" eb="8">
      <t>シンセイ</t>
    </rPh>
    <phoneticPr fontId="4"/>
  </si>
  <si>
    <t>基本情報入力判定</t>
    <rPh sb="0" eb="2">
      <t>キホン</t>
    </rPh>
    <rPh sb="2" eb="4">
      <t>ジョウホウ</t>
    </rPh>
    <rPh sb="4" eb="6">
      <t>ニュウリョク</t>
    </rPh>
    <rPh sb="6" eb="8">
      <t>ハンテイ</t>
    </rPh>
    <phoneticPr fontId="4"/>
  </si>
  <si>
    <t>提出物－1_児童数計算表</t>
    <rPh sb="0" eb="2">
      <t>テイシュツ</t>
    </rPh>
    <rPh sb="2" eb="3">
      <t>ブツ</t>
    </rPh>
    <rPh sb="6" eb="8">
      <t>ジドウ</t>
    </rPh>
    <rPh sb="8" eb="9">
      <t>スウ</t>
    </rPh>
    <rPh sb="9" eb="11">
      <t>ケイサン</t>
    </rPh>
    <rPh sb="11" eb="12">
      <t>オモテ</t>
    </rPh>
    <phoneticPr fontId="4"/>
  </si>
  <si>
    <t>提出物－2_区分12計算表</t>
    <rPh sb="0" eb="2">
      <t>テイシュツ</t>
    </rPh>
    <rPh sb="2" eb="3">
      <t>ブツ</t>
    </rPh>
    <rPh sb="6" eb="8">
      <t>クブン</t>
    </rPh>
    <rPh sb="10" eb="12">
      <t>ケイサン</t>
    </rPh>
    <rPh sb="12" eb="13">
      <t>オモテ</t>
    </rPh>
    <phoneticPr fontId="4"/>
  </si>
  <si>
    <t>提出物－3_区分３計算表</t>
    <rPh sb="0" eb="2">
      <t>テイシュツ</t>
    </rPh>
    <rPh sb="2" eb="3">
      <t>ブツ</t>
    </rPh>
    <rPh sb="6" eb="8">
      <t>クブン</t>
    </rPh>
    <rPh sb="9" eb="11">
      <t>ケイサン</t>
    </rPh>
    <rPh sb="11" eb="12">
      <t>オモテ</t>
    </rPh>
    <phoneticPr fontId="4"/>
  </si>
  <si>
    <t>提出物－様式1_加算率等</t>
    <rPh sb="0" eb="2">
      <t>テイシュツ</t>
    </rPh>
    <rPh sb="2" eb="3">
      <t>ブツ</t>
    </rPh>
    <rPh sb="4" eb="6">
      <t>ヨウシキ</t>
    </rPh>
    <rPh sb="8" eb="10">
      <t>カサン</t>
    </rPh>
    <rPh sb="10" eb="11">
      <t>リツ</t>
    </rPh>
    <rPh sb="11" eb="12">
      <t>トウ</t>
    </rPh>
    <phoneticPr fontId="4"/>
  </si>
  <si>
    <t>提出物－様式2_キャリアパス</t>
    <rPh sb="0" eb="2">
      <t>テイシュツ</t>
    </rPh>
    <rPh sb="2" eb="3">
      <t>ブツ</t>
    </rPh>
    <rPh sb="4" eb="6">
      <t>ヨウシキ</t>
    </rPh>
    <phoneticPr fontId="4"/>
  </si>
  <si>
    <t>提出物－資質向上計画書</t>
    <rPh sb="0" eb="2">
      <t>テイシュツ</t>
    </rPh>
    <rPh sb="2" eb="3">
      <t>ブツ</t>
    </rPh>
    <rPh sb="4" eb="6">
      <t>シシツ</t>
    </rPh>
    <rPh sb="6" eb="8">
      <t>コウジョウ</t>
    </rPh>
    <rPh sb="8" eb="10">
      <t>ケイカク</t>
    </rPh>
    <rPh sb="10" eb="11">
      <t>ショ</t>
    </rPh>
    <phoneticPr fontId="4"/>
  </si>
  <si>
    <t>提出物－様式3_区分3人数等</t>
    <rPh sb="0" eb="2">
      <t>テイシュツ</t>
    </rPh>
    <rPh sb="2" eb="3">
      <t>ブツ</t>
    </rPh>
    <rPh sb="4" eb="6">
      <t>ヨウシキ</t>
    </rPh>
    <rPh sb="8" eb="10">
      <t>クブン</t>
    </rPh>
    <rPh sb="11" eb="13">
      <t>ニンズウ</t>
    </rPh>
    <rPh sb="13" eb="14">
      <t>トウ</t>
    </rPh>
    <phoneticPr fontId="4"/>
  </si>
  <si>
    <t>提出物－様式4_賃金改善計画書</t>
    <rPh sb="0" eb="2">
      <t>テイシュツ</t>
    </rPh>
    <rPh sb="2" eb="3">
      <t>ブツ</t>
    </rPh>
    <rPh sb="4" eb="6">
      <t>ヨウシキ</t>
    </rPh>
    <rPh sb="8" eb="10">
      <t>チンギン</t>
    </rPh>
    <rPh sb="10" eb="12">
      <t>カイゼン</t>
    </rPh>
    <rPh sb="12" eb="15">
      <t>ケイカクショ</t>
    </rPh>
    <phoneticPr fontId="4"/>
  </si>
  <si>
    <t>提出物－様式5_誓約書</t>
    <rPh sb="0" eb="2">
      <t>テイシュツ</t>
    </rPh>
    <rPh sb="2" eb="3">
      <t>ブツ</t>
    </rPh>
    <rPh sb="4" eb="6">
      <t>ヨウシキ</t>
    </rPh>
    <rPh sb="8" eb="11">
      <t>セイヤクショ</t>
    </rPh>
    <phoneticPr fontId="4"/>
  </si>
  <si>
    <t>提出物－様式7_特別事情届出</t>
    <rPh sb="0" eb="2">
      <t>テイシュツ</t>
    </rPh>
    <rPh sb="2" eb="3">
      <t>ブツ</t>
    </rPh>
    <rPh sb="4" eb="6">
      <t>ヨウシキ</t>
    </rPh>
    <rPh sb="8" eb="10">
      <t>トクベツ</t>
    </rPh>
    <rPh sb="10" eb="12">
      <t>ジジョウ</t>
    </rPh>
    <rPh sb="12" eb="14">
      <t>トドケデ</t>
    </rPh>
    <phoneticPr fontId="4"/>
  </si>
  <si>
    <t>計算結果－加算率(a)</t>
    <rPh sb="0" eb="2">
      <t>ケイサン</t>
    </rPh>
    <rPh sb="2" eb="4">
      <t>ケッカ</t>
    </rPh>
    <rPh sb="5" eb="7">
      <t>カサン</t>
    </rPh>
    <rPh sb="7" eb="8">
      <t>リツ</t>
    </rPh>
    <phoneticPr fontId="4"/>
  </si>
  <si>
    <t>計算結果－加算率(b)</t>
    <rPh sb="5" eb="7">
      <t>カサン</t>
    </rPh>
    <rPh sb="7" eb="8">
      <t>リツ</t>
    </rPh>
    <phoneticPr fontId="4"/>
  </si>
  <si>
    <t>計算結果－区分1見込額(月)</t>
    <rPh sb="5" eb="7">
      <t>クブン</t>
    </rPh>
    <rPh sb="8" eb="10">
      <t>ミコミ</t>
    </rPh>
    <rPh sb="10" eb="11">
      <t>ガク</t>
    </rPh>
    <rPh sb="12" eb="13">
      <t>ゲツ</t>
    </rPh>
    <phoneticPr fontId="4"/>
  </si>
  <si>
    <t>計算結果－区分1見込額(年)</t>
    <rPh sb="5" eb="7">
      <t>クブン</t>
    </rPh>
    <rPh sb="8" eb="10">
      <t>ミコミ</t>
    </rPh>
    <rPh sb="10" eb="11">
      <t>ガク</t>
    </rPh>
    <rPh sb="12" eb="13">
      <t>ネン</t>
    </rPh>
    <phoneticPr fontId="4"/>
  </si>
  <si>
    <t>計算結果－区分2見込額(月)</t>
    <rPh sb="5" eb="7">
      <t>クブン</t>
    </rPh>
    <rPh sb="8" eb="10">
      <t>ミコ</t>
    </rPh>
    <rPh sb="10" eb="11">
      <t>ガク</t>
    </rPh>
    <rPh sb="12" eb="13">
      <t>ゲツ</t>
    </rPh>
    <phoneticPr fontId="4"/>
  </si>
  <si>
    <t>計算結果－区分2見込額(年)</t>
    <rPh sb="5" eb="7">
      <t>クブン</t>
    </rPh>
    <rPh sb="8" eb="10">
      <t>ミコミ</t>
    </rPh>
    <rPh sb="10" eb="11">
      <t>ガク</t>
    </rPh>
    <rPh sb="12" eb="13">
      <t>ネン</t>
    </rPh>
    <phoneticPr fontId="4"/>
  </si>
  <si>
    <t>計算結果－区分3見込額(月)</t>
    <rPh sb="5" eb="7">
      <t>クブン</t>
    </rPh>
    <rPh sb="8" eb="10">
      <t>ミコミ</t>
    </rPh>
    <rPh sb="10" eb="11">
      <t>ガク</t>
    </rPh>
    <rPh sb="12" eb="13">
      <t>ゲツ</t>
    </rPh>
    <phoneticPr fontId="4"/>
  </si>
  <si>
    <t>計算結果－区分3見込額(年)</t>
    <rPh sb="5" eb="7">
      <t>クブン</t>
    </rPh>
    <rPh sb="8" eb="10">
      <t>ミコ</t>
    </rPh>
    <rPh sb="10" eb="11">
      <t>ガク</t>
    </rPh>
    <rPh sb="12" eb="13">
      <t>ネン</t>
    </rPh>
    <phoneticPr fontId="4"/>
  </si>
  <si>
    <t>様式１－加算率(a)</t>
    <rPh sb="0" eb="2">
      <t>ヨウシキ</t>
    </rPh>
    <rPh sb="4" eb="6">
      <t>カサン</t>
    </rPh>
    <rPh sb="6" eb="7">
      <t>リツ</t>
    </rPh>
    <phoneticPr fontId="4"/>
  </si>
  <si>
    <t>様式１－加算率(b)</t>
    <rPh sb="0" eb="2">
      <t>ヨウシキ</t>
    </rPh>
    <rPh sb="4" eb="6">
      <t>カサン</t>
    </rPh>
    <rPh sb="6" eb="7">
      <t>リツ</t>
    </rPh>
    <phoneticPr fontId="4"/>
  </si>
  <si>
    <t>様式3－研修修了者(副主任保育士等)</t>
    <rPh sb="0" eb="2">
      <t>ヨウシキ</t>
    </rPh>
    <rPh sb="4" eb="6">
      <t>ケンシュウ</t>
    </rPh>
    <rPh sb="6" eb="9">
      <t>シュウリョウシャ</t>
    </rPh>
    <rPh sb="10" eb="13">
      <t>フクシュニン</t>
    </rPh>
    <rPh sb="13" eb="16">
      <t>ホイクシ</t>
    </rPh>
    <rPh sb="16" eb="17">
      <t>トウ</t>
    </rPh>
    <phoneticPr fontId="4"/>
  </si>
  <si>
    <t>様式3－研修修了者(分野別リーダー等)</t>
    <rPh sb="0" eb="2">
      <t>ヨウシキ</t>
    </rPh>
    <rPh sb="4" eb="6">
      <t>ケンシュウ</t>
    </rPh>
    <rPh sb="6" eb="9">
      <t>シュウリョウシャ</t>
    </rPh>
    <rPh sb="10" eb="12">
      <t>ブンヤ</t>
    </rPh>
    <rPh sb="12" eb="13">
      <t>ベツ</t>
    </rPh>
    <rPh sb="17" eb="18">
      <t>トウ</t>
    </rPh>
    <phoneticPr fontId="4"/>
  </si>
  <si>
    <t>様式3－研修修了者(園長等)</t>
    <rPh sb="0" eb="2">
      <t>ヨウシキ</t>
    </rPh>
    <rPh sb="4" eb="6">
      <t>ケンシュウ</t>
    </rPh>
    <rPh sb="6" eb="9">
      <t>シュウリョウシャ</t>
    </rPh>
    <rPh sb="10" eb="12">
      <t>エンチョウ</t>
    </rPh>
    <rPh sb="12" eb="13">
      <t>トウ</t>
    </rPh>
    <phoneticPr fontId="4"/>
  </si>
  <si>
    <t>様式3－勤務条件・賃金体系等</t>
    <rPh sb="0" eb="2">
      <t>ヨウシキ</t>
    </rPh>
    <rPh sb="4" eb="6">
      <t>キンム</t>
    </rPh>
    <rPh sb="6" eb="8">
      <t>ジョウケン</t>
    </rPh>
    <rPh sb="9" eb="11">
      <t>チンギン</t>
    </rPh>
    <rPh sb="11" eb="13">
      <t>タイケイ</t>
    </rPh>
    <rPh sb="13" eb="14">
      <t>トウ</t>
    </rPh>
    <phoneticPr fontId="4"/>
  </si>
  <si>
    <t>様式3－判定欄(1人以上の修了者)</t>
    <rPh sb="0" eb="2">
      <t>ヨウシキ</t>
    </rPh>
    <rPh sb="4" eb="6">
      <t>ハンテイ</t>
    </rPh>
    <rPh sb="6" eb="7">
      <t>ラン</t>
    </rPh>
    <rPh sb="9" eb="12">
      <t>ニンイジョウ</t>
    </rPh>
    <rPh sb="13" eb="16">
      <t>シュウリョウシャ</t>
    </rPh>
    <phoneticPr fontId="4"/>
  </si>
  <si>
    <t>様式4－区分2見込額</t>
    <rPh sb="0" eb="2">
      <t>ヨウシキ</t>
    </rPh>
    <rPh sb="4" eb="6">
      <t>クブン</t>
    </rPh>
    <rPh sb="7" eb="9">
      <t>ミコミ</t>
    </rPh>
    <rPh sb="9" eb="10">
      <t>ガク</t>
    </rPh>
    <phoneticPr fontId="4"/>
  </si>
  <si>
    <t>様式4－区分2_改善見込額</t>
    <rPh sb="0" eb="2">
      <t>ヨウシキ</t>
    </rPh>
    <rPh sb="4" eb="6">
      <t>クブン</t>
    </rPh>
    <rPh sb="8" eb="10">
      <t>カイゼン</t>
    </rPh>
    <rPh sb="10" eb="12">
      <t>ミコ</t>
    </rPh>
    <rPh sb="12" eb="13">
      <t>ガク</t>
    </rPh>
    <phoneticPr fontId="4"/>
  </si>
  <si>
    <t>様式4－区分2_事業主負担増加見込総額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</si>
  <si>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様式4－区分3見込額</t>
    <rPh sb="0" eb="2">
      <t>ヨウシキ</t>
    </rPh>
    <rPh sb="4" eb="6">
      <t>クブン</t>
    </rPh>
    <rPh sb="7" eb="9">
      <t>ミコミ</t>
    </rPh>
    <rPh sb="9" eb="10">
      <t>ガク</t>
    </rPh>
    <phoneticPr fontId="4"/>
  </si>
  <si>
    <t>様式4－区分3_改善見込額</t>
    <rPh sb="0" eb="2">
      <t>ヨウシキ</t>
    </rPh>
    <rPh sb="4" eb="6">
      <t>クブン</t>
    </rPh>
    <rPh sb="8" eb="10">
      <t>カイゼン</t>
    </rPh>
    <rPh sb="10" eb="12">
      <t>ミコ</t>
    </rPh>
    <rPh sb="12" eb="13">
      <t>ガク</t>
    </rPh>
    <phoneticPr fontId="4"/>
  </si>
  <si>
    <t>様式4－区分3_事業主負担増加見込総額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</si>
  <si>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様式4－区分2_賃金改善判定</t>
    <rPh sb="0" eb="2">
      <t>ヨウシキ</t>
    </rPh>
    <rPh sb="4" eb="6">
      <t>クブン</t>
    </rPh>
    <rPh sb="8" eb="10">
      <t>チンギン</t>
    </rPh>
    <rPh sb="10" eb="12">
      <t>カイゼン</t>
    </rPh>
    <rPh sb="12" eb="14">
      <t>ハンテイ</t>
    </rPh>
    <phoneticPr fontId="4"/>
  </si>
  <si>
    <t>様式4－区分3_賃金改善判定</t>
    <rPh sb="0" eb="2">
      <t>ヨウシキ</t>
    </rPh>
    <rPh sb="4" eb="6">
      <t>クブン</t>
    </rPh>
    <rPh sb="8" eb="10">
      <t>チンギン</t>
    </rPh>
    <rPh sb="10" eb="12">
      <t>カイゼン</t>
    </rPh>
    <rPh sb="12" eb="14">
      <t>ハンテイ</t>
    </rPh>
    <phoneticPr fontId="4"/>
  </si>
  <si>
    <t>様式4－賃金水準低下判定</t>
    <rPh sb="0" eb="2">
      <t>ヨウシキ</t>
    </rPh>
    <rPh sb="4" eb="6">
      <t>チンギン</t>
    </rPh>
    <rPh sb="6" eb="8">
      <t>スイジュン</t>
    </rPh>
    <rPh sb="8" eb="10">
      <t>テイカ</t>
    </rPh>
    <rPh sb="10" eb="12">
      <t>ハンテイ</t>
    </rPh>
    <phoneticPr fontId="4"/>
  </si>
  <si>
    <t>様式4別添1－改善割合判定</t>
    <rPh sb="7" eb="9">
      <t>カイゼン</t>
    </rPh>
    <rPh sb="9" eb="11">
      <t>ワリアイ</t>
    </rPh>
    <rPh sb="11" eb="13">
      <t>ハンテイ</t>
    </rPh>
    <phoneticPr fontId="4"/>
  </si>
  <si>
    <t>様式4別添1－賃金水準低下判定</t>
    <phoneticPr fontId="4"/>
  </si>
  <si>
    <t>様式5－区分2見込額</t>
    <rPh sb="0" eb="2">
      <t>ヨウシキ</t>
    </rPh>
    <phoneticPr fontId="4"/>
  </si>
  <si>
    <t>様式5－区分3見込額</t>
    <rPh sb="0" eb="2">
      <t>ヨウシキ</t>
    </rPh>
    <rPh sb="4" eb="6">
      <t>クブン</t>
    </rPh>
    <rPh sb="7" eb="9">
      <t>ミコミ</t>
    </rPh>
    <rPh sb="9" eb="10">
      <t>ガク</t>
    </rPh>
    <phoneticPr fontId="4"/>
  </si>
  <si>
    <t>様式5－賃金改善チェック</t>
    <rPh sb="0" eb="2">
      <t>ヨウシキ</t>
    </rPh>
    <rPh sb="4" eb="6">
      <t>チンギン</t>
    </rPh>
    <rPh sb="6" eb="8">
      <t>カイゼン</t>
    </rPh>
    <phoneticPr fontId="4"/>
  </si>
  <si>
    <t>様式5－賃金水準チェック</t>
    <rPh sb="0" eb="2">
      <t>ヨウシキ</t>
    </rPh>
    <rPh sb="4" eb="6">
      <t>チンギン</t>
    </rPh>
    <rPh sb="6" eb="8">
      <t>スイジュン</t>
    </rPh>
    <phoneticPr fontId="4"/>
  </si>
  <si>
    <t>区分1・2・3総定員</t>
    <rPh sb="0" eb="2">
      <t>クブン</t>
    </rPh>
    <rPh sb="7" eb="10">
      <t>ソウテイイン</t>
    </rPh>
    <rPh sb="8" eb="10">
      <t>テイイン</t>
    </rPh>
    <phoneticPr fontId="4"/>
  </si>
  <si>
    <t>区分1・2総児童数</t>
    <rPh sb="5" eb="6">
      <t>ソウ</t>
    </rPh>
    <rPh sb="6" eb="8">
      <t>ジドウ</t>
    </rPh>
    <rPh sb="8" eb="9">
      <t>スウウン</t>
    </rPh>
    <phoneticPr fontId="4"/>
  </si>
  <si>
    <t>区分3総児童数</t>
    <rPh sb="3" eb="4">
      <t>ソウ</t>
    </rPh>
    <rPh sb="4" eb="6">
      <t>ジドウ</t>
    </rPh>
    <rPh sb="6" eb="7">
      <t>スウウン</t>
    </rPh>
    <phoneticPr fontId="4"/>
  </si>
  <si>
    <t>３歳児配置改善加算</t>
    <rPh sb="1" eb="3">
      <t>サイジ</t>
    </rPh>
    <rPh sb="3" eb="5">
      <t>ハイチ</t>
    </rPh>
    <rPh sb="5" eb="7">
      <t>カイゼン</t>
    </rPh>
    <rPh sb="7" eb="9">
      <t>カサン</t>
    </rPh>
    <phoneticPr fontId="4"/>
  </si>
  <si>
    <t>４歳以上児配置改善加算</t>
    <rPh sb="1" eb="2">
      <t>サイ</t>
    </rPh>
    <rPh sb="4" eb="5">
      <t>ジ</t>
    </rPh>
    <rPh sb="5" eb="7">
      <t>ハイチ</t>
    </rPh>
    <rPh sb="7" eb="9">
      <t>カイゼン</t>
    </rPh>
    <rPh sb="9" eb="11">
      <t>カサン</t>
    </rPh>
    <phoneticPr fontId="4"/>
  </si>
  <si>
    <t>満３歳児対応加配加算</t>
    <phoneticPr fontId="4"/>
  </si>
  <si>
    <t>子育て支援活動費加算</t>
    <rPh sb="0" eb="2">
      <t>コソダ</t>
    </rPh>
    <rPh sb="3" eb="5">
      <t>シエン</t>
    </rPh>
    <rPh sb="5" eb="7">
      <t>カツドウ</t>
    </rPh>
    <rPh sb="7" eb="8">
      <t>ヒ</t>
    </rPh>
    <rPh sb="8" eb="10">
      <t>カサン</t>
    </rPh>
    <phoneticPr fontId="4"/>
  </si>
  <si>
    <t>療育支援加算</t>
    <rPh sb="0" eb="6">
      <t>リョウイクシエンカサン</t>
    </rPh>
    <phoneticPr fontId="4"/>
  </si>
  <si>
    <t>指導充実加配加算</t>
    <rPh sb="0" eb="6">
      <t>シドウジュウジツカハイ</t>
    </rPh>
    <rPh sb="6" eb="8">
      <t>カサン</t>
    </rPh>
    <phoneticPr fontId="4"/>
  </si>
  <si>
    <t>事務負担対応加配加算</t>
    <rPh sb="0" eb="6">
      <t>ジムフタンタイオウ</t>
    </rPh>
    <rPh sb="6" eb="8">
      <t>カハイ</t>
    </rPh>
    <rPh sb="8" eb="10">
      <t>カサン</t>
    </rPh>
    <phoneticPr fontId="4"/>
  </si>
  <si>
    <t>栄養管理加算</t>
    <rPh sb="0" eb="6">
      <t>エイヨウカンリカサン</t>
    </rPh>
    <phoneticPr fontId="4"/>
  </si>
  <si>
    <t>チーム保育加配加算加配人数</t>
    <rPh sb="3" eb="5">
      <t>ホイク</t>
    </rPh>
    <rPh sb="5" eb="7">
      <t>カハイ</t>
    </rPh>
    <rPh sb="7" eb="9">
      <t>カサン</t>
    </rPh>
    <rPh sb="9" eb="11">
      <t>カハイ</t>
    </rPh>
    <rPh sb="11" eb="13">
      <t>ニンズウ</t>
    </rPh>
    <phoneticPr fontId="4"/>
  </si>
  <si>
    <t>給食実施日数</t>
    <rPh sb="0" eb="2">
      <t>キュウショク</t>
    </rPh>
    <rPh sb="2" eb="4">
      <t>ジッシ</t>
    </rPh>
    <rPh sb="4" eb="6">
      <t>ニッスウ</t>
    </rPh>
    <phoneticPr fontId="4"/>
  </si>
  <si>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</si>
  <si>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</si>
  <si>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（１）令和７年度実績</t>
    <phoneticPr fontId="4"/>
  </si>
  <si>
    <t>（２）前年実績による令和８年度見込み年齢別平均児童数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</si>
  <si>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８年度</t>
    <rPh sb="1" eb="3">
      <t>ネンド</t>
    </rPh>
    <phoneticPr fontId="4"/>
  </si>
  <si>
    <t>８</t>
    <phoneticPr fontId="6"/>
  </si>
  <si>
    <t>基準年度の処遇改善等加算の加算額</t>
    <rPh sb="0" eb="2">
      <t>キジュン</t>
    </rPh>
    <rPh sb="2" eb="4">
      <t>ネンド</t>
    </rPh>
    <rPh sb="5" eb="9">
      <t>ショグウカイゼン</t>
    </rPh>
    <rPh sb="9" eb="10">
      <t>トウ</t>
    </rPh>
    <rPh sb="10" eb="12">
      <t>カサン</t>
    </rPh>
    <rPh sb="13" eb="16">
      <t>カサンガク</t>
    </rPh>
    <phoneticPr fontId="6"/>
  </si>
  <si>
    <t>加算当年度の前年度に支払うべき残額に対応した支払い賃金額※４</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</si>
  <si>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※4支払いを終えていない場合は、加算当年度の前年度に支払うべき残額を記載すること。</t>
    <phoneticPr fontId="6"/>
  </si>
  <si>
    <t>③加算前年度に処遇改善等加算（区分2）の適用を受けている。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</si>
  <si>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⑤加算前年度に処遇改善等加算（区分3）の適用を受けている。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</si>
  <si>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副主任保育士・専門リーダー等</t>
    <rPh sb="0" eb="3">
      <t>フクシュニン</t>
    </rPh>
    <rPh sb="3" eb="6">
      <t>ホイクシ</t>
    </rPh>
    <rPh sb="7" eb="9">
      <t>センモン</t>
    </rPh>
    <rPh sb="13" eb="14">
      <t>トウ</t>
    </rPh>
    <phoneticPr fontId="4"/>
  </si>
  <si>
    <t>職務分野別リーダー等</t>
    <rPh sb="0" eb="2">
      <t>ショクム</t>
    </rPh>
    <rPh sb="2" eb="4">
      <t>ブンヤ</t>
    </rPh>
    <rPh sb="4" eb="5">
      <t>ベツ</t>
    </rPh>
    <rPh sb="9" eb="10">
      <t>トウ</t>
    </rPh>
    <phoneticPr fontId="4"/>
  </si>
  <si>
    <t>配分対象者（園長を除く管理職）</t>
    <rPh sb="0" eb="2">
      <t>ハイブン</t>
    </rPh>
    <rPh sb="2" eb="4">
      <t>タイショウ</t>
    </rPh>
    <rPh sb="4" eb="5">
      <t>シャ</t>
    </rPh>
    <rPh sb="6" eb="8">
      <t>エンチョウ</t>
    </rPh>
    <rPh sb="9" eb="10">
      <t>ノゾ</t>
    </rPh>
    <rPh sb="11" eb="13">
      <t>カンリ</t>
    </rPh>
    <rPh sb="13" eb="14">
      <t>ショク</t>
    </rPh>
    <phoneticPr fontId="4"/>
  </si>
  <si>
    <t>園長配分フラグ</t>
    <rPh sb="0" eb="2">
      <t>エンチョウ</t>
    </rPh>
    <rPh sb="2" eb="4">
      <t>ハイブン</t>
    </rPh>
    <phoneticPr fontId="4"/>
  </si>
  <si>
    <t>様式4別添1－副主任保育士等最高</t>
    <rPh sb="0" eb="2">
      <t>ヨウシキ</t>
    </rPh>
    <rPh sb="3" eb="5">
      <t>ベッテン</t>
    </rPh>
    <rPh sb="7" eb="10">
      <t>フクシュニン</t>
    </rPh>
    <rPh sb="10" eb="13">
      <t>ホイクシ</t>
    </rPh>
    <rPh sb="13" eb="14">
      <t>トウ</t>
    </rPh>
    <rPh sb="14" eb="16">
      <t>サイコウ</t>
    </rPh>
    <phoneticPr fontId="4"/>
  </si>
  <si>
    <t>様式4別添1－副主任保育士等最低</t>
    <rPh sb="0" eb="2">
      <t>ヨウシキ</t>
    </rPh>
    <rPh sb="3" eb="5">
      <t>ベッテン</t>
    </rPh>
    <rPh sb="7" eb="10">
      <t>フクシュニン</t>
    </rPh>
    <rPh sb="10" eb="13">
      <t>ホイクシ</t>
    </rPh>
    <rPh sb="13" eb="14">
      <t>トウ</t>
    </rPh>
    <rPh sb="14" eb="16">
      <t>サイテイ</t>
    </rPh>
    <phoneticPr fontId="4"/>
  </si>
  <si>
    <t>様式4別添1－分野別リーダー等最高</t>
    <rPh sb="0" eb="2">
      <t>ヨウシキ</t>
    </rPh>
    <rPh sb="3" eb="5">
      <t>ベッテン</t>
    </rPh>
    <rPh sb="7" eb="9">
      <t>ブンヤ</t>
    </rPh>
    <rPh sb="9" eb="10">
      <t>ベツ</t>
    </rPh>
    <rPh sb="14" eb="15">
      <t>トウ</t>
    </rPh>
    <rPh sb="15" eb="17">
      <t>サイコウ</t>
    </rPh>
    <phoneticPr fontId="4"/>
  </si>
  <si>
    <t>様式4別添1－３－配分対象者最高</t>
    <rPh sb="9" eb="11">
      <t>ハイブン</t>
    </rPh>
    <rPh sb="11" eb="13">
      <t>タイショウ</t>
    </rPh>
    <rPh sb="13" eb="14">
      <t>シャ</t>
    </rPh>
    <rPh sb="14" eb="16">
      <t>サイコウ</t>
    </rPh>
    <phoneticPr fontId="4"/>
  </si>
  <si>
    <t>園長改善フラグ(1以上で対象あり）</t>
    <rPh sb="0" eb="2">
      <t>エンチョウ</t>
    </rPh>
    <rPh sb="2" eb="4">
      <t>カイゼン</t>
    </rPh>
    <rPh sb="9" eb="11">
      <t>イジョウ</t>
    </rPh>
    <rPh sb="12" eb="14">
      <t>タイショウ</t>
    </rPh>
    <phoneticPr fontId="4"/>
  </si>
  <si>
    <t>④(③が「はい」の場合)③の賃金改善の内容を職員に対して周知している。</t>
    <rPh sb="9" eb="11">
      <t>バアイ</t>
    </rPh>
    <rPh sb="19" eb="21">
      <t>ナイヨウ</t>
    </rPh>
    <rPh sb="22" eb="24">
      <t>ショクイン</t>
    </rPh>
    <rPh sb="25" eb="26">
      <t>タイ</t>
    </rPh>
    <rPh sb="28" eb="30">
      <t>シュウチ</t>
    </rPh>
    <phoneticPr fontId="4"/>
  </si>
  <si>
    <t>⑥(⑤が「はい」の場合)⑤の賃金改善の内容を職員に対して周知している。</t>
    <rPh sb="9" eb="11">
      <t>バアイ</t>
    </rPh>
    <rPh sb="19" eb="21">
      <t>ナイヨウ</t>
    </rPh>
    <rPh sb="22" eb="24">
      <t>ショクイン</t>
    </rPh>
    <rPh sb="25" eb="26">
      <t>タイ</t>
    </rPh>
    <rPh sb="28" eb="30">
      <t>シュウチ</t>
    </rPh>
    <phoneticPr fontId="4"/>
  </si>
  <si>
    <t>計算結果－区分3－人数A</t>
    <rPh sb="5" eb="7">
      <t>クブン</t>
    </rPh>
    <rPh sb="9" eb="11">
      <t>ニンズウ</t>
    </rPh>
    <phoneticPr fontId="3"/>
  </si>
  <si>
    <t>計算結果－区分3－人数B</t>
    <rPh sb="9" eb="11">
      <t>ニンズウ</t>
    </rPh>
    <phoneticPr fontId="3"/>
  </si>
  <si>
    <t>②過年度に申請したキャリアパス要件届出書や資質向上のための計画に変更がない。</t>
    <rPh sb="1" eb="4">
      <t>カネンド</t>
    </rPh>
    <rPh sb="5" eb="7">
      <t>シンセイ</t>
    </rPh>
    <rPh sb="15" eb="17">
      <t>ヨウケン</t>
    </rPh>
    <rPh sb="17" eb="20">
      <t>トドケデショ</t>
    </rPh>
    <rPh sb="21" eb="25">
      <t>シシツコウジョウ</t>
    </rPh>
    <rPh sb="29" eb="31">
      <t>ケイカク</t>
    </rPh>
    <rPh sb="32" eb="34">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</si>
</sst>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General&quot;日&quot;"/>
    <numFmt numFmtId="184" formatCode="#,##0&quot;月&quot;\ "/>
    <numFmt numFmtId="185" formatCode="#,##0&quot;人&quot;\ "/>
    <numFmt numFmtId="186" formatCode="0.00_ "/>
    <numFmt numFmtId="187" formatCode="#,##0.0&quot;人&quot;\ "/>
    <numFmt numFmtId="188" formatCode="0_);[Red]\(0\)"/>
    <numFmt numFmtId="189" formatCode="0.0_);[Red]\(0.0\)"/>
    <numFmt numFmtId="190" formatCode="0.0_ ;[Red]\-0.0\ "/>
    <numFmt numFmtId="191" formatCode="#,##0_);[Red]\(#,##0\)"/>
    <numFmt numFmtId="192" formatCode="#,##0_ "/>
    <numFmt numFmtId="193" formatCode="#,##0_ ;[Red]\-#,##0\ "/>
    <numFmt numFmtId="194" formatCode="0.0%"/>
    <numFmt numFmtId="195" formatCode="0.0_ "/>
    <numFmt numFmtId="196" formatCode="#,###"/>
    <numFmt numFmtId="197" formatCode="0_ "/>
  </numFmts>
  <fonts count="102">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1"/>
      <color rgb="FFFF0000"/>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9"/>
      <color indexed="81"/>
      <name val="MS P ゴシック"/>
      <family val="3"/>
      <charset val="128"/>
    </font>
    <font>
      <sz val="16"/>
      <name val="HG丸ｺﾞｼｯｸM-PRO"/>
      <family val="3"/>
      <charset val="128"/>
    </font>
    <font>
      <sz val="16"/>
      <color theme="1"/>
      <name val="HG丸ｺﾞｼｯｸM-PRO"/>
      <family val="3"/>
      <charset val="128"/>
    </font>
    <font>
      <sz val="14"/>
      <color theme="1"/>
      <name val="游ゴシック"/>
      <family val="2"/>
      <charset val="128"/>
      <scheme val="minor"/>
    </font>
    <font>
      <sz val="11"/>
      <color theme="1"/>
      <name val="HG丸ｺﾞｼｯｸM-PRO"/>
      <family val="3"/>
      <charset val="128"/>
    </font>
    <font>
      <b/>
      <sz val="12"/>
      <color theme="1"/>
      <name val="HG丸ｺﾞｼｯｸM-PRO"/>
      <family val="3"/>
      <charset val="128"/>
    </font>
    <font>
      <sz val="11"/>
      <color rgb="FFFF0000"/>
      <name val="HG丸ｺﾞｼｯｸM-PRO"/>
      <family val="3"/>
      <charset val="128"/>
    </font>
    <font>
      <sz val="11"/>
      <name val="HG丸ｺﾞｼｯｸM-PRO"/>
      <family val="3"/>
      <charset val="128"/>
    </font>
    <font>
      <sz val="11"/>
      <color theme="2" tint="-0.249977111117893"/>
      <name val="HG丸ｺﾞｼｯｸM-PRO"/>
      <family val="3"/>
      <charset val="128"/>
    </font>
    <font>
      <sz val="11"/>
      <color theme="0" tint="-0.249977111117893"/>
      <name val="HG丸ｺﾞｼｯｸM-PRO"/>
      <family val="3"/>
      <charset val="128"/>
    </font>
    <font>
      <b/>
      <sz val="12"/>
      <name val="HG丸ｺﾞｼｯｸM-PRO"/>
      <family val="3"/>
      <charset val="128"/>
    </font>
    <font>
      <sz val="12"/>
      <color theme="1"/>
      <name val="HG丸ｺﾞｼｯｸM-PRO"/>
      <family val="3"/>
      <charset val="128"/>
    </font>
    <font>
      <b/>
      <sz val="11"/>
      <name val="HG丸ｺﾞｼｯｸM-PRO"/>
      <family val="3"/>
      <charset val="128"/>
    </font>
    <font>
      <b/>
      <sz val="11"/>
      <name val="HG丸ｺﾞｼｯｸM-PRO"/>
      <family val="3"/>
    </font>
    <font>
      <b/>
      <sz val="11"/>
      <color theme="1"/>
      <name val="HG丸ｺﾞｼｯｸM-PRO"/>
      <family val="3"/>
      <charset val="128"/>
    </font>
    <font>
      <b/>
      <sz val="11"/>
      <color theme="1"/>
      <name val="HG丸ｺﾞｼｯｸM-PRO"/>
      <family val="3"/>
    </font>
    <font>
      <sz val="12"/>
      <color indexed="81"/>
      <name val="MS P ゴシック"/>
      <family val="3"/>
      <charset val="128"/>
    </font>
    <font>
      <sz val="11"/>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9"/>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s>
  <borders count="22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thin">
        <color indexed="64"/>
      </right>
      <top style="thin">
        <color indexed="64"/>
      </top>
      <bottom style="dotted">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left style="medium">
        <color indexed="64"/>
      </left>
      <right style="medium">
        <color indexed="64"/>
      </right>
      <top style="hair">
        <color indexed="64"/>
      </top>
      <bottom/>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double">
        <color indexed="64"/>
      </bottom>
      <diagonal/>
    </border>
    <border diagonalUp="1">
      <left style="thin">
        <color indexed="64"/>
      </left>
      <right/>
      <top/>
      <bottom style="double">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medium">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medium">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medium">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medium">
        <color indexed="64"/>
      </top>
      <bottom/>
      <diagonal style="thin">
        <color indexed="64"/>
      </diagonal>
    </border>
    <border diagonalUp="1">
      <left/>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0" fillId="0" borderId="0"/>
    <xf numFmtId="0" fontId="70" fillId="0" borderId="0"/>
    <xf numFmtId="0" fontId="77" fillId="0" borderId="0">
      <alignment vertical="center"/>
    </xf>
    <xf numFmtId="0" fontId="7" fillId="0" borderId="0"/>
  </cellStyleXfs>
  <cellXfs count="1131">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1" xfId="2" applyNumberFormat="1" applyFont="1" applyFill="1" applyBorder="1" applyAlignment="1">
      <alignment vertical="center" shrinkToFit="1"/>
    </xf>
    <xf numFmtId="177" fontId="8" fillId="5" borderId="21" xfId="2" applyNumberFormat="1" applyFont="1" applyFill="1" applyBorder="1" applyAlignment="1">
      <alignment vertical="center" shrinkToFit="1"/>
    </xf>
    <xf numFmtId="0" fontId="8" fillId="0" borderId="9" xfId="2" applyFont="1" applyBorder="1" applyAlignment="1">
      <alignment vertical="center" shrinkToFit="1"/>
    </xf>
    <xf numFmtId="0" fontId="9" fillId="0" borderId="22" xfId="2" applyFont="1" applyBorder="1" applyAlignment="1">
      <alignment vertical="center" shrinkToFit="1"/>
    </xf>
    <xf numFmtId="0" fontId="5" fillId="5" borderId="23" xfId="0" applyFont="1" applyFill="1" applyBorder="1" applyAlignment="1">
      <alignment vertical="center" shrinkToFit="1"/>
    </xf>
    <xf numFmtId="176" fontId="9" fillId="0" borderId="21" xfId="2" applyNumberFormat="1" applyFont="1" applyBorder="1" applyAlignment="1">
      <alignment vertical="center" shrinkToFit="1"/>
    </xf>
    <xf numFmtId="0" fontId="9" fillId="0" borderId="23"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5" fillId="0" borderId="5" xfId="0" applyFont="1" applyBorder="1" applyAlignment="1">
      <alignment vertical="center" shrinkToFit="1"/>
    </xf>
    <xf numFmtId="0" fontId="9" fillId="0" borderId="21" xfId="2" applyFont="1" applyBorder="1" applyAlignment="1">
      <alignment vertical="center" shrinkToFit="1"/>
    </xf>
    <xf numFmtId="177" fontId="9" fillId="0" borderId="21" xfId="2" applyNumberFormat="1" applyFont="1" applyBorder="1" applyAlignment="1">
      <alignment vertical="center" shrinkToFit="1"/>
    </xf>
    <xf numFmtId="0" fontId="5" fillId="0" borderId="6" xfId="0" applyFont="1" applyBorder="1" applyAlignment="1">
      <alignment vertical="center" shrinkToFit="1"/>
    </xf>
    <xf numFmtId="176" fontId="8" fillId="5" borderId="9" xfId="2" applyNumberFormat="1" applyFont="1" applyFill="1" applyBorder="1" applyAlignment="1">
      <alignment vertical="center" shrinkToFit="1"/>
    </xf>
    <xf numFmtId="177" fontId="8" fillId="5" borderId="9" xfId="2" applyNumberFormat="1" applyFont="1" applyFill="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0" fontId="8" fillId="0" borderId="11" xfId="2" applyFont="1" applyBorder="1" applyAlignment="1">
      <alignment vertical="center" shrinkToFit="1"/>
    </xf>
    <xf numFmtId="176" fontId="8" fillId="5" borderId="27" xfId="2" applyNumberFormat="1" applyFont="1" applyFill="1" applyBorder="1" applyAlignment="1">
      <alignment vertical="center" shrinkToFit="1"/>
    </xf>
    <xf numFmtId="177" fontId="8" fillId="5" borderId="27" xfId="2" applyNumberFormat="1" applyFont="1" applyFill="1" applyBorder="1" applyAlignment="1">
      <alignment vertical="center" shrinkToFit="1"/>
    </xf>
    <xf numFmtId="176" fontId="9" fillId="0" borderId="27" xfId="2" applyNumberFormat="1" applyFont="1" applyBorder="1" applyAlignment="1">
      <alignment vertical="center" shrinkToFit="1"/>
    </xf>
    <xf numFmtId="177" fontId="9" fillId="0" borderId="27" xfId="2" applyNumberFormat="1" applyFont="1" applyBorder="1" applyAlignment="1">
      <alignment vertical="center" shrinkToFit="1"/>
    </xf>
    <xf numFmtId="0" fontId="0" fillId="0" borderId="0" xfId="0" applyAlignment="1">
      <alignment horizontal="right" vertical="center"/>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8" borderId="28" xfId="0" applyNumberFormat="1" applyFont="1" applyFill="1" applyBorder="1">
      <alignment vertical="center"/>
    </xf>
    <xf numFmtId="0" fontId="13" fillId="8" borderId="28" xfId="0" applyFont="1" applyFill="1" applyBorder="1" applyAlignment="1">
      <alignment horizontal="center" vertical="center"/>
    </xf>
    <xf numFmtId="182" fontId="13" fillId="8" borderId="28"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6"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9" xfId="0" applyBorder="1" applyAlignment="1">
      <alignment vertical="center" shrinkToFit="1"/>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2" xfId="0" applyBorder="1">
      <alignment vertical="center"/>
    </xf>
    <xf numFmtId="0" fontId="0" fillId="0" borderId="33" xfId="0" applyBorder="1">
      <alignment vertical="center"/>
    </xf>
    <xf numFmtId="179" fontId="0" fillId="0" borderId="8" xfId="0" applyNumberFormat="1" applyBorder="1" applyAlignment="1">
      <alignment vertical="center" shrinkToFit="1"/>
    </xf>
    <xf numFmtId="179" fontId="0" fillId="0" borderId="6" xfId="0" applyNumberFormat="1" applyBorder="1" applyAlignment="1">
      <alignment vertical="center" shrinkToFit="1"/>
    </xf>
    <xf numFmtId="38" fontId="0" fillId="0" borderId="31" xfId="1" applyFont="1" applyBorder="1" applyAlignment="1">
      <alignment vertical="center" shrinkToFit="1"/>
    </xf>
    <xf numFmtId="38" fontId="0" fillId="0" borderId="38" xfId="1" applyFont="1" applyBorder="1" applyAlignment="1">
      <alignment vertical="center" shrinkToFit="1"/>
    </xf>
    <xf numFmtId="38" fontId="0" fillId="0" borderId="30" xfId="1" applyFont="1" applyBorder="1" applyAlignment="1">
      <alignment vertical="center" shrinkToFit="1"/>
    </xf>
    <xf numFmtId="38" fontId="0" fillId="0" borderId="39" xfId="1" applyFont="1" applyBorder="1" applyAlignment="1">
      <alignment vertical="center" shrinkToFit="1"/>
    </xf>
    <xf numFmtId="38" fontId="0" fillId="0" borderId="37" xfId="1" applyFont="1" applyBorder="1" applyAlignment="1">
      <alignment vertical="center" shrinkToFit="1"/>
    </xf>
    <xf numFmtId="38" fontId="0" fillId="0" borderId="40"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18" fillId="0" borderId="0" xfId="0" applyFont="1" applyAlignment="1">
      <alignment horizontal="centerContinuous" vertical="center"/>
    </xf>
    <xf numFmtId="0" fontId="0" fillId="0" borderId="0" xfId="0" applyAlignment="1">
      <alignment horizontal="centerContinuous" vertical="center"/>
    </xf>
    <xf numFmtId="0" fontId="5" fillId="0" borderId="8" xfId="0" applyFont="1" applyBorder="1" applyAlignment="1">
      <alignment horizontal="centerContinuous" vertical="center" wrapText="1"/>
    </xf>
    <xf numFmtId="0" fontId="5" fillId="0" borderId="11" xfId="0" applyFont="1" applyBorder="1">
      <alignment vertical="center"/>
    </xf>
    <xf numFmtId="0" fontId="5" fillId="0" borderId="10" xfId="0" applyFont="1" applyBorder="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4" borderId="5" xfId="0" applyFont="1" applyFill="1" applyBorder="1">
      <alignment vertical="center"/>
    </xf>
    <xf numFmtId="0" fontId="5" fillId="4" borderId="7" xfId="0" applyFont="1" applyFill="1" applyBorder="1">
      <alignment vertical="center"/>
    </xf>
    <xf numFmtId="0" fontId="5" fillId="4" borderId="6" xfId="0" applyFont="1" applyFill="1" applyBorder="1">
      <alignment vertical="center"/>
    </xf>
    <xf numFmtId="0" fontId="5" fillId="4" borderId="8" xfId="0" applyFont="1" applyFill="1" applyBorder="1">
      <alignment vertical="center"/>
    </xf>
    <xf numFmtId="0" fontId="9" fillId="0" borderId="18" xfId="0" applyFont="1" applyBorder="1">
      <alignment vertical="center"/>
    </xf>
    <xf numFmtId="177" fontId="8" fillId="0" borderId="15" xfId="2" applyNumberFormat="1" applyFont="1" applyBorder="1" applyAlignment="1">
      <alignment vertical="center" shrinkToFit="1"/>
    </xf>
    <xf numFmtId="0" fontId="8" fillId="0" borderId="21" xfId="2" applyFont="1" applyBorder="1">
      <alignment vertical="center"/>
    </xf>
    <xf numFmtId="0" fontId="9" fillId="0" borderId="24" xfId="0" applyFont="1" applyBorder="1">
      <alignment vertical="center"/>
    </xf>
    <xf numFmtId="0" fontId="9" fillId="0" borderId="25" xfId="0" applyFont="1" applyBorder="1">
      <alignment vertical="center"/>
    </xf>
    <xf numFmtId="0" fontId="5" fillId="0" borderId="4" xfId="0" applyFont="1" applyBorder="1" applyAlignment="1">
      <alignment horizontal="centerContinuous" vertical="center" wrapText="1"/>
    </xf>
    <xf numFmtId="0" fontId="5" fillId="0" borderId="42" xfId="0" applyFont="1" applyBorder="1" applyAlignment="1">
      <alignment vertical="center" wrapText="1" shrinkToFit="1"/>
    </xf>
    <xf numFmtId="0" fontId="8" fillId="0" borderId="1" xfId="2" applyFont="1" applyBorder="1" applyAlignment="1">
      <alignment vertical="center" wrapText="1"/>
    </xf>
    <xf numFmtId="0" fontId="8" fillId="0" borderId="19" xfId="2" applyFont="1" applyBorder="1">
      <alignment vertical="center"/>
    </xf>
    <xf numFmtId="0" fontId="9" fillId="0" borderId="43" xfId="0" applyFont="1" applyBorder="1" applyAlignment="1">
      <alignment vertical="center" shrinkToFit="1"/>
    </xf>
    <xf numFmtId="176" fontId="9" fillId="9" borderId="15" xfId="2" applyNumberFormat="1" applyFont="1" applyFill="1" applyBorder="1" applyAlignment="1">
      <alignment vertical="center" shrinkToFit="1"/>
    </xf>
    <xf numFmtId="177" fontId="9" fillId="9" borderId="15" xfId="2" applyNumberFormat="1" applyFont="1" applyFill="1" applyBorder="1" applyAlignment="1">
      <alignment vertical="center" shrinkToFit="1"/>
    </xf>
    <xf numFmtId="0" fontId="8" fillId="5" borderId="41" xfId="2" applyFont="1" applyFill="1" applyBorder="1" applyAlignment="1">
      <alignment vertical="center" shrinkToFi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9" fillId="0" borderId="26" xfId="0" applyFont="1" applyBorder="1">
      <alignment vertical="center"/>
    </xf>
    <xf numFmtId="0" fontId="0" fillId="0" borderId="10" xfId="0" applyBorder="1">
      <alignment vertical="center"/>
    </xf>
    <xf numFmtId="179" fontId="0" fillId="0" borderId="0" xfId="0" applyNumberFormat="1">
      <alignment vertical="center"/>
    </xf>
    <xf numFmtId="0" fontId="19" fillId="0" borderId="0" xfId="0" applyFont="1">
      <alignment vertical="center"/>
    </xf>
    <xf numFmtId="0" fontId="5" fillId="0" borderId="5" xfId="0" applyFont="1" applyBorder="1">
      <alignment vertical="center"/>
    </xf>
    <xf numFmtId="0" fontId="21"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lignment vertical="center"/>
    </xf>
    <xf numFmtId="184" fontId="21" fillId="0" borderId="49" xfId="0" applyNumberFormat="1" applyFont="1" applyBorder="1" applyAlignment="1">
      <alignment horizontal="center" vertical="center"/>
    </xf>
    <xf numFmtId="184" fontId="21" fillId="0" borderId="50" xfId="0" applyNumberFormat="1" applyFont="1" applyBorder="1" applyAlignment="1">
      <alignment horizontal="center" vertical="center"/>
    </xf>
    <xf numFmtId="184" fontId="21" fillId="0" borderId="51" xfId="0" applyNumberFormat="1" applyFont="1" applyBorder="1" applyAlignment="1">
      <alignment horizontal="center" vertical="center"/>
    </xf>
    <xf numFmtId="0" fontId="21" fillId="0" borderId="16" xfId="0" applyFont="1" applyBorder="1" applyAlignment="1">
      <alignment horizontal="center" vertical="center"/>
    </xf>
    <xf numFmtId="185" fontId="21" fillId="2" borderId="58" xfId="0" applyNumberFormat="1" applyFont="1" applyFill="1" applyBorder="1" applyAlignment="1" applyProtection="1">
      <alignment vertical="center" shrinkToFit="1"/>
      <protection locked="0"/>
    </xf>
    <xf numFmtId="185" fontId="21" fillId="2" borderId="19" xfId="0" applyNumberFormat="1" applyFont="1" applyFill="1" applyBorder="1" applyAlignment="1" applyProtection="1">
      <alignment vertical="center" shrinkToFit="1"/>
      <protection locked="0"/>
    </xf>
    <xf numFmtId="185" fontId="21" fillId="2" borderId="59" xfId="0" applyNumberFormat="1" applyFont="1" applyFill="1" applyBorder="1" applyAlignment="1" applyProtection="1">
      <alignment vertical="center" shrinkToFit="1"/>
      <protection locked="0"/>
    </xf>
    <xf numFmtId="185" fontId="17" fillId="0" borderId="60" xfId="0" applyNumberFormat="1" applyFont="1" applyBorder="1" applyAlignment="1">
      <alignment vertical="center" shrinkToFit="1"/>
    </xf>
    <xf numFmtId="0" fontId="21" fillId="0" borderId="22" xfId="0" applyFont="1" applyBorder="1" applyAlignment="1">
      <alignment horizontal="center" vertical="center"/>
    </xf>
    <xf numFmtId="0" fontId="21" fillId="0" borderId="61" xfId="0" applyFont="1" applyBorder="1" applyAlignment="1">
      <alignment vertical="center" shrinkToFit="1"/>
    </xf>
    <xf numFmtId="186" fontId="21" fillId="0" borderId="21" xfId="0" applyNumberFormat="1" applyFont="1" applyBorder="1" applyAlignment="1">
      <alignment vertical="center" shrinkToFit="1"/>
    </xf>
    <xf numFmtId="186" fontId="21" fillId="0" borderId="62" xfId="0" applyNumberFormat="1" applyFont="1" applyBorder="1" applyAlignment="1">
      <alignment vertical="center" shrinkToFit="1"/>
    </xf>
    <xf numFmtId="185" fontId="17" fillId="0" borderId="63" xfId="0" applyNumberFormat="1" applyFont="1" applyBorder="1" applyAlignment="1">
      <alignment vertical="center" shrinkToFit="1"/>
    </xf>
    <xf numFmtId="0" fontId="21" fillId="0" borderId="67" xfId="0" applyFont="1" applyBorder="1" applyAlignment="1">
      <alignment horizontal="center" vertical="center"/>
    </xf>
    <xf numFmtId="0" fontId="21" fillId="0" borderId="68" xfId="0" applyFont="1" applyBorder="1" applyAlignment="1">
      <alignment vertical="center" shrinkToFit="1"/>
    </xf>
    <xf numFmtId="186" fontId="21" fillId="0" borderId="69" xfId="0" applyNumberFormat="1" applyFont="1" applyBorder="1" applyAlignment="1">
      <alignment vertical="center" shrinkToFit="1"/>
    </xf>
    <xf numFmtId="186" fontId="21" fillId="0" borderId="70" xfId="0" applyNumberFormat="1" applyFont="1" applyBorder="1" applyAlignment="1">
      <alignment vertical="center" shrinkToFit="1"/>
    </xf>
    <xf numFmtId="0" fontId="21" fillId="0" borderId="72" xfId="0" applyFont="1" applyBorder="1" applyAlignment="1">
      <alignment horizontal="center" vertical="center"/>
    </xf>
    <xf numFmtId="185" fontId="21" fillId="0" borderId="73" xfId="0" applyNumberFormat="1" applyFont="1" applyBorder="1" applyAlignment="1">
      <alignment vertical="center" shrinkToFit="1"/>
    </xf>
    <xf numFmtId="185" fontId="21" fillId="0" borderId="74" xfId="0" applyNumberFormat="1" applyFont="1" applyBorder="1" applyAlignment="1">
      <alignment vertical="center" shrinkToFit="1"/>
    </xf>
    <xf numFmtId="185" fontId="21" fillId="0" borderId="75" xfId="0" applyNumberFormat="1" applyFont="1" applyBorder="1" applyAlignment="1">
      <alignment vertical="center" shrinkToFit="1"/>
    </xf>
    <xf numFmtId="185" fontId="17" fillId="0" borderId="76" xfId="0" applyNumberFormat="1" applyFont="1" applyBorder="1" applyAlignment="1">
      <alignment vertical="center" shrinkToFit="1"/>
    </xf>
    <xf numFmtId="186" fontId="21" fillId="0" borderId="0" xfId="0" applyNumberFormat="1" applyFont="1">
      <alignment vertical="center"/>
    </xf>
    <xf numFmtId="0" fontId="21" fillId="0" borderId="77" xfId="0" applyFont="1" applyBorder="1" applyAlignment="1">
      <alignment horizontal="center" vertical="center"/>
    </xf>
    <xf numFmtId="184" fontId="21" fillId="0" borderId="78" xfId="0" applyNumberFormat="1" applyFont="1" applyBorder="1" applyAlignment="1">
      <alignment horizontal="center" vertical="center"/>
    </xf>
    <xf numFmtId="184" fontId="21" fillId="0" borderId="79" xfId="0" applyNumberFormat="1" applyFont="1" applyBorder="1" applyAlignment="1">
      <alignment horizontal="center" vertical="center"/>
    </xf>
    <xf numFmtId="0" fontId="21" fillId="0" borderId="59" xfId="0" applyFont="1" applyBorder="1" applyAlignment="1">
      <alignment horizontal="center" vertical="center"/>
    </xf>
    <xf numFmtId="185" fontId="21" fillId="2" borderId="8" xfId="0" applyNumberFormat="1" applyFont="1" applyFill="1" applyBorder="1" applyAlignment="1" applyProtection="1">
      <alignment vertical="center" shrinkToFit="1"/>
      <protection locked="0"/>
    </xf>
    <xf numFmtId="185" fontId="21" fillId="2" borderId="83"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83" xfId="0" applyNumberFormat="1" applyFont="1" applyBorder="1" applyAlignment="1">
      <alignment vertical="center" shrinkToFit="1"/>
    </xf>
    <xf numFmtId="185" fontId="17" fillId="8" borderId="84" xfId="0" applyNumberFormat="1" applyFont="1" applyFill="1" applyBorder="1" applyAlignment="1">
      <alignment vertical="center" shrinkToFit="1"/>
    </xf>
    <xf numFmtId="0" fontId="21" fillId="0" borderId="83" xfId="0" applyFont="1" applyBorder="1" applyAlignment="1">
      <alignment horizontal="center" vertical="center"/>
    </xf>
    <xf numFmtId="0" fontId="21" fillId="0" borderId="87" xfId="0" applyFont="1" applyBorder="1" applyAlignment="1">
      <alignment horizontal="center" vertical="center"/>
    </xf>
    <xf numFmtId="185" fontId="21" fillId="2" borderId="87" xfId="0" applyNumberFormat="1" applyFont="1" applyFill="1" applyBorder="1" applyAlignment="1" applyProtection="1">
      <alignment vertical="center" shrinkToFit="1"/>
      <protection locked="0"/>
    </xf>
    <xf numFmtId="185" fontId="17" fillId="0" borderId="89" xfId="0" applyNumberFormat="1" applyFont="1" applyBorder="1" applyAlignment="1">
      <alignment vertical="center" shrinkToFit="1"/>
    </xf>
    <xf numFmtId="185" fontId="17" fillId="0" borderId="87" xfId="0" applyNumberFormat="1" applyFont="1" applyBorder="1" applyAlignment="1">
      <alignment vertical="center" shrinkToFit="1"/>
    </xf>
    <xf numFmtId="185" fontId="17" fillId="8" borderId="90" xfId="0" applyNumberFormat="1" applyFont="1" applyFill="1" applyBorder="1" applyAlignment="1">
      <alignment vertical="center" shrinkToFit="1"/>
    </xf>
    <xf numFmtId="0" fontId="21" fillId="0" borderId="75" xfId="0" applyFont="1" applyBorder="1">
      <alignment vertical="center"/>
    </xf>
    <xf numFmtId="185" fontId="21" fillId="0" borderId="92" xfId="0" applyNumberFormat="1" applyFont="1" applyBorder="1" applyAlignment="1">
      <alignment vertical="center" shrinkToFit="1"/>
    </xf>
    <xf numFmtId="185" fontId="21" fillId="0" borderId="72" xfId="0" applyNumberFormat="1" applyFont="1" applyBorder="1" applyAlignment="1">
      <alignment vertical="center" shrinkToFit="1"/>
    </xf>
    <xf numFmtId="187" fontId="21" fillId="0" borderId="92" xfId="0" applyNumberFormat="1" applyFont="1" applyBorder="1" applyAlignment="1">
      <alignment vertical="center" shrinkToFit="1"/>
    </xf>
    <xf numFmtId="187" fontId="21" fillId="0" borderId="74" xfId="0" applyNumberFormat="1" applyFont="1" applyBorder="1" applyAlignment="1">
      <alignment vertical="center" shrinkToFit="1"/>
    </xf>
    <xf numFmtId="187" fontId="21" fillId="0" borderId="75" xfId="0" applyNumberFormat="1" applyFont="1" applyBorder="1" applyAlignment="1">
      <alignment vertical="center" shrinkToFit="1"/>
    </xf>
    <xf numFmtId="185" fontId="17" fillId="8" borderId="93" xfId="0" applyNumberFormat="1" applyFont="1" applyFill="1" applyBorder="1" applyAlignment="1">
      <alignment vertical="center" shrinkToFit="1"/>
    </xf>
    <xf numFmtId="0" fontId="21" fillId="0" borderId="42" xfId="0" applyFont="1" applyBorder="1">
      <alignment vertical="center"/>
    </xf>
    <xf numFmtId="0" fontId="21" fillId="0" borderId="19" xfId="0" applyFont="1" applyBorder="1" applyAlignment="1">
      <alignment horizontal="center" vertical="center"/>
    </xf>
    <xf numFmtId="185" fontId="13" fillId="0" borderId="82"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83" xfId="0" applyNumberFormat="1" applyFont="1" applyBorder="1" applyAlignment="1">
      <alignment vertical="center" shrinkToFit="1"/>
    </xf>
    <xf numFmtId="0" fontId="21" fillId="0" borderId="89" xfId="0" applyFont="1" applyBorder="1" applyAlignment="1">
      <alignment horizontal="center" vertical="center"/>
    </xf>
    <xf numFmtId="185" fontId="13" fillId="0" borderId="88" xfId="0" applyNumberFormat="1" applyFont="1" applyBorder="1" applyAlignment="1">
      <alignment vertical="center" shrinkToFit="1"/>
    </xf>
    <xf numFmtId="185" fontId="13" fillId="0" borderId="87" xfId="0" applyNumberFormat="1" applyFont="1" applyBorder="1" applyAlignment="1">
      <alignment vertical="center" shrinkToFit="1"/>
    </xf>
    <xf numFmtId="185" fontId="21" fillId="2" borderId="89" xfId="0" applyNumberFormat="1" applyFont="1" applyFill="1" applyBorder="1" applyAlignment="1" applyProtection="1">
      <alignment vertical="center" shrinkToFit="1"/>
      <protection locked="0"/>
    </xf>
    <xf numFmtId="0" fontId="21" fillId="0" borderId="72" xfId="0" applyFont="1" applyBorder="1">
      <alignment vertical="center"/>
    </xf>
    <xf numFmtId="185" fontId="21" fillId="0" borderId="0" xfId="0" applyNumberFormat="1" applyFont="1">
      <alignment vertical="center"/>
    </xf>
    <xf numFmtId="0" fontId="24" fillId="0" borderId="42" xfId="0" applyFont="1" applyBorder="1">
      <alignment vertical="center"/>
    </xf>
    <xf numFmtId="0" fontId="24" fillId="0" borderId="0" xfId="0" applyFont="1">
      <alignment vertical="center"/>
    </xf>
    <xf numFmtId="185" fontId="17" fillId="0" borderId="95" xfId="0" applyNumberFormat="1" applyFont="1" applyBorder="1" applyAlignment="1">
      <alignment vertical="center" shrinkToFit="1"/>
    </xf>
    <xf numFmtId="0" fontId="21" fillId="0" borderId="97" xfId="0" applyFont="1" applyBorder="1">
      <alignment vertical="center"/>
    </xf>
    <xf numFmtId="0" fontId="21" fillId="0" borderId="89" xfId="0" applyFont="1" applyBorder="1" applyAlignment="1">
      <alignment vertical="top" wrapText="1"/>
    </xf>
    <xf numFmtId="185" fontId="13" fillId="0" borderId="89" xfId="0" applyNumberFormat="1" applyFont="1" applyBorder="1" applyAlignment="1">
      <alignment vertical="center" shrinkToFit="1"/>
    </xf>
    <xf numFmtId="179" fontId="0" fillId="0" borderId="28" xfId="0" applyNumberFormat="1" applyBorder="1" applyAlignment="1">
      <alignment horizontal="center" vertical="center"/>
    </xf>
    <xf numFmtId="0" fontId="30" fillId="2" borderId="103" xfId="0" applyFont="1" applyFill="1" applyBorder="1" applyAlignment="1" applyProtection="1">
      <alignment horizontal="right" vertical="center"/>
      <protection locked="0"/>
    </xf>
    <xf numFmtId="0" fontId="30" fillId="2" borderId="106" xfId="0" applyFont="1" applyFill="1" applyBorder="1" applyAlignment="1" applyProtection="1">
      <alignment horizontal="right" vertical="center"/>
      <protection locked="0"/>
    </xf>
    <xf numFmtId="0" fontId="30" fillId="2" borderId="9" xfId="0" applyFont="1" applyFill="1" applyBorder="1" applyAlignment="1" applyProtection="1">
      <alignment horizontal="center" vertical="center"/>
      <protection locked="0"/>
    </xf>
    <xf numFmtId="191" fontId="30" fillId="2" borderId="11" xfId="0" applyNumberFormat="1" applyFont="1" applyFill="1" applyBorder="1" applyAlignment="1" applyProtection="1">
      <alignment horizontal="right" vertical="center"/>
      <protection locked="0"/>
    </xf>
    <xf numFmtId="0" fontId="0" fillId="0" borderId="0" xfId="0" applyProtection="1">
      <alignment vertical="center"/>
    </xf>
    <xf numFmtId="0" fontId="29" fillId="0" borderId="0" xfId="0" applyFont="1" applyProtection="1">
      <alignment vertical="center"/>
    </xf>
    <xf numFmtId="0" fontId="30" fillId="0" borderId="0" xfId="0" applyFont="1" applyProtection="1">
      <alignment vertical="center"/>
    </xf>
    <xf numFmtId="188" fontId="30" fillId="0" borderId="0" xfId="0" applyNumberFormat="1" applyFont="1" applyProtection="1">
      <alignment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center" vertical="center"/>
    </xf>
    <xf numFmtId="178" fontId="0" fillId="0" borderId="11" xfId="0" applyNumberFormat="1" applyBorder="1" applyAlignment="1" applyProtection="1">
      <alignment horizontal="left" vertical="center"/>
    </xf>
    <xf numFmtId="178" fontId="0" fillId="0" borderId="55" xfId="0" applyNumberFormat="1" applyBorder="1" applyAlignment="1" applyProtection="1">
      <alignment horizontal="left" vertical="center"/>
    </xf>
    <xf numFmtId="179" fontId="0" fillId="0" borderId="28" xfId="0" applyNumberFormat="1" applyBorder="1" applyAlignment="1" applyProtection="1">
      <alignment horizontal="center" vertical="center"/>
    </xf>
    <xf numFmtId="0" fontId="30" fillId="0" borderId="0" xfId="0" applyFont="1" applyAlignment="1" applyProtection="1">
      <alignment horizontal="center" vertical="center"/>
    </xf>
    <xf numFmtId="178" fontId="0" fillId="0" borderId="5" xfId="0" applyNumberFormat="1" applyBorder="1" applyAlignment="1" applyProtection="1">
      <alignment horizontal="left" vertical="center"/>
    </xf>
    <xf numFmtId="0" fontId="31" fillId="0" borderId="0" xfId="0" applyFont="1" applyProtection="1">
      <alignment vertical="center"/>
    </xf>
    <xf numFmtId="0" fontId="30" fillId="0" borderId="99" xfId="0" applyFont="1" applyBorder="1" applyAlignment="1" applyProtection="1">
      <alignment horizontal="center" vertical="center"/>
    </xf>
    <xf numFmtId="0" fontId="30" fillId="0" borderId="84" xfId="0" applyFont="1" applyFill="1" applyBorder="1" applyAlignment="1" applyProtection="1">
      <alignment horizontal="right" vertical="center"/>
    </xf>
    <xf numFmtId="0" fontId="30" fillId="6" borderId="100" xfId="0" applyFont="1" applyFill="1" applyBorder="1" applyAlignment="1" applyProtection="1">
      <alignment horizontal="right" vertical="center"/>
    </xf>
    <xf numFmtId="0" fontId="30" fillId="0" borderId="13" xfId="0" applyFont="1" applyBorder="1" applyAlignment="1" applyProtection="1">
      <alignment horizontal="left" vertical="center"/>
    </xf>
    <xf numFmtId="0" fontId="0" fillId="0" borderId="8" xfId="0" applyBorder="1" applyAlignment="1" applyProtection="1">
      <alignment horizontal="left" vertical="center"/>
    </xf>
    <xf numFmtId="0" fontId="30" fillId="0" borderId="11" xfId="0" applyFont="1" applyBorder="1" applyAlignment="1" applyProtection="1">
      <alignment horizontal="left" vertical="center"/>
    </xf>
    <xf numFmtId="0" fontId="30" fillId="0" borderId="0" xfId="0" applyFont="1" applyAlignment="1" applyProtection="1">
      <alignment vertical="center" wrapText="1"/>
    </xf>
    <xf numFmtId="0" fontId="33" fillId="0" borderId="0" xfId="0" applyFont="1" applyProtection="1">
      <alignment vertical="center"/>
    </xf>
    <xf numFmtId="188" fontId="34" fillId="0" borderId="0" xfId="0" applyNumberFormat="1" applyFont="1" applyProtection="1">
      <alignment vertical="center"/>
    </xf>
    <xf numFmtId="0" fontId="30" fillId="0" borderId="107" xfId="0" applyFont="1" applyBorder="1" applyProtection="1">
      <alignment vertical="center"/>
    </xf>
    <xf numFmtId="0" fontId="30" fillId="0" borderId="50" xfId="0" applyFont="1" applyBorder="1" applyAlignment="1" applyProtection="1">
      <alignment horizontal="center" vertical="center" wrapText="1"/>
    </xf>
    <xf numFmtId="188" fontId="30" fillId="0" borderId="108" xfId="0" applyNumberFormat="1" applyFont="1" applyBorder="1" applyAlignment="1" applyProtection="1">
      <alignment horizontal="center" vertical="center" wrapText="1"/>
    </xf>
    <xf numFmtId="188" fontId="30" fillId="0" borderId="99" xfId="0" applyNumberFormat="1" applyFont="1" applyBorder="1" applyAlignment="1" applyProtection="1">
      <alignment horizontal="center" vertical="center" wrapText="1"/>
    </xf>
    <xf numFmtId="0" fontId="30" fillId="0" borderId="57" xfId="0" applyFont="1" applyBorder="1" applyAlignment="1" applyProtection="1">
      <alignment horizontal="right" vertical="center"/>
    </xf>
    <xf numFmtId="0" fontId="30" fillId="0" borderId="109" xfId="0" applyFont="1" applyBorder="1" applyProtection="1">
      <alignment vertical="center"/>
    </xf>
    <xf numFmtId="0" fontId="30" fillId="0" borderId="110" xfId="0" applyFont="1" applyBorder="1" applyProtection="1">
      <alignment vertical="center"/>
    </xf>
    <xf numFmtId="189" fontId="33" fillId="0" borderId="84" xfId="0" applyNumberFormat="1" applyFont="1" applyFill="1" applyBorder="1" applyProtection="1">
      <alignment vertical="center"/>
    </xf>
    <xf numFmtId="0" fontId="30" fillId="0" borderId="64" xfId="0" applyFont="1" applyBorder="1" applyAlignment="1" applyProtection="1">
      <alignment horizontal="right" vertical="center"/>
    </xf>
    <xf numFmtId="0" fontId="30" fillId="0" borderId="15" xfId="0" applyFont="1" applyFill="1" applyBorder="1" applyAlignment="1" applyProtection="1">
      <alignment horizontal="center" vertical="center"/>
    </xf>
    <xf numFmtId="0" fontId="30" fillId="0" borderId="113" xfId="0" applyFont="1" applyBorder="1" applyProtection="1">
      <alignment vertical="center"/>
    </xf>
    <xf numFmtId="189" fontId="35" fillId="6" borderId="77" xfId="0" applyNumberFormat="1" applyFont="1" applyFill="1" applyBorder="1" applyProtection="1">
      <alignment vertical="center"/>
    </xf>
    <xf numFmtId="0" fontId="30" fillId="0" borderId="20" xfId="0" applyFont="1" applyFill="1" applyBorder="1" applyAlignment="1" applyProtection="1">
      <alignment horizontal="center" vertical="center"/>
    </xf>
    <xf numFmtId="0" fontId="30" fillId="0" borderId="115" xfId="0" applyFont="1" applyBorder="1" applyProtection="1">
      <alignment vertical="center"/>
    </xf>
    <xf numFmtId="0" fontId="30" fillId="0" borderId="54" xfId="0" applyFont="1" applyBorder="1" applyAlignment="1" applyProtection="1">
      <alignment horizontal="right" vertical="center"/>
    </xf>
    <xf numFmtId="0" fontId="30" fillId="0" borderId="8" xfId="0" applyFont="1" applyFill="1" applyBorder="1" applyAlignment="1" applyProtection="1">
      <alignment horizontal="center" vertical="center"/>
    </xf>
    <xf numFmtId="188" fontId="30" fillId="0" borderId="110" xfId="0" applyNumberFormat="1" applyFont="1" applyBorder="1" applyAlignment="1" applyProtection="1">
      <alignment horizontal="right" vertical="center"/>
    </xf>
    <xf numFmtId="189" fontId="30" fillId="0" borderId="84" xfId="0" applyNumberFormat="1" applyFont="1" applyFill="1" applyBorder="1" applyProtection="1">
      <alignment vertical="center"/>
    </xf>
    <xf numFmtId="188" fontId="30" fillId="0" borderId="7" xfId="0" applyNumberFormat="1" applyFont="1" applyFill="1" applyBorder="1" applyAlignment="1" applyProtection="1">
      <alignment horizontal="right" vertical="center"/>
    </xf>
    <xf numFmtId="0" fontId="30" fillId="0" borderId="1" xfId="0" applyFont="1" applyFill="1" applyBorder="1" applyAlignment="1" applyProtection="1">
      <alignment horizontal="center" vertical="center"/>
    </xf>
    <xf numFmtId="0" fontId="30" fillId="0" borderId="116" xfId="0" applyFont="1" applyBorder="1" applyProtection="1">
      <alignment vertical="center"/>
    </xf>
    <xf numFmtId="189" fontId="30" fillId="0" borderId="100" xfId="0" applyNumberFormat="1" applyFont="1" applyFill="1" applyBorder="1" applyProtection="1">
      <alignment vertical="center"/>
    </xf>
    <xf numFmtId="189" fontId="30" fillId="0" borderId="103" xfId="0" applyNumberFormat="1" applyFont="1" applyFill="1" applyBorder="1" applyProtection="1">
      <alignment vertical="center"/>
    </xf>
    <xf numFmtId="0" fontId="30" fillId="0" borderId="117" xfId="0" applyFont="1" applyBorder="1" applyProtection="1">
      <alignment vertical="center"/>
    </xf>
    <xf numFmtId="0" fontId="30" fillId="0" borderId="54" xfId="0" applyFont="1" applyBorder="1" applyAlignment="1" applyProtection="1">
      <alignment horizontal="center" vertical="center"/>
    </xf>
    <xf numFmtId="190" fontId="33" fillId="0" borderId="84" xfId="0" applyNumberFormat="1" applyFont="1" applyFill="1" applyBorder="1" applyProtection="1">
      <alignment vertical="center"/>
    </xf>
    <xf numFmtId="0" fontId="30" fillId="0" borderId="53" xfId="0" applyFont="1" applyBorder="1" applyAlignment="1" applyProtection="1">
      <alignment horizontal="center" vertical="center"/>
    </xf>
    <xf numFmtId="190" fontId="33" fillId="0" borderId="81" xfId="0" applyNumberFormat="1" applyFont="1" applyFill="1" applyBorder="1" applyProtection="1">
      <alignment vertical="center"/>
    </xf>
    <xf numFmtId="0" fontId="30" fillId="0" borderId="119" xfId="0" applyFont="1" applyBorder="1" applyProtection="1">
      <alignment vertical="center"/>
    </xf>
    <xf numFmtId="0" fontId="33" fillId="0" borderId="91" xfId="0" applyFont="1" applyBorder="1" applyProtection="1">
      <alignment vertical="center"/>
    </xf>
    <xf numFmtId="0" fontId="30" fillId="0" borderId="120" xfId="0" applyFont="1" applyBorder="1" applyProtection="1">
      <alignment vertical="center"/>
    </xf>
    <xf numFmtId="188" fontId="30" fillId="0" borderId="120" xfId="0" applyNumberFormat="1" applyFont="1" applyBorder="1" applyProtection="1">
      <alignment vertical="center"/>
    </xf>
    <xf numFmtId="189" fontId="33" fillId="0" borderId="93" xfId="0" applyNumberFormat="1" applyFont="1" applyFill="1" applyBorder="1" applyProtection="1">
      <alignment vertical="center"/>
    </xf>
    <xf numFmtId="0" fontId="36" fillId="0" borderId="44" xfId="0" applyFont="1" applyBorder="1" applyProtection="1">
      <alignment vertical="center"/>
    </xf>
    <xf numFmtId="0" fontId="37" fillId="0" borderId="45" xfId="0" applyFont="1" applyBorder="1" applyProtection="1">
      <alignment vertical="center"/>
    </xf>
    <xf numFmtId="188" fontId="37" fillId="0" borderId="45" xfId="0" applyNumberFormat="1" applyFont="1" applyBorder="1" applyProtection="1">
      <alignment vertical="center"/>
    </xf>
    <xf numFmtId="188" fontId="31" fillId="8" borderId="28" xfId="0" applyNumberFormat="1" applyFont="1" applyFill="1" applyBorder="1" applyProtection="1">
      <alignment vertical="center"/>
    </xf>
    <xf numFmtId="0" fontId="36" fillId="0" borderId="0" xfId="0" applyFont="1" applyProtection="1">
      <alignment vertical="center"/>
    </xf>
    <xf numFmtId="0" fontId="37" fillId="0" borderId="0" xfId="0" applyFont="1" applyProtection="1">
      <alignment vertical="center"/>
    </xf>
    <xf numFmtId="188" fontId="37" fillId="0" borderId="0" xfId="0" applyNumberFormat="1" applyFont="1" applyProtection="1">
      <alignment vertical="center"/>
    </xf>
    <xf numFmtId="188" fontId="31" fillId="0" borderId="0" xfId="0" applyNumberFormat="1" applyFont="1" applyProtection="1">
      <alignment vertical="center"/>
    </xf>
    <xf numFmtId="188" fontId="38" fillId="0" borderId="0" xfId="0" applyNumberFormat="1" applyFont="1" applyAlignment="1" applyProtection="1">
      <alignment horizontal="center" vertical="center"/>
    </xf>
    <xf numFmtId="189" fontId="38" fillId="0" borderId="0" xfId="0" applyNumberFormat="1" applyFont="1" applyAlignment="1" applyProtection="1">
      <alignment horizontal="center" vertical="center"/>
    </xf>
    <xf numFmtId="0" fontId="31" fillId="0" borderId="44" xfId="0" applyFont="1" applyBorder="1" applyProtection="1">
      <alignment vertical="center"/>
    </xf>
    <xf numFmtId="0" fontId="31" fillId="0" borderId="45" xfId="0" applyFont="1" applyBorder="1" applyProtection="1">
      <alignment vertical="center"/>
    </xf>
    <xf numFmtId="188" fontId="36" fillId="8" borderId="28" xfId="0" applyNumberFormat="1" applyFont="1" applyFill="1" applyBorder="1" applyProtection="1">
      <alignment vertical="center"/>
    </xf>
    <xf numFmtId="3" fontId="36" fillId="0" borderId="45" xfId="0" applyNumberFormat="1" applyFont="1" applyBorder="1" applyProtection="1">
      <alignment vertical="center"/>
    </xf>
    <xf numFmtId="0" fontId="31" fillId="0" borderId="121" xfId="0" applyFont="1" applyBorder="1" applyProtection="1">
      <alignment vertical="center"/>
    </xf>
    <xf numFmtId="3" fontId="36" fillId="0" borderId="122" xfId="0" applyNumberFormat="1" applyFont="1" applyBorder="1" applyProtection="1">
      <alignment vertical="center"/>
    </xf>
    <xf numFmtId="0" fontId="31" fillId="0" borderId="122" xfId="0" applyFont="1" applyBorder="1" applyProtection="1">
      <alignment vertical="center"/>
    </xf>
    <xf numFmtId="0" fontId="40" fillId="0" borderId="91" xfId="0" applyFont="1" applyBorder="1" applyProtection="1">
      <alignment vertical="center"/>
    </xf>
    <xf numFmtId="0" fontId="40" fillId="0" borderId="120" xfId="0" applyFont="1" applyBorder="1" applyAlignment="1" applyProtection="1">
      <alignment horizontal="center" vertical="center"/>
    </xf>
    <xf numFmtId="0" fontId="40" fillId="0" borderId="120" xfId="0" applyFont="1" applyBorder="1" applyProtection="1">
      <alignment vertical="center"/>
    </xf>
    <xf numFmtId="188" fontId="31" fillId="2" borderId="28" xfId="0" applyNumberFormat="1" applyFont="1" applyFill="1" applyBorder="1" applyProtection="1">
      <alignment vertical="center"/>
      <protection locked="0"/>
    </xf>
    <xf numFmtId="0" fontId="44" fillId="0" borderId="0" xfId="0" applyFont="1">
      <alignment vertical="center"/>
    </xf>
    <xf numFmtId="0" fontId="45" fillId="0" borderId="0" xfId="0" applyFont="1">
      <alignment vertical="center"/>
    </xf>
    <xf numFmtId="0" fontId="46" fillId="0" borderId="0" xfId="0" applyFont="1">
      <alignment vertical="center"/>
    </xf>
    <xf numFmtId="0" fontId="46" fillId="0" borderId="8" xfId="0" applyFont="1" applyBorder="1">
      <alignment vertical="center"/>
    </xf>
    <xf numFmtId="180" fontId="46" fillId="0" borderId="8" xfId="0" applyNumberFormat="1" applyFont="1" applyBorder="1">
      <alignment vertical="center"/>
    </xf>
    <xf numFmtId="182" fontId="46" fillId="0" borderId="8" xfId="1" applyNumberFormat="1" applyFont="1" applyBorder="1">
      <alignment vertical="center"/>
    </xf>
    <xf numFmtId="179" fontId="46" fillId="0" borderId="8" xfId="0" applyNumberFormat="1" applyFont="1" applyBorder="1">
      <alignment vertical="center"/>
    </xf>
    <xf numFmtId="185" fontId="16" fillId="2" borderId="82" xfId="0" applyNumberFormat="1" applyFont="1" applyFill="1" applyBorder="1" applyAlignment="1" applyProtection="1">
      <alignment vertical="center" shrinkToFit="1"/>
      <protection locked="0"/>
    </xf>
    <xf numFmtId="185" fontId="16" fillId="2" borderId="88" xfId="0" applyNumberFormat="1" applyFont="1" applyFill="1" applyBorder="1" applyAlignment="1" applyProtection="1">
      <alignment vertical="center" shrinkToFit="1"/>
      <protection locked="0"/>
    </xf>
    <xf numFmtId="0" fontId="0" fillId="2" borderId="28" xfId="0" applyFill="1" applyBorder="1" applyAlignment="1" applyProtection="1">
      <alignment horizontal="center" vertical="center"/>
      <protection locked="0"/>
    </xf>
    <xf numFmtId="0" fontId="0" fillId="2" borderId="28" xfId="0" applyFill="1" applyBorder="1" applyProtection="1">
      <alignment vertical="center"/>
      <protection locked="0"/>
    </xf>
    <xf numFmtId="179" fontId="0" fillId="7" borderId="28" xfId="0" applyNumberFormat="1" applyFill="1" applyBorder="1" applyAlignment="1" applyProtection="1">
      <alignment horizontal="center" vertical="center"/>
      <protection locked="0"/>
    </xf>
    <xf numFmtId="183" fontId="0" fillId="7" borderId="28" xfId="0" applyNumberFormat="1" applyFill="1" applyBorder="1" applyAlignment="1" applyProtection="1">
      <alignment horizontal="center" vertical="center"/>
      <protection locked="0"/>
    </xf>
    <xf numFmtId="179" fontId="0" fillId="2" borderId="28" xfId="0" applyNumberFormat="1" applyFill="1" applyBorder="1" applyAlignment="1" applyProtection="1">
      <alignment horizontal="center" vertical="center"/>
      <protection locked="0"/>
    </xf>
    <xf numFmtId="181" fontId="0" fillId="2" borderId="28" xfId="0" applyNumberFormat="1" applyFill="1" applyBorder="1" applyProtection="1">
      <alignment vertical="center"/>
      <protection locked="0"/>
    </xf>
    <xf numFmtId="0" fontId="47" fillId="0" borderId="0" xfId="0" applyFont="1">
      <alignment vertical="center"/>
    </xf>
    <xf numFmtId="0" fontId="48" fillId="0" borderId="0" xfId="0" applyFont="1">
      <alignment vertical="center"/>
    </xf>
    <xf numFmtId="0" fontId="23" fillId="0" borderId="28" xfId="0" applyFont="1" applyBorder="1" applyAlignment="1">
      <alignment horizontal="center" vertical="center"/>
    </xf>
    <xf numFmtId="0" fontId="0" fillId="9" borderId="46" xfId="0" applyFill="1" applyBorder="1">
      <alignment vertical="center"/>
    </xf>
    <xf numFmtId="0" fontId="0" fillId="9" borderId="45" xfId="0" applyFill="1" applyBorder="1">
      <alignment vertical="center"/>
    </xf>
    <xf numFmtId="0" fontId="21" fillId="9" borderId="45" xfId="0" applyFont="1" applyFill="1" applyBorder="1">
      <alignment vertical="center"/>
    </xf>
    <xf numFmtId="0" fontId="24" fillId="9" borderId="44" xfId="0" applyFont="1" applyFill="1" applyBorder="1">
      <alignment vertical="center"/>
    </xf>
    <xf numFmtId="0" fontId="48" fillId="0" borderId="0" xfId="0" applyFont="1" applyAlignment="1">
      <alignment vertical="center" wrapText="1"/>
    </xf>
    <xf numFmtId="0" fontId="49" fillId="0" borderId="0" xfId="0" applyFont="1">
      <alignment vertical="center"/>
    </xf>
    <xf numFmtId="0" fontId="51" fillId="0" borderId="0" xfId="0" applyFont="1">
      <alignment vertical="center"/>
    </xf>
    <xf numFmtId="0" fontId="48" fillId="0" borderId="7" xfId="0" applyFont="1" applyBorder="1" applyAlignment="1">
      <alignment horizontal="centerContinuous" vertical="center"/>
    </xf>
    <xf numFmtId="0" fontId="48" fillId="0" borderId="5" xfId="0" applyFont="1" applyBorder="1" applyAlignment="1">
      <alignment horizontal="centerContinuous" vertical="center"/>
    </xf>
    <xf numFmtId="0" fontId="10" fillId="0" borderId="0" xfId="0" applyFont="1">
      <alignment vertical="center"/>
    </xf>
    <xf numFmtId="0" fontId="52" fillId="0" borderId="0" xfId="2" applyFont="1">
      <alignment vertical="center"/>
    </xf>
    <xf numFmtId="0" fontId="53" fillId="0" borderId="0" xfId="2" applyFont="1">
      <alignment vertical="center"/>
    </xf>
    <xf numFmtId="0" fontId="57" fillId="0" borderId="0" xfId="2" applyFont="1" applyAlignment="1">
      <alignment horizontal="left" vertical="center"/>
    </xf>
    <xf numFmtId="0" fontId="52" fillId="0" borderId="0" xfId="2" applyFont="1" applyAlignment="1">
      <alignment horizontal="distributed" vertical="center"/>
    </xf>
    <xf numFmtId="0" fontId="52" fillId="0" borderId="0" xfId="2" applyFont="1" applyAlignment="1">
      <alignment horizontal="right" vertical="center"/>
    </xf>
    <xf numFmtId="58" fontId="52" fillId="0" borderId="120" xfId="2" applyNumberFormat="1" applyFont="1" applyBorder="1">
      <alignment vertical="center"/>
    </xf>
    <xf numFmtId="0" fontId="58" fillId="0" borderId="0" xfId="2" applyFont="1" applyAlignment="1">
      <alignment horizontal="center" vertical="center"/>
    </xf>
    <xf numFmtId="0" fontId="61" fillId="0" borderId="0" xfId="2" applyFont="1">
      <alignment vertical="center"/>
    </xf>
    <xf numFmtId="0" fontId="54" fillId="0" borderId="8" xfId="2" applyFont="1" applyBorder="1" applyAlignment="1">
      <alignment horizontal="center" vertical="center" wrapText="1"/>
    </xf>
    <xf numFmtId="0" fontId="54" fillId="0" borderId="12" xfId="2" applyFont="1" applyBorder="1" applyAlignment="1">
      <alignment horizontal="center" vertical="center" wrapText="1"/>
    </xf>
    <xf numFmtId="0" fontId="53" fillId="0" borderId="120" xfId="2" applyFont="1" applyBorder="1">
      <alignment vertical="center"/>
    </xf>
    <xf numFmtId="0" fontId="57" fillId="0" borderId="120" xfId="2" applyFont="1" applyBorder="1">
      <alignment vertical="center"/>
    </xf>
    <xf numFmtId="0" fontId="53" fillId="0" borderId="2" xfId="2" applyFont="1" applyBorder="1">
      <alignment vertical="center"/>
    </xf>
    <xf numFmtId="0" fontId="57" fillId="0" borderId="57" xfId="2" applyFont="1" applyBorder="1" applyAlignment="1">
      <alignment horizontal="left" vertical="center"/>
    </xf>
    <xf numFmtId="0" fontId="53" fillId="0" borderId="48" xfId="2" applyFont="1" applyBorder="1">
      <alignment vertical="center"/>
    </xf>
    <xf numFmtId="192" fontId="52" fillId="0" borderId="8" xfId="2" applyNumberFormat="1" applyFont="1" applyBorder="1" applyProtection="1">
      <alignment vertical="center"/>
      <protection locked="0"/>
    </xf>
    <xf numFmtId="0" fontId="71" fillId="0" borderId="0" xfId="4" applyFont="1"/>
    <xf numFmtId="0" fontId="71" fillId="0" borderId="0" xfId="4" applyFont="1" applyAlignment="1">
      <alignment vertical="center"/>
    </xf>
    <xf numFmtId="0" fontId="72" fillId="0" borderId="0" xfId="4" applyFont="1"/>
    <xf numFmtId="0" fontId="65" fillId="0" borderId="8" xfId="4" applyFont="1" applyBorder="1" applyAlignment="1">
      <alignment horizontal="center"/>
    </xf>
    <xf numFmtId="0" fontId="50" fillId="0" borderId="0" xfId="4" applyFont="1"/>
    <xf numFmtId="0" fontId="73" fillId="0" borderId="0" xfId="4" applyFont="1"/>
    <xf numFmtId="0" fontId="59" fillId="0" borderId="0" xfId="2" applyFont="1" applyAlignment="1">
      <alignment horizontal="left" vertical="center"/>
    </xf>
    <xf numFmtId="0" fontId="16" fillId="0" borderId="0" xfId="4" applyFont="1"/>
    <xf numFmtId="0" fontId="16" fillId="0" borderId="0" xfId="4" applyFont="1" applyAlignment="1">
      <alignment vertical="top"/>
    </xf>
    <xf numFmtId="0" fontId="74" fillId="0" borderId="0" xfId="4" applyFont="1"/>
    <xf numFmtId="0" fontId="75" fillId="0" borderId="0" xfId="4" applyFont="1"/>
    <xf numFmtId="0" fontId="76" fillId="0" borderId="0" xfId="4" applyFont="1" applyAlignment="1">
      <alignment vertical="top"/>
    </xf>
    <xf numFmtId="0" fontId="76" fillId="0" borderId="0" xfId="5" applyFont="1" applyAlignment="1">
      <alignment vertical="top"/>
    </xf>
    <xf numFmtId="0" fontId="76" fillId="0" borderId="0" xfId="4" applyFont="1"/>
    <xf numFmtId="0" fontId="76" fillId="0" borderId="0" xfId="4" applyFont="1" applyAlignment="1">
      <alignment horizontal="left" vertical="top"/>
    </xf>
    <xf numFmtId="0" fontId="76" fillId="0" borderId="0" xfId="4" applyFont="1" applyAlignment="1">
      <alignment vertical="top" wrapText="1"/>
    </xf>
    <xf numFmtId="0" fontId="76" fillId="0" borderId="0" xfId="4" applyFont="1" applyAlignment="1">
      <alignment horizontal="left" vertical="top" wrapText="1"/>
    </xf>
    <xf numFmtId="176" fontId="76" fillId="0" borderId="0" xfId="6" applyNumberFormat="1" applyFont="1" applyAlignment="1">
      <alignment vertical="top" shrinkToFit="1"/>
    </xf>
    <xf numFmtId="176" fontId="76" fillId="9" borderId="0" xfId="6" applyNumberFormat="1" applyFont="1" applyFill="1" applyAlignment="1">
      <alignment vertical="center" wrapText="1" shrinkToFit="1"/>
    </xf>
    <xf numFmtId="0" fontId="76" fillId="0" borderId="0" xfId="6" applyFont="1" applyAlignment="1">
      <alignment vertical="top" shrinkToFit="1"/>
    </xf>
    <xf numFmtId="0" fontId="76" fillId="0" borderId="0" xfId="6" applyFont="1" applyAlignment="1">
      <alignment horizontal="left" vertical="top" shrinkToFit="1"/>
    </xf>
    <xf numFmtId="0" fontId="76" fillId="0" borderId="0" xfId="6" applyFont="1" applyAlignment="1">
      <alignment horizontal="left" vertical="top" wrapText="1" shrinkToFit="1"/>
    </xf>
    <xf numFmtId="0" fontId="76" fillId="0" borderId="0" xfId="6" applyFont="1" applyAlignment="1">
      <alignment vertical="top" wrapText="1" shrinkToFit="1"/>
    </xf>
    <xf numFmtId="0" fontId="78" fillId="0" borderId="0" xfId="4" applyFont="1"/>
    <xf numFmtId="0" fontId="79" fillId="0" borderId="0" xfId="4" applyFont="1" applyAlignment="1">
      <alignment horizontal="left" vertical="top"/>
    </xf>
    <xf numFmtId="193" fontId="76" fillId="0" borderId="0" xfId="4" applyNumberFormat="1" applyFont="1" applyAlignment="1">
      <alignment vertical="top"/>
    </xf>
    <xf numFmtId="0" fontId="79" fillId="0" borderId="0" xfId="4" applyFont="1" applyAlignment="1">
      <alignment vertical="top"/>
    </xf>
    <xf numFmtId="0" fontId="79" fillId="0" borderId="0" xfId="4" applyFont="1" applyAlignment="1">
      <alignment horizontal="center" vertical="top"/>
    </xf>
    <xf numFmtId="0" fontId="80" fillId="10" borderId="46" xfId="2" applyFont="1" applyFill="1" applyBorder="1" applyAlignment="1">
      <alignment horizontal="center" vertical="center"/>
    </xf>
    <xf numFmtId="0" fontId="80" fillId="10" borderId="28" xfId="2" applyFont="1" applyFill="1" applyBorder="1" applyAlignment="1">
      <alignment horizontal="center" vertical="center"/>
    </xf>
    <xf numFmtId="194" fontId="81" fillId="8" borderId="8" xfId="4" applyNumberFormat="1" applyFont="1" applyFill="1" applyBorder="1" applyAlignment="1">
      <alignment horizontal="center" vertical="center"/>
    </xf>
    <xf numFmtId="0" fontId="82" fillId="0" borderId="0" xfId="4" applyFont="1"/>
    <xf numFmtId="176" fontId="74" fillId="0" borderId="0" xfId="6" applyNumberFormat="1" applyFont="1" applyAlignment="1">
      <alignment vertical="center" shrinkToFit="1"/>
    </xf>
    <xf numFmtId="38" fontId="76" fillId="8" borderId="125" xfId="6" applyNumberFormat="1" applyFont="1" applyFill="1" applyBorder="1" applyAlignment="1">
      <alignment vertical="center" shrinkToFit="1"/>
    </xf>
    <xf numFmtId="38" fontId="76" fillId="8" borderId="127" xfId="6" applyNumberFormat="1" applyFont="1" applyFill="1" applyBorder="1" applyAlignment="1">
      <alignment vertical="center" shrinkToFit="1"/>
    </xf>
    <xf numFmtId="38" fontId="76" fillId="8" borderId="133" xfId="6" applyNumberFormat="1" applyFont="1" applyFill="1" applyBorder="1" applyAlignment="1">
      <alignment vertical="center" shrinkToFit="1"/>
    </xf>
    <xf numFmtId="38" fontId="76" fillId="0" borderId="176" xfId="6" applyNumberFormat="1" applyFont="1" applyBorder="1" applyAlignment="1">
      <alignment vertical="center" shrinkToFit="1"/>
    </xf>
    <xf numFmtId="38" fontId="76" fillId="8" borderId="132" xfId="6" applyNumberFormat="1" applyFont="1" applyFill="1" applyBorder="1" applyAlignment="1">
      <alignment vertical="center" shrinkToFit="1"/>
    </xf>
    <xf numFmtId="0" fontId="76" fillId="0" borderId="5" xfId="6" applyFont="1" applyBorder="1" applyAlignment="1">
      <alignment vertical="center" shrinkToFit="1"/>
    </xf>
    <xf numFmtId="38" fontId="76" fillId="0" borderId="13" xfId="6" applyNumberFormat="1" applyFont="1" applyBorder="1" applyAlignment="1" applyProtection="1">
      <alignment vertical="center" shrinkToFit="1"/>
      <protection locked="0"/>
    </xf>
    <xf numFmtId="38" fontId="76" fillId="0" borderId="0" xfId="6" applyNumberFormat="1" applyFont="1" applyAlignment="1" applyProtection="1">
      <alignment vertical="center" shrinkToFit="1"/>
      <protection locked="0"/>
    </xf>
    <xf numFmtId="38" fontId="76" fillId="0" borderId="1" xfId="6" applyNumberFormat="1" applyFont="1" applyBorder="1" applyAlignment="1" applyProtection="1">
      <alignment vertical="center" shrinkToFit="1"/>
      <protection locked="0"/>
    </xf>
    <xf numFmtId="38" fontId="76" fillId="0" borderId="8" xfId="6" applyNumberFormat="1" applyFont="1" applyBorder="1" applyAlignment="1" applyProtection="1">
      <alignment vertical="center" shrinkToFit="1"/>
      <protection locked="0"/>
    </xf>
    <xf numFmtId="38" fontId="76" fillId="8" borderId="8" xfId="6" applyNumberFormat="1" applyFont="1" applyFill="1" applyBorder="1" applyAlignment="1">
      <alignment vertical="center" shrinkToFit="1"/>
    </xf>
    <xf numFmtId="38" fontId="76" fillId="0" borderId="64" xfId="6" applyNumberFormat="1" applyFont="1" applyBorder="1" applyAlignment="1" applyProtection="1">
      <alignment vertical="center" shrinkToFit="1"/>
      <protection locked="0"/>
    </xf>
    <xf numFmtId="38" fontId="76" fillId="0" borderId="82" xfId="6" applyNumberFormat="1" applyFont="1" applyBorder="1" applyAlignment="1" applyProtection="1">
      <alignment vertical="center" shrinkToFit="1"/>
      <protection locked="0"/>
    </xf>
    <xf numFmtId="0" fontId="76" fillId="0" borderId="183" xfId="6" applyFont="1" applyBorder="1" applyAlignment="1">
      <alignment vertical="center" shrinkToFit="1"/>
    </xf>
    <xf numFmtId="38" fontId="76" fillId="0" borderId="5" xfId="6" applyNumberFormat="1" applyFont="1" applyBorder="1" applyAlignment="1" applyProtection="1">
      <alignment vertical="center" shrinkToFit="1"/>
      <protection locked="0"/>
    </xf>
    <xf numFmtId="38" fontId="76" fillId="0" borderId="7" xfId="6" applyNumberFormat="1" applyFont="1" applyBorder="1" applyAlignment="1" applyProtection="1">
      <alignment vertical="center" shrinkToFit="1"/>
      <protection locked="0"/>
    </xf>
    <xf numFmtId="38" fontId="76" fillId="0" borderId="54" xfId="6" applyNumberFormat="1" applyFont="1" applyBorder="1" applyAlignment="1" applyProtection="1">
      <alignment vertical="center" shrinkToFit="1"/>
      <protection locked="0"/>
    </xf>
    <xf numFmtId="0" fontId="76" fillId="0" borderId="82" xfId="6" applyFont="1" applyBorder="1" applyAlignment="1">
      <alignment vertical="center" shrinkToFit="1"/>
    </xf>
    <xf numFmtId="0" fontId="76" fillId="0" borderId="8" xfId="6" applyFont="1" applyBorder="1" applyAlignment="1" applyProtection="1">
      <alignment horizontal="center" vertical="center" shrinkToFit="1"/>
      <protection locked="0"/>
    </xf>
    <xf numFmtId="38" fontId="76" fillId="0" borderId="9" xfId="6" applyNumberFormat="1" applyFont="1" applyBorder="1" applyAlignment="1" applyProtection="1">
      <alignment vertical="center" shrinkToFit="1"/>
      <protection locked="0"/>
    </xf>
    <xf numFmtId="38" fontId="76" fillId="0" borderId="10" xfId="6" applyNumberFormat="1" applyFont="1" applyBorder="1" applyAlignment="1" applyProtection="1">
      <alignment vertical="center" shrinkToFit="1"/>
      <protection locked="0"/>
    </xf>
    <xf numFmtId="38" fontId="76" fillId="0" borderId="53" xfId="6" applyNumberFormat="1" applyFont="1" applyBorder="1" applyAlignment="1" applyProtection="1">
      <alignment vertical="center" shrinkToFit="1"/>
      <protection locked="0"/>
    </xf>
    <xf numFmtId="0" fontId="76" fillId="0" borderId="9" xfId="6" applyFont="1" applyBorder="1" applyAlignment="1" applyProtection="1">
      <alignment horizontal="center" vertical="center" shrinkToFit="1"/>
      <protection locked="0"/>
    </xf>
    <xf numFmtId="0" fontId="76" fillId="0" borderId="66" xfId="6" applyFont="1" applyBorder="1" applyAlignment="1">
      <alignment vertical="center" shrinkToFit="1"/>
    </xf>
    <xf numFmtId="0" fontId="0" fillId="0" borderId="0" xfId="7" applyFont="1" applyAlignment="1">
      <alignment horizontal="center" vertical="center" wrapText="1" shrinkToFit="1"/>
    </xf>
    <xf numFmtId="196" fontId="84" fillId="9" borderId="1" xfId="6" applyNumberFormat="1" applyFont="1" applyFill="1" applyBorder="1" applyAlignment="1">
      <alignment horizontal="center" vertical="center" wrapText="1" shrinkToFit="1"/>
    </xf>
    <xf numFmtId="0" fontId="81" fillId="9"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86" fillId="9" borderId="83" xfId="4" applyFont="1" applyFill="1" applyBorder="1" applyAlignment="1">
      <alignment horizontal="center" vertical="center" wrapText="1"/>
    </xf>
    <xf numFmtId="0" fontId="86" fillId="9" borderId="5" xfId="4" applyFont="1" applyFill="1" applyBorder="1" applyAlignment="1">
      <alignment horizontal="center" vertical="center"/>
    </xf>
    <xf numFmtId="0" fontId="86" fillId="9" borderId="8" xfId="4" applyFont="1" applyFill="1" applyBorder="1" applyAlignment="1">
      <alignment horizontal="center" vertical="center"/>
    </xf>
    <xf numFmtId="0" fontId="86" fillId="9" borderId="54" xfId="4" applyFont="1" applyFill="1" applyBorder="1" applyAlignment="1">
      <alignment horizontal="center" vertical="center"/>
    </xf>
    <xf numFmtId="0" fontId="86" fillId="9" borderId="8" xfId="6" applyFont="1" applyFill="1" applyBorder="1" applyAlignment="1">
      <alignment horizontal="center" vertical="center"/>
    </xf>
    <xf numFmtId="0" fontId="86" fillId="9" borderId="5" xfId="6" applyFont="1" applyFill="1" applyBorder="1" applyAlignment="1">
      <alignment horizontal="center" vertical="center"/>
    </xf>
    <xf numFmtId="0" fontId="86" fillId="9" borderId="82" xfId="6" applyFont="1" applyFill="1" applyBorder="1" applyAlignment="1">
      <alignment horizontal="center" vertical="center"/>
    </xf>
    <xf numFmtId="0" fontId="87" fillId="0" borderId="0" xfId="4" applyFont="1"/>
    <xf numFmtId="0" fontId="86" fillId="0" borderId="0" xfId="6" applyFont="1" applyAlignment="1">
      <alignment horizontal="left" vertical="center"/>
    </xf>
    <xf numFmtId="0" fontId="87" fillId="0" borderId="98" xfId="4" applyFont="1" applyBorder="1" applyAlignment="1">
      <alignment horizontal="center" vertical="center"/>
    </xf>
    <xf numFmtId="0" fontId="87" fillId="0" borderId="0" xfId="4" applyFont="1" applyAlignment="1">
      <alignment horizontal="center" vertical="center"/>
    </xf>
    <xf numFmtId="0" fontId="88" fillId="0" borderId="98" xfId="4" applyFont="1" applyBorder="1" applyAlignment="1">
      <alignment horizontal="center" vertical="center"/>
    </xf>
    <xf numFmtId="0" fontId="88" fillId="0" borderId="0" xfId="4" applyFont="1" applyAlignment="1">
      <alignment horizontal="center" vertical="center"/>
    </xf>
    <xf numFmtId="0" fontId="71" fillId="0" borderId="0" xfId="4" applyFont="1" applyAlignment="1">
      <alignment horizontal="center" vertical="center"/>
    </xf>
    <xf numFmtId="0" fontId="90" fillId="0" borderId="0" xfId="4" applyFont="1" applyAlignment="1">
      <alignment vertical="top"/>
    </xf>
    <xf numFmtId="0" fontId="91" fillId="0" borderId="0" xfId="2" applyFont="1">
      <alignment vertical="center"/>
    </xf>
    <xf numFmtId="0" fontId="52" fillId="0" borderId="0" xfId="2" applyFont="1" applyAlignment="1">
      <alignment vertical="top"/>
    </xf>
    <xf numFmtId="0" fontId="52" fillId="0" borderId="0" xfId="2" applyFont="1" applyAlignment="1">
      <alignment vertical="top" wrapText="1"/>
    </xf>
    <xf numFmtId="38" fontId="52" fillId="8" borderId="131" xfId="3" applyFont="1" applyFill="1" applyBorder="1" applyAlignment="1" applyProtection="1">
      <alignment horizontal="right" vertical="center"/>
    </xf>
    <xf numFmtId="38" fontId="52" fillId="8" borderId="133" xfId="3" applyFont="1" applyFill="1" applyBorder="1" applyAlignment="1" applyProtection="1">
      <alignment horizontal="right" vertical="center"/>
    </xf>
    <xf numFmtId="38" fontId="52" fillId="0" borderId="56" xfId="3" applyFont="1" applyBorder="1" applyAlignment="1" applyProtection="1">
      <alignment horizontal="right" vertical="center"/>
    </xf>
    <xf numFmtId="38" fontId="52" fillId="0" borderId="9" xfId="3" applyFont="1" applyBorder="1" applyAlignment="1" applyProtection="1">
      <alignment horizontal="right" vertical="center"/>
    </xf>
    <xf numFmtId="0" fontId="52" fillId="0" borderId="9" xfId="2" applyFont="1" applyBorder="1" applyAlignment="1">
      <alignment horizontal="center" vertical="center"/>
    </xf>
    <xf numFmtId="0" fontId="52" fillId="0" borderId="66" xfId="2" applyFont="1" applyBorder="1" applyAlignment="1">
      <alignment horizontal="center" vertical="center"/>
    </xf>
    <xf numFmtId="0" fontId="52" fillId="0" borderId="44" xfId="2" applyFont="1" applyBorder="1" applyAlignment="1">
      <alignment horizontal="center" vertical="center"/>
    </xf>
    <xf numFmtId="0" fontId="52" fillId="2" borderId="82" xfId="2" applyFont="1" applyFill="1" applyBorder="1" applyAlignment="1" applyProtection="1">
      <alignment horizontal="center" vertical="center" shrinkToFit="1"/>
      <protection locked="0"/>
    </xf>
    <xf numFmtId="0" fontId="52" fillId="2" borderId="8" xfId="2" applyFont="1" applyFill="1" applyBorder="1" applyAlignment="1" applyProtection="1">
      <alignment horizontal="center" vertical="center" shrinkToFit="1"/>
      <protection locked="0"/>
    </xf>
    <xf numFmtId="38" fontId="52" fillId="2" borderId="8" xfId="3" applyFont="1" applyFill="1" applyBorder="1" applyAlignment="1" applyProtection="1">
      <alignment horizontal="right" vertical="center" shrinkToFit="1"/>
      <protection locked="0"/>
    </xf>
    <xf numFmtId="38" fontId="52" fillId="2" borderId="55" xfId="3" applyFont="1" applyFill="1" applyBorder="1" applyAlignment="1" applyProtection="1">
      <alignment horizontal="right" vertical="center" shrinkToFit="1"/>
      <protection locked="0"/>
    </xf>
    <xf numFmtId="0" fontId="52" fillId="2" borderId="183" xfId="2" applyFont="1" applyFill="1" applyBorder="1" applyAlignment="1" applyProtection="1">
      <alignment horizontal="center" vertical="center" shrinkToFit="1"/>
      <protection locked="0"/>
    </xf>
    <xf numFmtId="0" fontId="52" fillId="2" borderId="1" xfId="2" applyFont="1" applyFill="1" applyBorder="1" applyAlignment="1" applyProtection="1">
      <alignment horizontal="center" vertical="center" shrinkToFit="1"/>
      <protection locked="0"/>
    </xf>
    <xf numFmtId="38" fontId="52" fillId="2" borderId="1" xfId="3" applyFont="1" applyFill="1" applyBorder="1" applyAlignment="1" applyProtection="1">
      <alignment horizontal="right" vertical="center" shrinkToFit="1"/>
      <protection locked="0"/>
    </xf>
    <xf numFmtId="38" fontId="52" fillId="2" borderId="166" xfId="3" applyFont="1" applyFill="1" applyBorder="1" applyAlignment="1" applyProtection="1">
      <alignment horizontal="right" vertical="center" shrinkToFit="1"/>
      <protection locked="0"/>
    </xf>
    <xf numFmtId="0" fontId="48" fillId="2" borderId="28" xfId="0" applyFont="1" applyFill="1" applyBorder="1" applyAlignment="1" applyProtection="1">
      <alignment horizontal="center" vertical="center"/>
      <protection locked="0"/>
    </xf>
    <xf numFmtId="0" fontId="48" fillId="2" borderId="28" xfId="0" applyFont="1" applyFill="1" applyBorder="1" applyAlignment="1" applyProtection="1">
      <alignment horizontal="center" vertical="center" shrinkToFit="1"/>
      <protection locked="0"/>
    </xf>
    <xf numFmtId="0" fontId="48" fillId="2" borderId="28" xfId="0" applyFont="1" applyFill="1" applyBorder="1" applyProtection="1">
      <alignment vertical="center"/>
      <protection locked="0"/>
    </xf>
    <xf numFmtId="0" fontId="50" fillId="2" borderId="28" xfId="0" applyFont="1" applyFill="1" applyBorder="1" applyProtection="1">
      <alignment vertical="center"/>
      <protection locked="0"/>
    </xf>
    <xf numFmtId="0" fontId="61" fillId="0" borderId="0" xfId="2" applyFont="1" applyProtection="1">
      <alignment vertical="center"/>
    </xf>
    <xf numFmtId="0" fontId="52" fillId="0" borderId="0" xfId="2" applyFont="1" applyProtection="1">
      <alignment vertical="center"/>
    </xf>
    <xf numFmtId="0" fontId="52" fillId="0" borderId="0" xfId="2" applyFont="1" applyAlignment="1" applyProtection="1">
      <alignment horizontal="left" vertical="center"/>
    </xf>
    <xf numFmtId="0" fontId="59" fillId="0" borderId="0" xfId="2" applyFont="1" applyProtection="1">
      <alignment vertical="center"/>
    </xf>
    <xf numFmtId="49" fontId="59" fillId="0" borderId="0" xfId="2" applyNumberFormat="1" applyFont="1" applyProtection="1">
      <alignment vertical="center"/>
    </xf>
    <xf numFmtId="0" fontId="58" fillId="0" borderId="0" xfId="2" applyFont="1" applyAlignment="1" applyProtection="1">
      <alignment horizontal="center" vertical="center"/>
    </xf>
    <xf numFmtId="0" fontId="58" fillId="0" borderId="0" xfId="2" applyFont="1" applyAlignment="1" applyProtection="1">
      <alignment horizontal="left" vertical="center"/>
    </xf>
    <xf numFmtId="0" fontId="52" fillId="0" borderId="0" xfId="2" applyFont="1" applyAlignment="1" applyProtection="1">
      <alignment horizontal="right" vertical="center"/>
    </xf>
    <xf numFmtId="58" fontId="52" fillId="0" borderId="120" xfId="2" applyNumberFormat="1" applyFont="1" applyBorder="1" applyProtection="1">
      <alignment vertical="center"/>
    </xf>
    <xf numFmtId="0" fontId="52" fillId="0" borderId="0" xfId="2" applyFont="1" applyAlignment="1" applyProtection="1">
      <alignment horizontal="distributed" vertical="center"/>
    </xf>
    <xf numFmtId="0" fontId="52" fillId="0" borderId="48" xfId="2" applyFont="1" applyBorder="1" applyAlignment="1" applyProtection="1">
      <alignment horizontal="distributed" vertical="center"/>
    </xf>
    <xf numFmtId="0" fontId="55" fillId="0" borderId="0" xfId="2" applyFont="1" applyProtection="1">
      <alignment vertical="center"/>
    </xf>
    <xf numFmtId="0" fontId="57" fillId="0" borderId="0" xfId="2" applyFont="1" applyProtection="1">
      <alignment vertical="center"/>
    </xf>
    <xf numFmtId="0" fontId="57" fillId="0" borderId="0" xfId="2" applyFont="1" applyAlignment="1" applyProtection="1">
      <alignment horizontal="left" vertical="center"/>
    </xf>
    <xf numFmtId="0" fontId="52" fillId="0" borderId="131" xfId="2" applyFont="1" applyBorder="1" applyAlignment="1" applyProtection="1">
      <alignment horizontal="right" vertical="center"/>
    </xf>
    <xf numFmtId="0" fontId="54" fillId="0" borderId="0" xfId="2" applyFont="1" applyAlignment="1" applyProtection="1">
      <alignment horizontal="center" vertical="center"/>
    </xf>
    <xf numFmtId="0" fontId="54" fillId="0" borderId="0" xfId="2" applyFont="1" applyProtection="1">
      <alignment vertical="center"/>
    </xf>
    <xf numFmtId="0" fontId="53" fillId="0" borderId="0" xfId="2" applyFont="1" applyProtection="1">
      <alignment vertical="center"/>
    </xf>
    <xf numFmtId="0" fontId="53" fillId="0" borderId="0" xfId="2" applyFont="1" applyAlignment="1" applyProtection="1">
      <alignment horizontal="left" vertical="center"/>
    </xf>
    <xf numFmtId="0" fontId="53" fillId="0" borderId="0" xfId="2" applyFont="1" applyAlignment="1" applyProtection="1">
      <alignment horizontal="right" vertical="center" wrapText="1"/>
    </xf>
    <xf numFmtId="0" fontId="53" fillId="0" borderId="0" xfId="2" applyFont="1" applyAlignment="1" applyProtection="1">
      <alignment horizontal="center" vertical="center" wrapText="1"/>
    </xf>
    <xf numFmtId="0" fontId="53" fillId="0" borderId="0" xfId="2" applyFont="1" applyAlignment="1" applyProtection="1">
      <alignment vertical="center" wrapText="1"/>
    </xf>
    <xf numFmtId="0" fontId="53" fillId="0" borderId="0" xfId="2" applyFont="1" applyAlignment="1" applyProtection="1">
      <alignment horizontal="center" vertical="center"/>
    </xf>
    <xf numFmtId="49" fontId="53" fillId="0" borderId="0" xfId="2" applyNumberFormat="1" applyFont="1" applyAlignment="1" applyProtection="1">
      <alignment vertical="center" shrinkToFit="1"/>
    </xf>
    <xf numFmtId="0" fontId="52" fillId="0" borderId="0" xfId="2" applyFont="1" applyAlignment="1" applyProtection="1">
      <alignment vertical="center" wrapText="1"/>
    </xf>
    <xf numFmtId="0" fontId="54" fillId="0" borderId="0" xfId="2" applyFont="1" applyAlignment="1" applyProtection="1">
      <alignment horizontal="left" vertical="top"/>
    </xf>
    <xf numFmtId="0" fontId="54" fillId="0" borderId="0" xfId="2" applyFont="1" applyAlignment="1" applyProtection="1">
      <alignment vertical="top" wrapText="1"/>
    </xf>
    <xf numFmtId="0" fontId="54" fillId="0" borderId="0" xfId="2" applyFont="1" applyAlignment="1" applyProtection="1">
      <alignment vertical="top"/>
    </xf>
    <xf numFmtId="0" fontId="52" fillId="0" borderId="0" xfId="2" applyFont="1" applyAlignment="1" applyProtection="1">
      <alignment horizontal="left" vertical="center" wrapText="1"/>
    </xf>
    <xf numFmtId="0" fontId="53" fillId="0" borderId="0" xfId="2" applyFont="1" applyAlignment="1" applyProtection="1">
      <alignment horizontal="right" vertical="center"/>
    </xf>
    <xf numFmtId="0" fontId="52" fillId="9" borderId="0" xfId="2" applyFont="1" applyFill="1" applyAlignment="1" applyProtection="1">
      <alignment horizontal="right" vertical="center"/>
    </xf>
    <xf numFmtId="0" fontId="54" fillId="0" borderId="0" xfId="2" applyFont="1" applyAlignment="1" applyProtection="1">
      <alignment horizontal="left" vertical="center"/>
    </xf>
    <xf numFmtId="0" fontId="68" fillId="0" borderId="0" xfId="2" applyFont="1" applyAlignment="1" applyProtection="1">
      <alignment horizontal="center" vertical="center"/>
    </xf>
    <xf numFmtId="0" fontId="52" fillId="0" borderId="0" xfId="2" applyFont="1" applyAlignment="1" applyProtection="1">
      <alignment vertical="center" shrinkToFit="1"/>
    </xf>
    <xf numFmtId="0" fontId="53" fillId="0" borderId="0" xfId="2" applyFont="1" applyAlignment="1" applyProtection="1">
      <alignment horizontal="distributed" vertical="center"/>
    </xf>
    <xf numFmtId="0" fontId="7" fillId="0" borderId="0" xfId="2" applyAlignment="1" applyProtection="1">
      <alignment vertical="center" wrapText="1"/>
    </xf>
    <xf numFmtId="0" fontId="53" fillId="0" borderId="45" xfId="2" applyFont="1" applyBorder="1" applyProtection="1">
      <alignment vertical="center"/>
    </xf>
    <xf numFmtId="0" fontId="53" fillId="0" borderId="46" xfId="2" applyFont="1" applyBorder="1" applyProtection="1">
      <alignment vertical="center"/>
    </xf>
    <xf numFmtId="0" fontId="66" fillId="10" borderId="46" xfId="2" applyFont="1" applyFill="1" applyBorder="1" applyProtection="1">
      <alignment vertical="center"/>
    </xf>
    <xf numFmtId="0" fontId="65" fillId="0" borderId="0" xfId="2" applyFont="1" applyProtection="1">
      <alignment vertical="center"/>
    </xf>
    <xf numFmtId="0" fontId="52" fillId="0" borderId="171" xfId="2" applyFont="1" applyBorder="1" applyProtection="1">
      <alignment vertical="center"/>
    </xf>
    <xf numFmtId="0" fontId="52" fillId="0" borderId="144" xfId="2" applyFont="1" applyBorder="1" applyProtection="1">
      <alignment vertical="center"/>
    </xf>
    <xf numFmtId="0" fontId="7" fillId="0" borderId="144" xfId="2" applyBorder="1" applyProtection="1">
      <alignment vertical="center"/>
    </xf>
    <xf numFmtId="0" fontId="53" fillId="0" borderId="143" xfId="2" applyFont="1" applyBorder="1" applyProtection="1">
      <alignment vertical="center"/>
    </xf>
    <xf numFmtId="0" fontId="54" fillId="0" borderId="0" xfId="2" applyFont="1" applyAlignment="1" applyProtection="1">
      <alignment vertical="center" wrapText="1"/>
    </xf>
    <xf numFmtId="0" fontId="7" fillId="0" borderId="0" xfId="2" applyProtection="1">
      <alignment vertical="center"/>
    </xf>
    <xf numFmtId="0" fontId="52" fillId="0" borderId="170" xfId="2" applyFont="1" applyBorder="1" applyProtection="1">
      <alignment vertical="center"/>
    </xf>
    <xf numFmtId="0" fontId="52" fillId="0" borderId="155" xfId="2" applyFont="1" applyBorder="1" applyProtection="1">
      <alignment vertical="center"/>
    </xf>
    <xf numFmtId="0" fontId="7" fillId="0" borderId="155" xfId="2" applyBorder="1" applyProtection="1">
      <alignment vertical="center"/>
    </xf>
    <xf numFmtId="0" fontId="53" fillId="0" borderId="149" xfId="2" applyFont="1" applyBorder="1" applyProtection="1">
      <alignment vertical="center"/>
    </xf>
    <xf numFmtId="0" fontId="53" fillId="0" borderId="76" xfId="2" applyFont="1" applyBorder="1" applyProtection="1">
      <alignment vertical="center"/>
    </xf>
    <xf numFmtId="0" fontId="52" fillId="0" borderId="0" xfId="2" applyFont="1" applyAlignment="1" applyProtection="1">
      <alignment horizontal="distributed" vertical="center" wrapText="1"/>
    </xf>
    <xf numFmtId="0" fontId="52" fillId="0" borderId="0" xfId="2" applyFont="1" applyAlignment="1" applyProtection="1">
      <alignment horizontal="center" vertical="center" wrapText="1"/>
    </xf>
    <xf numFmtId="0" fontId="53" fillId="0" borderId="52" xfId="2" applyFont="1" applyBorder="1" applyAlignment="1" applyProtection="1">
      <alignment horizontal="right" vertical="center"/>
    </xf>
    <xf numFmtId="0" fontId="64" fillId="0" borderId="0" xfId="2" applyFont="1" applyProtection="1">
      <alignment vertical="center"/>
    </xf>
    <xf numFmtId="0" fontId="63" fillId="0" borderId="0" xfId="2" applyFont="1" applyProtection="1">
      <alignment vertical="center"/>
    </xf>
    <xf numFmtId="0" fontId="53" fillId="0" borderId="6" xfId="2" applyFont="1" applyBorder="1" applyProtection="1">
      <alignment vertical="center"/>
    </xf>
    <xf numFmtId="0" fontId="63" fillId="0" borderId="14" xfId="2" applyFont="1" applyBorder="1" applyProtection="1">
      <alignment vertical="center"/>
    </xf>
    <xf numFmtId="0" fontId="63" fillId="0" borderId="74" xfId="2" applyFont="1" applyBorder="1" applyProtection="1">
      <alignment vertical="center"/>
    </xf>
    <xf numFmtId="0" fontId="53" fillId="0" borderId="92" xfId="2" applyFont="1" applyBorder="1" applyProtection="1">
      <alignment vertical="center"/>
    </xf>
    <xf numFmtId="0" fontId="52" fillId="0" borderId="163" xfId="2" applyFont="1" applyBorder="1" applyProtection="1">
      <alignment vertical="center"/>
    </xf>
    <xf numFmtId="0" fontId="52" fillId="0" borderId="163" xfId="2" applyFont="1" applyBorder="1" applyAlignment="1" applyProtection="1">
      <alignment horizontal="center" vertical="center" wrapText="1"/>
    </xf>
    <xf numFmtId="0" fontId="52" fillId="0" borderId="163" xfId="2" applyFont="1" applyBorder="1" applyAlignment="1" applyProtection="1">
      <alignment horizontal="distributed" vertical="center"/>
    </xf>
    <xf numFmtId="0" fontId="52" fillId="0" borderId="150" xfId="2" applyFont="1" applyBorder="1" applyProtection="1">
      <alignment vertical="center"/>
    </xf>
    <xf numFmtId="0" fontId="52" fillId="0" borderId="150" xfId="2" applyFont="1" applyBorder="1" applyAlignment="1" applyProtection="1">
      <alignment horizontal="center" vertical="center" wrapText="1"/>
    </xf>
    <xf numFmtId="0" fontId="52" fillId="0" borderId="150" xfId="2" applyFont="1" applyBorder="1" applyAlignment="1" applyProtection="1">
      <alignment horizontal="distributed" vertical="center"/>
    </xf>
    <xf numFmtId="0" fontId="52" fillId="0" borderId="152" xfId="2" applyFont="1" applyBorder="1" applyProtection="1">
      <alignment vertical="center"/>
    </xf>
    <xf numFmtId="0" fontId="52" fillId="0" borderId="152" xfId="2" applyFont="1" applyBorder="1" applyAlignment="1" applyProtection="1">
      <alignment horizontal="center" vertical="center" wrapText="1"/>
    </xf>
    <xf numFmtId="0" fontId="52" fillId="0" borderId="150" xfId="2" applyFont="1" applyBorder="1" applyAlignment="1" applyProtection="1">
      <alignment vertical="center" wrapText="1"/>
    </xf>
    <xf numFmtId="0" fontId="52" fillId="0" borderId="35" xfId="2" applyFont="1" applyBorder="1" applyProtection="1">
      <alignment vertical="center"/>
    </xf>
    <xf numFmtId="0" fontId="52" fillId="0" borderId="30" xfId="2" applyFont="1" applyBorder="1" applyAlignment="1" applyProtection="1">
      <alignment horizontal="center" vertical="center" wrapText="1"/>
    </xf>
    <xf numFmtId="0" fontId="52" fillId="0" borderId="155" xfId="2" applyFont="1" applyBorder="1" applyAlignment="1" applyProtection="1">
      <alignment horizontal="center" vertical="center" wrapText="1"/>
    </xf>
    <xf numFmtId="0" fontId="52" fillId="0" borderId="155" xfId="2" applyFont="1" applyBorder="1" applyAlignment="1" applyProtection="1">
      <alignment horizontal="distributed" vertical="center"/>
    </xf>
    <xf numFmtId="0" fontId="52" fillId="0" borderId="36" xfId="2" applyFont="1" applyBorder="1" applyProtection="1">
      <alignment vertical="center"/>
    </xf>
    <xf numFmtId="0" fontId="52" fillId="0" borderId="152" xfId="2" applyFont="1" applyBorder="1" applyAlignment="1" applyProtection="1">
      <alignment horizontal="distributed" vertical="center"/>
    </xf>
    <xf numFmtId="0" fontId="52" fillId="0" borderId="156" xfId="2" applyFont="1" applyBorder="1" applyProtection="1">
      <alignment vertical="center"/>
    </xf>
    <xf numFmtId="0" fontId="52" fillId="0" borderId="72" xfId="2" applyFont="1" applyBorder="1" applyProtection="1">
      <alignment vertical="center"/>
    </xf>
    <xf numFmtId="0" fontId="52" fillId="0" borderId="120" xfId="2" applyFont="1" applyBorder="1" applyProtection="1">
      <alignment vertical="center"/>
    </xf>
    <xf numFmtId="0" fontId="52" fillId="0" borderId="120" xfId="2" applyFont="1" applyBorder="1" applyAlignment="1" applyProtection="1">
      <alignment horizontal="center" vertical="center" wrapText="1"/>
    </xf>
    <xf numFmtId="0" fontId="52" fillId="0" borderId="120" xfId="2" applyFont="1" applyBorder="1" applyAlignment="1" applyProtection="1">
      <alignment horizontal="distributed" vertical="center"/>
    </xf>
    <xf numFmtId="0" fontId="52" fillId="0" borderId="145" xfId="2" applyFont="1" applyBorder="1" applyProtection="1">
      <alignment vertical="center"/>
    </xf>
    <xf numFmtId="0" fontId="52" fillId="0" borderId="144" xfId="2" applyFont="1" applyBorder="1" applyAlignment="1" applyProtection="1">
      <alignment horizontal="center" vertical="center" wrapText="1"/>
    </xf>
    <xf numFmtId="0" fontId="52" fillId="0" borderId="144" xfId="2" applyFont="1" applyBorder="1" applyAlignment="1" applyProtection="1">
      <alignment horizontal="distributed" vertical="center"/>
    </xf>
    <xf numFmtId="0" fontId="52" fillId="0" borderId="143" xfId="2" applyFont="1" applyBorder="1" applyAlignment="1" applyProtection="1">
      <alignment horizontal="center" vertical="center" wrapText="1"/>
    </xf>
    <xf numFmtId="0" fontId="52" fillId="0" borderId="154" xfId="2" applyFont="1" applyBorder="1" applyAlignment="1" applyProtection="1">
      <alignment horizontal="center" vertical="center" wrapText="1"/>
    </xf>
    <xf numFmtId="0" fontId="52" fillId="0" borderId="149" xfId="2" applyFont="1" applyBorder="1" applyAlignment="1" applyProtection="1">
      <alignment horizontal="center" vertical="center" wrapText="1"/>
    </xf>
    <xf numFmtId="0" fontId="52" fillId="0" borderId="153" xfId="2" applyFont="1" applyBorder="1" applyAlignment="1" applyProtection="1">
      <alignment horizontal="center" vertical="center" wrapText="1"/>
    </xf>
    <xf numFmtId="0" fontId="52" fillId="0" borderId="159" xfId="2" applyFont="1" applyBorder="1" applyProtection="1">
      <alignment vertical="center"/>
    </xf>
    <xf numFmtId="0" fontId="52" fillId="0" borderId="158" xfId="2" applyFont="1" applyBorder="1" applyProtection="1">
      <alignment vertical="center"/>
    </xf>
    <xf numFmtId="0" fontId="52" fillId="0" borderId="158" xfId="2" applyFont="1" applyBorder="1" applyAlignment="1" applyProtection="1">
      <alignment horizontal="center" vertical="center" wrapText="1"/>
    </xf>
    <xf numFmtId="0" fontId="52" fillId="0" borderId="158" xfId="2" applyFont="1" applyBorder="1" applyAlignment="1" applyProtection="1">
      <alignment horizontal="distributed" vertical="center"/>
    </xf>
    <xf numFmtId="0" fontId="52" fillId="0" borderId="157" xfId="2" applyFont="1" applyBorder="1" applyAlignment="1" applyProtection="1">
      <alignment horizontal="center" vertical="center" wrapText="1"/>
    </xf>
    <xf numFmtId="0" fontId="52" fillId="0" borderId="149" xfId="2" applyFont="1" applyBorder="1" applyAlignment="1" applyProtection="1">
      <alignment vertical="center" wrapText="1"/>
    </xf>
    <xf numFmtId="0" fontId="52" fillId="0" borderId="13" xfId="2" applyFont="1" applyBorder="1" applyProtection="1">
      <alignment vertical="center"/>
    </xf>
    <xf numFmtId="0" fontId="52" fillId="0" borderId="98" xfId="2" applyFont="1" applyBorder="1" applyAlignment="1" applyProtection="1">
      <alignment horizontal="center" vertical="center" wrapText="1"/>
    </xf>
    <xf numFmtId="0" fontId="52" fillId="0" borderId="161" xfId="2" applyFont="1" applyBorder="1" applyAlignment="1" applyProtection="1">
      <alignment horizontal="center" vertical="center" wrapText="1"/>
    </xf>
    <xf numFmtId="0" fontId="52" fillId="0" borderId="42" xfId="2" applyFont="1" applyBorder="1" applyAlignment="1" applyProtection="1">
      <alignment horizontal="center" vertical="center" wrapText="1"/>
    </xf>
    <xf numFmtId="0" fontId="52" fillId="0" borderId="151" xfId="2" applyFont="1" applyBorder="1" applyAlignment="1" applyProtection="1">
      <alignment horizontal="center" vertical="center" wrapText="1"/>
    </xf>
    <xf numFmtId="0" fontId="52" fillId="0" borderId="29" xfId="2" applyFont="1" applyBorder="1" applyAlignment="1" applyProtection="1">
      <alignment horizontal="center" vertical="center" wrapText="1"/>
    </xf>
    <xf numFmtId="0" fontId="53" fillId="0" borderId="98" xfId="2" applyFont="1" applyBorder="1" applyAlignment="1" applyProtection="1">
      <alignment horizontal="center" vertical="center"/>
    </xf>
    <xf numFmtId="0" fontId="53" fillId="0" borderId="131" xfId="2" applyFont="1" applyBorder="1" applyAlignment="1" applyProtection="1">
      <alignment horizontal="center" vertical="center"/>
    </xf>
    <xf numFmtId="0" fontId="52" fillId="0" borderId="44" xfId="2" applyFont="1" applyBorder="1" applyProtection="1">
      <alignment vertical="center"/>
    </xf>
    <xf numFmtId="0" fontId="52" fillId="0" borderId="45" xfId="2" applyFont="1" applyBorder="1" applyProtection="1">
      <alignment vertical="center"/>
    </xf>
    <xf numFmtId="0" fontId="52" fillId="0" borderId="45" xfId="2" applyFont="1" applyBorder="1" applyAlignment="1" applyProtection="1">
      <alignment horizontal="center" vertical="center" wrapText="1"/>
    </xf>
    <xf numFmtId="0" fontId="52" fillId="0" borderId="45" xfId="2" applyFont="1" applyBorder="1" applyAlignment="1" applyProtection="1">
      <alignment horizontal="distributed" vertical="center"/>
    </xf>
    <xf numFmtId="0" fontId="52" fillId="0" borderId="141" xfId="2" applyFont="1" applyBorder="1" applyProtection="1">
      <alignment vertical="center"/>
    </xf>
    <xf numFmtId="0" fontId="52" fillId="0" borderId="141" xfId="2" applyFont="1" applyBorder="1" applyAlignment="1" applyProtection="1">
      <alignment horizontal="distributed" vertical="center"/>
    </xf>
    <xf numFmtId="0" fontId="52" fillId="0" borderId="141" xfId="2" applyFont="1" applyBorder="1" applyAlignment="1" applyProtection="1">
      <alignment horizontal="center" vertical="center" wrapText="1"/>
    </xf>
    <xf numFmtId="0" fontId="53" fillId="0" borderId="140" xfId="2" applyFont="1" applyBorder="1" applyProtection="1">
      <alignment vertical="center"/>
    </xf>
    <xf numFmtId="0" fontId="53" fillId="0" borderId="10" xfId="2" applyFont="1" applyBorder="1" applyProtection="1">
      <alignment vertical="center"/>
    </xf>
    <xf numFmtId="0" fontId="52" fillId="0" borderId="10" xfId="2" applyFont="1" applyBorder="1" applyAlignment="1" applyProtection="1">
      <alignment vertical="center" shrinkToFit="1"/>
    </xf>
    <xf numFmtId="0" fontId="52" fillId="0" borderId="5" xfId="2" applyFont="1" applyBorder="1" applyProtection="1">
      <alignment vertical="center"/>
    </xf>
    <xf numFmtId="0" fontId="52" fillId="0" borderId="7" xfId="2" applyFont="1" applyBorder="1" applyProtection="1">
      <alignment vertical="center"/>
    </xf>
    <xf numFmtId="0" fontId="52" fillId="0" borderId="6" xfId="2" applyFont="1" applyBorder="1" applyProtection="1">
      <alignment vertical="center"/>
    </xf>
    <xf numFmtId="0" fontId="53" fillId="0" borderId="9" xfId="2" applyFont="1" applyBorder="1" applyAlignment="1" applyProtection="1">
      <alignment horizontal="center" vertical="center"/>
    </xf>
    <xf numFmtId="0" fontId="53" fillId="0" borderId="6" xfId="2" applyFont="1" applyBorder="1" applyAlignment="1" applyProtection="1">
      <alignment horizontal="right" vertical="center"/>
    </xf>
    <xf numFmtId="0" fontId="53" fillId="0" borderId="4" xfId="2" applyFont="1" applyBorder="1" applyAlignment="1" applyProtection="1">
      <alignment horizontal="right" vertical="center"/>
    </xf>
    <xf numFmtId="0" fontId="53" fillId="0" borderId="8" xfId="2" applyFont="1" applyBorder="1" applyAlignment="1" applyProtection="1">
      <alignment horizontal="center" vertical="center"/>
    </xf>
    <xf numFmtId="0" fontId="53" fillId="0" borderId="12" xfId="2" applyFont="1" applyBorder="1" applyAlignment="1" applyProtection="1">
      <alignment horizontal="right" vertical="center"/>
    </xf>
    <xf numFmtId="0" fontId="53" fillId="0" borderId="0" xfId="2" applyFont="1" applyAlignment="1" applyProtection="1">
      <alignment horizontal="left" vertical="center" wrapText="1"/>
    </xf>
    <xf numFmtId="38" fontId="68" fillId="9" borderId="0" xfId="3" applyFont="1" applyFill="1" applyBorder="1" applyAlignment="1" applyProtection="1">
      <alignment horizontal="center" vertical="center"/>
    </xf>
    <xf numFmtId="0" fontId="53" fillId="9" borderId="0" xfId="2" applyFont="1" applyFill="1" applyAlignment="1" applyProtection="1">
      <alignment horizontal="right" vertical="center"/>
    </xf>
    <xf numFmtId="0" fontId="53" fillId="0" borderId="3" xfId="2" applyFont="1" applyBorder="1" applyAlignment="1" applyProtection="1">
      <alignment horizontal="center" vertical="center"/>
    </xf>
    <xf numFmtId="0" fontId="66" fillId="10" borderId="28" xfId="2" applyFont="1" applyFill="1" applyBorder="1" applyProtection="1">
      <alignment vertical="center"/>
    </xf>
    <xf numFmtId="0" fontId="53" fillId="0" borderId="13" xfId="2" applyFont="1" applyBorder="1" applyAlignment="1" applyProtection="1">
      <alignment horizontal="center" vertical="center"/>
    </xf>
    <xf numFmtId="0" fontId="59" fillId="0" borderId="0" xfId="2" applyFont="1" applyAlignment="1" applyProtection="1">
      <alignment horizontal="right" vertical="center"/>
    </xf>
    <xf numFmtId="192" fontId="59" fillId="0" borderId="8" xfId="2" applyNumberFormat="1" applyFont="1" applyBorder="1" applyProtection="1">
      <alignment vertical="center"/>
    </xf>
    <xf numFmtId="0" fontId="52" fillId="0" borderId="0" xfId="2" applyFont="1" applyAlignment="1" applyProtection="1">
      <alignment horizontal="center" vertical="top"/>
    </xf>
    <xf numFmtId="0" fontId="53" fillId="0" borderId="14" xfId="2" applyFont="1" applyBorder="1" applyAlignment="1" applyProtection="1">
      <alignment horizontal="center" vertical="center"/>
    </xf>
    <xf numFmtId="38" fontId="68" fillId="9" borderId="0" xfId="2" applyNumberFormat="1" applyFont="1" applyFill="1" applyAlignment="1" applyProtection="1">
      <alignment horizontal="right"/>
    </xf>
    <xf numFmtId="0" fontId="53" fillId="0" borderId="1" xfId="2" applyFont="1" applyBorder="1" applyProtection="1">
      <alignment vertical="center"/>
    </xf>
    <xf numFmtId="0" fontId="53" fillId="0" borderId="8" xfId="2" applyFont="1" applyBorder="1" applyProtection="1">
      <alignment vertical="center"/>
    </xf>
    <xf numFmtId="0" fontId="57" fillId="0" borderId="0" xfId="2" applyFont="1" applyAlignment="1" applyProtection="1">
      <alignment horizontal="left" vertical="top"/>
    </xf>
    <xf numFmtId="0" fontId="76" fillId="0" borderId="109" xfId="6" applyFont="1" applyBorder="1" applyAlignment="1" applyProtection="1">
      <alignment horizontal="center" vertical="center" shrinkToFit="1"/>
    </xf>
    <xf numFmtId="195" fontId="76" fillId="0" borderId="110" xfId="6" applyNumberFormat="1" applyFont="1" applyBorder="1" applyAlignment="1" applyProtection="1">
      <alignment horizontal="center" vertical="center" shrinkToFit="1"/>
    </xf>
    <xf numFmtId="0" fontId="76" fillId="0" borderId="185" xfId="6" applyFont="1" applyBorder="1" applyAlignment="1" applyProtection="1">
      <alignment horizontal="center" vertical="center" shrinkToFit="1"/>
    </xf>
    <xf numFmtId="0" fontId="76" fillId="0" borderId="179" xfId="6" applyFont="1" applyBorder="1" applyAlignment="1" applyProtection="1">
      <alignment horizontal="center" vertical="center" shrinkToFit="1"/>
    </xf>
    <xf numFmtId="195" fontId="76" fillId="0" borderId="177" xfId="6" applyNumberFormat="1" applyFont="1" applyBorder="1" applyAlignment="1" applyProtection="1">
      <alignment horizontal="center" vertical="center" shrinkToFit="1"/>
    </xf>
    <xf numFmtId="0" fontId="76" fillId="0" borderId="109" xfId="6" applyFont="1" applyBorder="1" applyAlignment="1" applyProtection="1">
      <alignment vertical="center" shrinkToFit="1"/>
    </xf>
    <xf numFmtId="0" fontId="76" fillId="0" borderId="182" xfId="6" applyFont="1" applyBorder="1" applyAlignment="1" applyProtection="1">
      <alignment vertical="center" shrinkToFit="1"/>
    </xf>
    <xf numFmtId="0" fontId="76" fillId="0" borderId="176" xfId="6" applyFont="1" applyBorder="1" applyAlignment="1" applyProtection="1">
      <alignment horizontal="center" vertical="center" shrinkToFit="1"/>
    </xf>
    <xf numFmtId="195" fontId="76" fillId="0" borderId="181" xfId="6" applyNumberFormat="1" applyFont="1" applyBorder="1" applyAlignment="1" applyProtection="1">
      <alignment horizontal="center" vertical="center" shrinkToFit="1"/>
    </xf>
    <xf numFmtId="197" fontId="58" fillId="0" borderId="0" xfId="2" applyNumberFormat="1" applyFont="1" applyAlignment="1" applyProtection="1">
      <alignment horizontal="center" vertical="center"/>
    </xf>
    <xf numFmtId="0" fontId="52" fillId="0" borderId="98" xfId="2" applyFont="1" applyBorder="1" applyProtection="1">
      <alignment vertical="center"/>
    </xf>
    <xf numFmtId="0" fontId="62" fillId="0" borderId="0" xfId="2" applyFont="1" applyProtection="1">
      <alignment vertical="center"/>
    </xf>
    <xf numFmtId="0" fontId="52" fillId="9" borderId="0" xfId="2" applyFont="1" applyFill="1" applyProtection="1">
      <alignment vertical="center"/>
    </xf>
    <xf numFmtId="0" fontId="57" fillId="9" borderId="0" xfId="2" applyFont="1" applyFill="1" applyProtection="1">
      <alignment vertical="center"/>
    </xf>
    <xf numFmtId="0" fontId="52" fillId="9" borderId="0" xfId="2" applyFont="1" applyFill="1" applyAlignment="1" applyProtection="1">
      <alignment horizontal="distributed" vertical="center"/>
    </xf>
    <xf numFmtId="0" fontId="57" fillId="0" borderId="0" xfId="2" applyFont="1" applyAlignment="1" applyProtection="1">
      <alignment horizontal="left" vertical="top" shrinkToFit="1"/>
    </xf>
    <xf numFmtId="0" fontId="7" fillId="0" borderId="0" xfId="2" applyAlignment="1" applyProtection="1">
      <alignment horizontal="left" vertical="top" wrapText="1"/>
    </xf>
    <xf numFmtId="0" fontId="93" fillId="9" borderId="0" xfId="2" applyFont="1" applyFill="1" applyProtection="1">
      <alignment vertical="center"/>
    </xf>
    <xf numFmtId="0" fontId="99" fillId="9" borderId="0" xfId="2" applyFont="1" applyFill="1" applyProtection="1">
      <alignment vertical="center"/>
    </xf>
    <xf numFmtId="0" fontId="95" fillId="9" borderId="0" xfId="2" applyFont="1" applyFill="1" applyProtection="1">
      <alignment vertical="center"/>
    </xf>
    <xf numFmtId="0" fontId="98" fillId="9" borderId="0" xfId="2" applyFont="1" applyFill="1" applyProtection="1">
      <alignment vertical="center"/>
    </xf>
    <xf numFmtId="0" fontId="97" fillId="9" borderId="0" xfId="2" applyFont="1" applyFill="1" applyProtection="1">
      <alignment vertical="center"/>
    </xf>
    <xf numFmtId="0" fontId="97" fillId="9" borderId="0" xfId="2" applyFont="1" applyFill="1" applyAlignment="1" applyProtection="1">
      <alignment vertical="center" shrinkToFit="1"/>
    </xf>
    <xf numFmtId="0" fontId="96" fillId="9" borderId="0" xfId="2" applyFont="1" applyFill="1" applyAlignment="1" applyProtection="1">
      <alignment vertical="center" shrinkToFit="1"/>
    </xf>
    <xf numFmtId="58" fontId="52" fillId="0" borderId="0" xfId="2" applyNumberFormat="1" applyFont="1" applyProtection="1">
      <alignment vertical="center"/>
    </xf>
    <xf numFmtId="0" fontId="94" fillId="9" borderId="0" xfId="2" applyFont="1" applyFill="1" applyProtection="1">
      <alignment vertical="center"/>
    </xf>
    <xf numFmtId="0" fontId="53" fillId="9" borderId="0" xfId="2" applyFont="1" applyFill="1" applyProtection="1">
      <alignment vertical="center"/>
    </xf>
    <xf numFmtId="0" fontId="7" fillId="9" borderId="0" xfId="2" applyFill="1" applyProtection="1">
      <alignment vertical="center"/>
    </xf>
    <xf numFmtId="0" fontId="53" fillId="0" borderId="12" xfId="2" applyFont="1" applyBorder="1" applyAlignment="1">
      <alignment horizontal="right" vertical="center"/>
    </xf>
    <xf numFmtId="0" fontId="53" fillId="0" borderId="6" xfId="2" applyFont="1" applyBorder="1" applyAlignment="1">
      <alignment horizontal="right" vertical="center"/>
    </xf>
    <xf numFmtId="0" fontId="76" fillId="0" borderId="14" xfId="6" applyFont="1" applyBorder="1" applyAlignment="1" applyProtection="1">
      <alignment horizontal="center" vertical="center" shrinkToFit="1"/>
      <protection locked="0"/>
    </xf>
    <xf numFmtId="38" fontId="76" fillId="0" borderId="8" xfId="1" applyFont="1" applyBorder="1" applyAlignment="1" applyProtection="1">
      <alignment vertical="center" shrinkToFit="1"/>
      <protection locked="0"/>
    </xf>
    <xf numFmtId="0" fontId="100" fillId="0" borderId="0" xfId="4" applyFont="1"/>
    <xf numFmtId="0" fontId="84" fillId="0" borderId="0" xfId="4" applyFont="1"/>
    <xf numFmtId="0" fontId="88" fillId="0" borderId="8" xfId="4" applyFont="1" applyBorder="1" applyAlignment="1">
      <alignment horizontal="center"/>
    </xf>
    <xf numFmtId="0" fontId="88" fillId="0" borderId="8" xfId="4" applyFont="1" applyBorder="1"/>
    <xf numFmtId="0" fontId="88" fillId="0" borderId="8" xfId="4" applyFont="1" applyBorder="1" applyAlignment="1">
      <alignment shrinkToFit="1"/>
    </xf>
    <xf numFmtId="0" fontId="101" fillId="0" borderId="0" xfId="0" applyFont="1" applyAlignment="1">
      <alignment vertical="top" textRotation="255" wrapText="1"/>
    </xf>
    <xf numFmtId="0" fontId="101" fillId="0" borderId="0" xfId="0" applyFont="1" applyAlignment="1">
      <alignment vertical="center" shrinkToFit="1"/>
    </xf>
    <xf numFmtId="0" fontId="52" fillId="0" borderId="131" xfId="2" applyFont="1" applyFill="1" applyBorder="1" applyAlignment="1" applyProtection="1">
      <alignment vertical="center" wrapText="1"/>
    </xf>
    <xf numFmtId="0" fontId="52" fillId="0" borderId="138" xfId="2" applyFont="1" applyFill="1" applyBorder="1" applyAlignment="1" applyProtection="1">
      <alignment vertical="center" wrapText="1"/>
    </xf>
    <xf numFmtId="0" fontId="52" fillId="0" borderId="138" xfId="2" applyFont="1" applyBorder="1" applyAlignment="1" applyProtection="1">
      <alignment horizontal="right" vertical="center"/>
    </xf>
    <xf numFmtId="0" fontId="53" fillId="0" borderId="108" xfId="2" applyFont="1" applyBorder="1">
      <alignment vertical="center"/>
    </xf>
    <xf numFmtId="0" fontId="53" fillId="0" borderId="139" xfId="2" applyFont="1" applyBorder="1">
      <alignment vertical="center"/>
    </xf>
    <xf numFmtId="0" fontId="53" fillId="0" borderId="98" xfId="2" applyFont="1" applyBorder="1">
      <alignment vertical="center"/>
    </xf>
    <xf numFmtId="38" fontId="53" fillId="0" borderId="10" xfId="3" applyFont="1" applyFill="1" applyBorder="1" applyAlignment="1" applyProtection="1">
      <alignment vertical="center"/>
      <protection locked="0"/>
    </xf>
    <xf numFmtId="38" fontId="53" fillId="0" borderId="56" xfId="3" applyFont="1" applyFill="1" applyBorder="1" applyAlignment="1" applyProtection="1">
      <alignment vertical="center"/>
      <protection locked="0"/>
    </xf>
    <xf numFmtId="0" fontId="53" fillId="0" borderId="76" xfId="2" applyFont="1" applyBorder="1">
      <alignment vertical="center"/>
    </xf>
    <xf numFmtId="189" fontId="30" fillId="8" borderId="96" xfId="0" applyNumberFormat="1" applyFont="1" applyFill="1" applyBorder="1" applyProtection="1">
      <alignment vertical="center"/>
    </xf>
    <xf numFmtId="0" fontId="21" fillId="2" borderId="44" xfId="0" applyFont="1" applyFill="1" applyBorder="1" applyAlignment="1" applyProtection="1">
      <alignment horizontal="left" vertical="top"/>
      <protection locked="0"/>
    </xf>
    <xf numFmtId="0" fontId="21" fillId="2" borderId="45" xfId="0" applyFont="1" applyFill="1" applyBorder="1" applyAlignment="1" applyProtection="1">
      <alignment horizontal="left" vertical="top"/>
      <protection locked="0"/>
    </xf>
    <xf numFmtId="0" fontId="21" fillId="2" borderId="46" xfId="0" applyFont="1" applyFill="1" applyBorder="1" applyAlignment="1" applyProtection="1">
      <alignment horizontal="left" vertical="top"/>
      <protection locked="0"/>
    </xf>
    <xf numFmtId="0" fontId="21" fillId="0" borderId="54" xfId="0" applyFont="1" applyBorder="1" applyAlignment="1">
      <alignment horizontal="left" vertical="center"/>
    </xf>
    <xf numFmtId="0" fontId="21" fillId="0" borderId="6" xfId="0" applyFont="1" applyBorder="1" applyAlignment="1">
      <alignment horizontal="left" vertical="center"/>
    </xf>
    <xf numFmtId="0" fontId="21" fillId="0" borderId="64" xfId="0" applyFont="1" applyBorder="1" applyAlignment="1">
      <alignment horizontal="left" vertical="center"/>
    </xf>
    <xf numFmtId="0" fontId="21" fillId="0" borderId="0" xfId="0" applyFont="1" applyAlignment="1">
      <alignment horizontal="left" vertical="center"/>
    </xf>
    <xf numFmtId="0" fontId="21" fillId="0" borderId="91" xfId="0" applyFont="1" applyBorder="1" applyAlignment="1">
      <alignment horizontal="left" vertical="center"/>
    </xf>
    <xf numFmtId="0" fontId="21" fillId="0" borderId="92" xfId="0" applyFont="1" applyBorder="1" applyAlignment="1">
      <alignment horizontal="left" vertical="center"/>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56"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21" fillId="9" borderId="54" xfId="0" applyFont="1" applyFill="1" applyBorder="1" applyAlignment="1">
      <alignment horizontal="center" vertical="center"/>
    </xf>
    <xf numFmtId="0" fontId="21" fillId="9" borderId="7" xfId="0" applyFont="1" applyFill="1" applyBorder="1" applyAlignment="1">
      <alignment horizontal="center" vertical="center"/>
    </xf>
    <xf numFmtId="0" fontId="21" fillId="9" borderId="55" xfId="0" applyFont="1" applyFill="1" applyBorder="1" applyAlignment="1">
      <alignment horizontal="center" vertical="center"/>
    </xf>
    <xf numFmtId="184" fontId="21" fillId="0" borderId="54" xfId="0" applyNumberFormat="1" applyFont="1" applyBorder="1" applyAlignment="1">
      <alignment horizontal="center" vertical="center"/>
    </xf>
    <xf numFmtId="184" fontId="21" fillId="0" borderId="7" xfId="0" applyNumberFormat="1" applyFont="1" applyBorder="1" applyAlignment="1">
      <alignment horizontal="center" vertical="center"/>
    </xf>
    <xf numFmtId="184" fontId="21" fillId="0" borderId="55" xfId="0" applyNumberFormat="1" applyFont="1" applyBorder="1" applyAlignment="1">
      <alignment horizontal="center" vertical="center"/>
    </xf>
    <xf numFmtId="0" fontId="21" fillId="0" borderId="71" xfId="0" applyFont="1" applyBorder="1" applyAlignment="1">
      <alignment horizontal="left" vertical="center"/>
    </xf>
    <xf numFmtId="0" fontId="21" fillId="0" borderId="57" xfId="0" applyFont="1" applyBorder="1" applyAlignment="1">
      <alignment horizontal="left" vertical="center"/>
    </xf>
    <xf numFmtId="0" fontId="21" fillId="0" borderId="2" xfId="0" applyFont="1" applyBorder="1" applyAlignment="1">
      <alignment horizontal="left" vertical="center"/>
    </xf>
    <xf numFmtId="0" fontId="21" fillId="0" borderId="53" xfId="0" applyFont="1" applyBorder="1" applyAlignment="1">
      <alignment horizontal="left" vertical="center"/>
    </xf>
    <xf numFmtId="0" fontId="21" fillId="0" borderId="10" xfId="0" applyFont="1" applyBorder="1" applyAlignment="1">
      <alignment horizontal="left" vertical="center"/>
    </xf>
    <xf numFmtId="0" fontId="21" fillId="0" borderId="65" xfId="0" applyFont="1" applyBorder="1" applyAlignment="1">
      <alignment horizontal="left" vertical="center"/>
    </xf>
    <xf numFmtId="0" fontId="21" fillId="0" borderId="66" xfId="0" applyFont="1" applyBorder="1" applyAlignment="1">
      <alignment horizontal="left" vertical="center"/>
    </xf>
    <xf numFmtId="0" fontId="21" fillId="0" borderId="3" xfId="0" applyFont="1" applyBorder="1" applyAlignment="1">
      <alignment horizontal="left" vertical="center" wrapText="1"/>
    </xf>
    <xf numFmtId="0" fontId="21" fillId="0" borderId="94" xfId="0" applyFont="1" applyBorder="1" applyAlignment="1">
      <alignment horizontal="left" vertical="center"/>
    </xf>
    <xf numFmtId="0" fontId="20" fillId="0" borderId="0" xfId="0" applyFont="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44" xfId="0" applyFont="1" applyFill="1" applyBorder="1" applyAlignment="1" applyProtection="1">
      <alignment horizontal="center" vertical="center" shrinkToFit="1"/>
    </xf>
    <xf numFmtId="0" fontId="22" fillId="0" borderId="45" xfId="0" applyFont="1" applyFill="1" applyBorder="1" applyAlignment="1" applyProtection="1">
      <alignment horizontal="center" vertical="center" shrinkToFit="1"/>
    </xf>
    <xf numFmtId="0" fontId="22" fillId="0" borderId="46" xfId="0" applyFont="1" applyFill="1" applyBorder="1" applyAlignment="1" applyProtection="1">
      <alignment horizontal="center" vertical="center" shrinkToFit="1"/>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3" xfId="0" applyFont="1" applyBorder="1" applyAlignment="1">
      <alignment horizontal="center" vertical="center"/>
    </xf>
    <xf numFmtId="0" fontId="17" fillId="0" borderId="10" xfId="0" applyFont="1" applyBorder="1" applyAlignment="1">
      <alignment horizontal="center" vertical="center"/>
    </xf>
    <xf numFmtId="0" fontId="21" fillId="0" borderId="52"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4" xfId="0" applyFont="1" applyBorder="1" applyAlignment="1">
      <alignment horizontal="center" vertical="center"/>
    </xf>
    <xf numFmtId="0" fontId="21" fillId="0" borderId="7" xfId="0" applyFont="1" applyBorder="1" applyAlignment="1">
      <alignment horizontal="center" vertical="center"/>
    </xf>
    <xf numFmtId="0" fontId="21" fillId="0" borderId="55" xfId="0" applyFont="1" applyBorder="1" applyAlignment="1">
      <alignment horizontal="center" vertical="center"/>
    </xf>
    <xf numFmtId="38" fontId="41" fillId="8" borderId="71" xfId="1" applyFont="1" applyFill="1" applyBorder="1" applyAlignment="1" applyProtection="1">
      <alignment horizontal="right" vertical="center"/>
    </xf>
    <xf numFmtId="38" fontId="41" fillId="8" borderId="124" xfId="1" applyFont="1" applyFill="1" applyBorder="1" applyAlignment="1" applyProtection="1">
      <alignment horizontal="right" vertical="center"/>
    </xf>
    <xf numFmtId="0" fontId="30" fillId="0" borderId="7" xfId="0" applyFont="1" applyBorder="1" applyProtection="1">
      <alignment vertical="center"/>
    </xf>
    <xf numFmtId="0" fontId="30" fillId="0" borderId="6" xfId="0" applyFont="1" applyBorder="1" applyProtection="1">
      <alignment vertical="center"/>
    </xf>
    <xf numFmtId="0" fontId="30" fillId="0" borderId="10" xfId="0" applyFont="1" applyBorder="1" applyProtection="1">
      <alignment vertical="center"/>
    </xf>
    <xf numFmtId="0" fontId="30" fillId="0" borderId="12" xfId="0" applyFont="1" applyBorder="1" applyProtection="1">
      <alignment vertical="center"/>
    </xf>
    <xf numFmtId="0" fontId="33" fillId="0" borderId="85" xfId="0" applyFont="1" applyBorder="1" applyProtection="1">
      <alignment vertical="center"/>
    </xf>
    <xf numFmtId="0" fontId="33" fillId="0" borderId="118" xfId="0" applyFont="1" applyBorder="1" applyProtection="1">
      <alignment vertical="center"/>
    </xf>
    <xf numFmtId="0" fontId="33" fillId="0" borderId="86" xfId="0" applyFont="1" applyBorder="1" applyProtection="1">
      <alignment vertical="center"/>
    </xf>
    <xf numFmtId="38" fontId="39" fillId="8" borderId="44" xfId="1" applyFont="1" applyFill="1" applyBorder="1" applyAlignment="1" applyProtection="1">
      <alignment horizontal="right" vertical="center"/>
    </xf>
    <xf numFmtId="38" fontId="39" fillId="8" borderId="46" xfId="1" applyFont="1" applyFill="1" applyBorder="1" applyAlignment="1" applyProtection="1">
      <alignment horizontal="right" vertical="center"/>
    </xf>
    <xf numFmtId="38" fontId="39" fillId="8" borderId="121" xfId="1" applyFont="1" applyFill="1" applyBorder="1" applyAlignment="1" applyProtection="1">
      <alignment horizontal="right" vertical="center"/>
    </xf>
    <xf numFmtId="38" fontId="39" fillId="8" borderId="123" xfId="1" applyFont="1" applyFill="1" applyBorder="1" applyAlignment="1" applyProtection="1">
      <alignment horizontal="right" vertical="center"/>
    </xf>
    <xf numFmtId="0" fontId="30" fillId="0" borderId="111" xfId="0" applyFont="1" applyBorder="1" applyAlignment="1" applyProtection="1">
      <alignment horizontal="left" vertical="center"/>
    </xf>
    <xf numFmtId="0" fontId="30" fillId="0" borderId="112" xfId="0" applyFont="1" applyBorder="1" applyAlignment="1" applyProtection="1">
      <alignment horizontal="left" vertical="center"/>
    </xf>
    <xf numFmtId="0" fontId="30" fillId="0" borderId="111" xfId="0" applyFont="1" applyBorder="1" applyProtection="1">
      <alignment vertical="center"/>
    </xf>
    <xf numFmtId="0" fontId="30" fillId="0" borderId="112" xfId="0" applyFont="1" applyBorder="1" applyProtection="1">
      <alignment vertical="center"/>
    </xf>
    <xf numFmtId="189" fontId="35" fillId="6" borderId="114" xfId="0" applyNumberFormat="1" applyFont="1" applyFill="1" applyBorder="1" applyAlignment="1" applyProtection="1">
      <alignment horizontal="right" vertical="center"/>
    </xf>
    <xf numFmtId="189" fontId="35" fillId="6" borderId="81" xfId="0" applyNumberFormat="1" applyFont="1" applyFill="1" applyBorder="1" applyAlignment="1" applyProtection="1">
      <alignment horizontal="right" vertical="center"/>
    </xf>
    <xf numFmtId="0" fontId="30" fillId="0" borderId="22" xfId="0" applyFont="1" applyBorder="1" applyProtection="1">
      <alignment vertical="center"/>
    </xf>
    <xf numFmtId="0" fontId="30" fillId="0" borderId="23" xfId="0" applyFont="1" applyBorder="1" applyProtection="1">
      <alignment vertical="center"/>
    </xf>
    <xf numFmtId="0" fontId="30" fillId="0" borderId="25" xfId="0" applyFont="1" applyBorder="1" applyProtection="1">
      <alignment vertical="center"/>
    </xf>
    <xf numFmtId="0" fontId="30" fillId="0" borderId="17" xfId="0" applyFont="1" applyBorder="1" applyProtection="1">
      <alignment vertical="center"/>
    </xf>
    <xf numFmtId="0" fontId="30" fillId="0" borderId="7" xfId="0" applyFont="1" applyBorder="1" applyAlignment="1" applyProtection="1">
      <alignment horizontal="left" vertical="center"/>
    </xf>
    <xf numFmtId="0" fontId="30" fillId="0" borderId="6" xfId="0" applyFont="1" applyBorder="1" applyAlignment="1" applyProtection="1">
      <alignment horizontal="left" vertical="center"/>
    </xf>
    <xf numFmtId="0" fontId="27" fillId="0" borderId="0" xfId="0" applyFont="1" applyAlignment="1" applyProtection="1">
      <alignment horizontal="left" vertical="center"/>
    </xf>
    <xf numFmtId="0" fontId="28" fillId="0" borderId="0" xfId="0" applyFont="1" applyAlignment="1" applyProtection="1">
      <alignment horizontal="left" vertical="center"/>
    </xf>
    <xf numFmtId="0" fontId="30" fillId="0" borderId="0" xfId="0" applyFont="1" applyAlignment="1" applyProtection="1">
      <alignment horizontal="center" vertical="center"/>
    </xf>
    <xf numFmtId="0" fontId="30" fillId="0" borderId="98" xfId="0" applyFont="1" applyBorder="1" applyAlignment="1" applyProtection="1">
      <alignment horizontal="center" vertical="center"/>
    </xf>
    <xf numFmtId="0" fontId="30" fillId="0" borderId="44" xfId="0" applyFont="1" applyBorder="1" applyAlignment="1" applyProtection="1">
      <alignment horizontal="center" vertical="center"/>
    </xf>
    <xf numFmtId="0" fontId="30" fillId="0" borderId="45" xfId="0" applyFont="1" applyBorder="1" applyAlignment="1" applyProtection="1">
      <alignment horizontal="center" vertical="center"/>
    </xf>
    <xf numFmtId="0" fontId="30" fillId="0" borderId="46" xfId="0" applyFont="1" applyBorder="1" applyAlignment="1" applyProtection="1">
      <alignment horizontal="center" vertical="center"/>
    </xf>
    <xf numFmtId="0" fontId="30" fillId="0" borderId="5" xfId="0" applyFont="1" applyBorder="1" applyAlignment="1" applyProtection="1">
      <alignment horizontal="center" vertical="center"/>
    </xf>
    <xf numFmtId="0" fontId="30" fillId="0" borderId="7" xfId="0" applyFont="1" applyBorder="1" applyAlignment="1" applyProtection="1">
      <alignment horizontal="center" vertical="center"/>
    </xf>
    <xf numFmtId="0" fontId="30" fillId="0" borderId="5" xfId="0" applyFont="1" applyBorder="1" applyAlignment="1" applyProtection="1">
      <alignment horizontal="left" vertical="center"/>
    </xf>
    <xf numFmtId="0" fontId="30" fillId="0" borderId="3" xfId="0" applyFont="1" applyBorder="1" applyAlignment="1" applyProtection="1">
      <alignment horizontal="left" vertical="center"/>
    </xf>
    <xf numFmtId="0" fontId="30" fillId="0" borderId="2" xfId="0" applyFont="1" applyBorder="1" applyAlignment="1" applyProtection="1">
      <alignment horizontal="left" vertical="center"/>
    </xf>
    <xf numFmtId="0" fontId="30" fillId="0" borderId="101" xfId="0" applyFont="1" applyBorder="1" applyAlignment="1" applyProtection="1">
      <alignment horizontal="left" vertical="center"/>
    </xf>
    <xf numFmtId="0" fontId="30" fillId="0" borderId="102" xfId="0" applyFont="1" applyBorder="1" applyAlignment="1" applyProtection="1">
      <alignment horizontal="left" vertical="center"/>
    </xf>
    <xf numFmtId="0" fontId="30" fillId="0" borderId="104" xfId="0" applyFont="1" applyBorder="1" applyAlignment="1" applyProtection="1">
      <alignment horizontal="left" vertical="center"/>
    </xf>
    <xf numFmtId="0" fontId="30" fillId="0" borderId="105" xfId="0" applyFont="1" applyBorder="1" applyAlignment="1" applyProtection="1">
      <alignment horizontal="left" vertical="center"/>
    </xf>
    <xf numFmtId="0" fontId="30" fillId="0" borderId="0" xfId="0" applyFont="1" applyAlignment="1" applyProtection="1">
      <alignment horizontal="left" vertical="top" wrapText="1"/>
    </xf>
    <xf numFmtId="0" fontId="30" fillId="0" borderId="108" xfId="0" applyFont="1" applyBorder="1" applyAlignment="1" applyProtection="1">
      <alignment horizontal="center" vertical="center"/>
    </xf>
    <xf numFmtId="0" fontId="30" fillId="0" borderId="78" xfId="0" applyFont="1" applyBorder="1" applyAlignment="1" applyProtection="1">
      <alignment horizontal="center" vertical="center"/>
    </xf>
    <xf numFmtId="0" fontId="60" fillId="0" borderId="0" xfId="2" applyFont="1" applyAlignment="1" applyProtection="1">
      <alignment horizontal="center" vertical="center"/>
    </xf>
    <xf numFmtId="0" fontId="52" fillId="0" borderId="10" xfId="2" applyFont="1" applyBorder="1" applyAlignment="1" applyProtection="1">
      <alignment horizontal="center" vertical="center" shrinkToFit="1"/>
    </xf>
    <xf numFmtId="0" fontId="53" fillId="0" borderId="49" xfId="2" applyFont="1" applyBorder="1" applyAlignment="1" applyProtection="1">
      <alignment horizontal="distributed" vertical="center"/>
    </xf>
    <xf numFmtId="0" fontId="52" fillId="0" borderId="79" xfId="2" applyFont="1" applyBorder="1" applyAlignment="1" applyProtection="1">
      <alignment horizontal="center" vertical="center" shrinkToFit="1"/>
    </xf>
    <xf numFmtId="0" fontId="52" fillId="0" borderId="51" xfId="2" applyFont="1" applyBorder="1" applyAlignment="1" applyProtection="1">
      <alignment horizontal="center" vertical="center" shrinkToFit="1"/>
    </xf>
    <xf numFmtId="0" fontId="52" fillId="0" borderId="126" xfId="2" applyFont="1" applyFill="1" applyBorder="1" applyAlignment="1" applyProtection="1">
      <alignment horizontal="center" vertical="center" shrinkToFit="1"/>
    </xf>
    <xf numFmtId="0" fontId="52" fillId="0" borderId="125" xfId="2" applyFont="1" applyFill="1" applyBorder="1" applyAlignment="1" applyProtection="1">
      <alignment horizontal="center" vertical="center" shrinkToFit="1"/>
    </xf>
    <xf numFmtId="0" fontId="52" fillId="0" borderId="128" xfId="2" applyFont="1" applyFill="1" applyBorder="1" applyAlignment="1" applyProtection="1">
      <alignment horizontal="center" vertical="center" wrapText="1"/>
    </xf>
    <xf numFmtId="0" fontId="52" fillId="0" borderId="126" xfId="2" applyFont="1" applyFill="1" applyBorder="1" applyAlignment="1" applyProtection="1">
      <alignment horizontal="center" vertical="center"/>
    </xf>
    <xf numFmtId="0" fontId="53" fillId="0" borderId="82" xfId="2" applyFont="1" applyBorder="1" applyAlignment="1" applyProtection="1">
      <alignment horizontal="distributed" vertical="center"/>
    </xf>
    <xf numFmtId="0" fontId="52" fillId="0" borderId="5" xfId="2" applyFont="1" applyBorder="1" applyAlignment="1" applyProtection="1">
      <alignment horizontal="center" vertical="center" shrinkToFit="1"/>
    </xf>
    <xf numFmtId="0" fontId="52" fillId="0" borderId="83" xfId="2" applyFont="1" applyBorder="1" applyAlignment="1" applyProtection="1">
      <alignment horizontal="center" vertical="center" shrinkToFit="1"/>
    </xf>
    <xf numFmtId="0" fontId="52" fillId="0" borderId="5" xfId="2" applyFont="1" applyFill="1" applyBorder="1" applyAlignment="1" applyProtection="1">
      <alignment horizontal="center" vertical="center" shrinkToFit="1"/>
    </xf>
    <xf numFmtId="0" fontId="52" fillId="0" borderId="83" xfId="2" applyFont="1" applyFill="1" applyBorder="1" applyAlignment="1" applyProtection="1">
      <alignment horizontal="center" vertical="center" shrinkToFit="1"/>
    </xf>
    <xf numFmtId="0" fontId="53" fillId="0" borderId="132" xfId="2" applyFont="1" applyBorder="1" applyAlignment="1" applyProtection="1">
      <alignment horizontal="distributed" vertical="center"/>
    </xf>
    <xf numFmtId="0" fontId="52" fillId="0" borderId="47" xfId="2" applyFont="1" applyBorder="1" applyAlignment="1" applyProtection="1">
      <alignment horizontal="center" vertical="center" wrapText="1"/>
    </xf>
    <xf numFmtId="0" fontId="52" fillId="0" borderId="80" xfId="2" applyFont="1" applyBorder="1" applyAlignment="1" applyProtection="1">
      <alignment horizontal="center" vertical="center" wrapText="1"/>
    </xf>
    <xf numFmtId="0" fontId="52" fillId="0" borderId="48" xfId="2" applyFont="1" applyBorder="1" applyAlignment="1" applyProtection="1">
      <alignment horizontal="center" vertical="center" wrapText="1"/>
    </xf>
    <xf numFmtId="0" fontId="52" fillId="0" borderId="52" xfId="2" applyFont="1" applyBorder="1" applyAlignment="1" applyProtection="1">
      <alignment horizontal="center" vertical="center" wrapText="1"/>
    </xf>
    <xf numFmtId="0" fontId="52" fillId="0" borderId="53" xfId="2" applyFont="1" applyBorder="1" applyAlignment="1" applyProtection="1">
      <alignment horizontal="center" vertical="center" wrapText="1"/>
    </xf>
    <xf numFmtId="0" fontId="52" fillId="0" borderId="10" xfId="2" applyFont="1" applyBorder="1" applyAlignment="1" applyProtection="1">
      <alignment horizontal="center" vertical="center" wrapText="1"/>
    </xf>
    <xf numFmtId="0" fontId="52" fillId="0" borderId="56" xfId="2" applyFont="1" applyBorder="1" applyAlignment="1" applyProtection="1">
      <alignment horizontal="center" vertical="center" wrapText="1"/>
    </xf>
    <xf numFmtId="0" fontId="52" fillId="0" borderId="7" xfId="2" applyFont="1" applyBorder="1" applyAlignment="1">
      <alignment horizontal="distributed" vertical="center"/>
    </xf>
    <xf numFmtId="0" fontId="52" fillId="2" borderId="7" xfId="2" applyFont="1" applyFill="1" applyBorder="1" applyAlignment="1" applyProtection="1">
      <alignment horizontal="center" vertical="center" shrinkToFit="1"/>
      <protection locked="0"/>
    </xf>
    <xf numFmtId="0" fontId="54" fillId="0" borderId="136" xfId="2" applyFont="1" applyBorder="1" applyAlignment="1">
      <alignment horizontal="left" vertical="center" wrapText="1"/>
    </xf>
    <xf numFmtId="0" fontId="54" fillId="0" borderId="135" xfId="2" applyFont="1" applyBorder="1" applyAlignment="1">
      <alignment horizontal="left" vertical="center" wrapText="1"/>
    </xf>
    <xf numFmtId="0" fontId="54" fillId="0" borderId="134" xfId="2" applyFont="1" applyBorder="1" applyAlignment="1">
      <alignment horizontal="left" vertical="center" wrapText="1"/>
    </xf>
    <xf numFmtId="58" fontId="52" fillId="0" borderId="0" xfId="2" applyNumberFormat="1" applyFont="1" applyAlignment="1">
      <alignment horizontal="center" vertical="center"/>
    </xf>
    <xf numFmtId="0" fontId="52" fillId="0" borderId="0" xfId="2" applyFont="1" applyAlignment="1">
      <alignment horizontal="center" vertical="center"/>
    </xf>
    <xf numFmtId="0" fontId="53" fillId="0" borderId="82" xfId="2" applyFont="1" applyBorder="1" applyAlignment="1">
      <alignment horizontal="distributed" vertical="center"/>
    </xf>
    <xf numFmtId="0" fontId="53" fillId="0" borderId="8" xfId="2" applyFont="1" applyBorder="1" applyAlignment="1">
      <alignment horizontal="distributed" vertical="center"/>
    </xf>
    <xf numFmtId="0" fontId="52" fillId="0" borderId="10" xfId="2" applyFont="1" applyBorder="1" applyAlignment="1">
      <alignment horizontal="distributed" vertical="center"/>
    </xf>
    <xf numFmtId="0" fontId="52" fillId="2" borderId="10" xfId="2" applyFont="1" applyFill="1" applyBorder="1" applyAlignment="1" applyProtection="1">
      <alignment horizontal="center" vertical="center" shrinkToFit="1"/>
      <protection locked="0"/>
    </xf>
    <xf numFmtId="0" fontId="52" fillId="0" borderId="126" xfId="2" applyFont="1" applyBorder="1" applyAlignment="1">
      <alignment horizontal="center" vertical="center"/>
    </xf>
    <xf numFmtId="0" fontId="52" fillId="0" borderId="138" xfId="2" applyFont="1" applyBorder="1" applyAlignment="1">
      <alignment horizontal="center" vertical="center"/>
    </xf>
    <xf numFmtId="0" fontId="52" fillId="0" borderId="131" xfId="2" applyFont="1" applyBorder="1" applyAlignment="1">
      <alignment horizontal="center" vertical="center"/>
    </xf>
    <xf numFmtId="0" fontId="52" fillId="0" borderId="5" xfId="2" applyFont="1" applyBorder="1" applyAlignment="1">
      <alignment vertical="center" shrinkToFit="1"/>
    </xf>
    <xf numFmtId="0" fontId="52" fillId="0" borderId="7" xfId="2" applyFont="1" applyBorder="1" applyAlignment="1">
      <alignment vertical="center" shrinkToFit="1"/>
    </xf>
    <xf numFmtId="0" fontId="52" fillId="0" borderId="55" xfId="2" applyFont="1" applyBorder="1" applyAlignment="1">
      <alignment vertical="center" shrinkToFit="1"/>
    </xf>
    <xf numFmtId="0" fontId="53" fillId="0" borderId="132" xfId="2" applyFont="1" applyBorder="1" applyAlignment="1">
      <alignment horizontal="distributed" vertical="center"/>
    </xf>
    <xf numFmtId="0" fontId="53" fillId="0" borderId="133" xfId="2" applyFont="1" applyBorder="1" applyAlignment="1">
      <alignment horizontal="distributed" vertical="center"/>
    </xf>
    <xf numFmtId="0" fontId="52" fillId="2" borderId="0" xfId="2" applyFont="1" applyFill="1" applyAlignment="1" applyProtection="1">
      <alignment horizontal="center" vertical="center" shrinkToFit="1"/>
      <protection locked="0"/>
    </xf>
    <xf numFmtId="0" fontId="53" fillId="2" borderId="11" xfId="2" applyFont="1" applyFill="1" applyBorder="1" applyAlignment="1" applyProtection="1">
      <alignment horizontal="left" vertical="center" wrapText="1"/>
      <protection locked="0"/>
    </xf>
    <xf numFmtId="0" fontId="53" fillId="2" borderId="10" xfId="2" applyFont="1" applyFill="1" applyBorder="1" applyAlignment="1" applyProtection="1">
      <alignment horizontal="left" vertical="center" wrapText="1"/>
      <protection locked="0"/>
    </xf>
    <xf numFmtId="0" fontId="53" fillId="2" borderId="56" xfId="2" applyFont="1" applyFill="1" applyBorder="1" applyAlignment="1" applyProtection="1">
      <alignment horizontal="left" vertical="center" wrapText="1"/>
      <protection locked="0"/>
    </xf>
    <xf numFmtId="0" fontId="7" fillId="0" borderId="0" xfId="2" applyAlignment="1">
      <alignment horizontal="center" vertical="center"/>
    </xf>
    <xf numFmtId="0" fontId="60" fillId="0" borderId="0" xfId="2" applyFont="1" applyAlignment="1">
      <alignment horizontal="center" vertical="center"/>
    </xf>
    <xf numFmtId="0" fontId="54" fillId="0" borderId="9" xfId="2" applyFont="1" applyBorder="1" applyAlignment="1">
      <alignment vertical="center" wrapText="1"/>
    </xf>
    <xf numFmtId="0" fontId="53" fillId="0" borderId="99" xfId="2" applyFont="1" applyBorder="1" applyAlignment="1">
      <alignment horizontal="center" vertical="top"/>
    </xf>
    <xf numFmtId="0" fontId="53" fillId="0" borderId="84" xfId="2" applyFont="1" applyBorder="1" applyAlignment="1">
      <alignment horizontal="center" vertical="top"/>
    </xf>
    <xf numFmtId="0" fontId="53" fillId="0" borderId="137" xfId="2" applyFont="1" applyBorder="1" applyAlignment="1">
      <alignment horizontal="center" vertical="top"/>
    </xf>
    <xf numFmtId="0" fontId="53" fillId="0" borderId="80" xfId="2" applyFont="1" applyBorder="1" applyAlignment="1">
      <alignment horizontal="center" vertical="top"/>
    </xf>
    <xf numFmtId="0" fontId="53" fillId="0" borderId="77" xfId="2" applyFont="1" applyBorder="1" applyAlignment="1">
      <alignment horizontal="center" vertical="top"/>
    </xf>
    <xf numFmtId="0" fontId="53" fillId="0" borderId="93" xfId="2" applyFont="1" applyBorder="1" applyAlignment="1">
      <alignment horizontal="center" vertical="top"/>
    </xf>
    <xf numFmtId="0" fontId="54" fillId="0" borderId="8" xfId="2" applyFont="1" applyBorder="1" applyAlignment="1">
      <alignment horizontal="left" vertical="center" wrapText="1"/>
    </xf>
    <xf numFmtId="0" fontId="54" fillId="0" borderId="83" xfId="2" applyFont="1" applyBorder="1" applyAlignment="1">
      <alignment horizontal="left" vertical="center" wrapText="1"/>
    </xf>
    <xf numFmtId="0" fontId="54" fillId="2" borderId="74" xfId="2" applyFont="1" applyFill="1" applyBorder="1" applyAlignment="1" applyProtection="1">
      <alignment horizontal="left" vertical="center" wrapText="1"/>
      <protection locked="0"/>
    </xf>
    <xf numFmtId="0" fontId="54" fillId="2" borderId="75" xfId="2" applyFont="1" applyFill="1" applyBorder="1" applyAlignment="1" applyProtection="1">
      <alignment horizontal="left" vertical="center" wrapText="1"/>
      <protection locked="0"/>
    </xf>
    <xf numFmtId="0" fontId="54" fillId="0" borderId="8" xfId="2" applyFont="1" applyBorder="1" applyAlignment="1">
      <alignment vertical="center" wrapText="1"/>
    </xf>
    <xf numFmtId="0" fontId="54" fillId="0" borderId="133" xfId="2" applyFont="1" applyBorder="1" applyAlignment="1">
      <alignment vertical="center" wrapText="1"/>
    </xf>
    <xf numFmtId="0" fontId="54" fillId="0" borderId="6" xfId="2" applyFont="1" applyBorder="1" applyAlignment="1">
      <alignment horizontal="center" vertical="center" wrapText="1"/>
    </xf>
    <xf numFmtId="0" fontId="54" fillId="0" borderId="127" xfId="2" applyFont="1" applyBorder="1" applyAlignment="1">
      <alignment horizontal="center" vertical="center" wrapText="1"/>
    </xf>
    <xf numFmtId="0" fontId="53" fillId="0" borderId="107" xfId="2" applyFont="1" applyBorder="1" applyAlignment="1">
      <alignment vertical="center" wrapText="1"/>
    </xf>
    <xf numFmtId="0" fontId="53" fillId="0" borderId="108" xfId="2" applyFont="1" applyBorder="1" applyAlignment="1">
      <alignment vertical="center" wrapText="1"/>
    </xf>
    <xf numFmtId="0" fontId="52" fillId="0" borderId="10" xfId="2" applyFont="1" applyBorder="1" applyAlignment="1">
      <alignment horizontal="center" vertical="center" shrinkToFit="1"/>
    </xf>
    <xf numFmtId="0" fontId="54" fillId="0" borderId="1" xfId="2" applyFont="1" applyBorder="1" applyAlignment="1">
      <alignment horizontal="center" vertical="center" wrapText="1"/>
    </xf>
    <xf numFmtId="0" fontId="54" fillId="0" borderId="74" xfId="2" applyFont="1" applyBorder="1" applyAlignment="1">
      <alignment horizontal="center" vertical="center" wrapText="1"/>
    </xf>
    <xf numFmtId="0" fontId="53" fillId="0" borderId="49" xfId="2" applyFont="1" applyBorder="1" applyAlignment="1">
      <alignment horizontal="distributed" vertical="center"/>
    </xf>
    <xf numFmtId="0" fontId="53" fillId="0" borderId="50" xfId="2" applyFont="1" applyBorder="1" applyAlignment="1">
      <alignment horizontal="distributed" vertical="center"/>
    </xf>
    <xf numFmtId="0" fontId="52" fillId="0" borderId="79" xfId="2" applyFont="1" applyBorder="1" applyAlignment="1">
      <alignment vertical="center" shrinkToFit="1"/>
    </xf>
    <xf numFmtId="0" fontId="52" fillId="0" borderId="108" xfId="2" applyFont="1" applyBorder="1" applyAlignment="1">
      <alignment vertical="center" shrinkToFit="1"/>
    </xf>
    <xf numFmtId="0" fontId="52" fillId="0" borderId="139" xfId="2" applyFont="1" applyBorder="1" applyAlignment="1">
      <alignment vertical="center" shrinkToFit="1"/>
    </xf>
    <xf numFmtId="0" fontId="67" fillId="0" borderId="0" xfId="2" applyFont="1" applyAlignment="1" applyProtection="1">
      <alignment horizontal="center" vertical="center"/>
    </xf>
    <xf numFmtId="0" fontId="53" fillId="0" borderId="50" xfId="2" applyFont="1" applyBorder="1" applyAlignment="1" applyProtection="1">
      <alignment horizontal="distributed" vertical="center"/>
    </xf>
    <xf numFmtId="0" fontId="52" fillId="0" borderId="50" xfId="2" applyFont="1" applyBorder="1" applyAlignment="1" applyProtection="1">
      <alignment vertical="center" shrinkToFit="1"/>
    </xf>
    <xf numFmtId="0" fontId="52" fillId="0" borderId="51" xfId="2" applyFont="1" applyBorder="1" applyAlignment="1" applyProtection="1">
      <alignment vertical="center" shrinkToFit="1"/>
    </xf>
    <xf numFmtId="0" fontId="53" fillId="0" borderId="8" xfId="2" applyFont="1" applyBorder="1" applyAlignment="1" applyProtection="1">
      <alignment horizontal="distributed" vertical="center"/>
    </xf>
    <xf numFmtId="0" fontId="52" fillId="0" borderId="8" xfId="2" applyFont="1" applyBorder="1" applyAlignment="1" applyProtection="1">
      <alignment vertical="center" shrinkToFit="1"/>
    </xf>
    <xf numFmtId="0" fontId="52" fillId="0" borderId="83" xfId="2" applyFont="1" applyBorder="1" applyAlignment="1" applyProtection="1">
      <alignment vertical="center" shrinkToFit="1"/>
    </xf>
    <xf numFmtId="0" fontId="52" fillId="0" borderId="168" xfId="2" applyFont="1" applyBorder="1" applyAlignment="1" applyProtection="1">
      <alignment vertical="center" wrapText="1"/>
    </xf>
    <xf numFmtId="0" fontId="53" fillId="0" borderId="167" xfId="2" applyFont="1" applyBorder="1" applyAlignment="1" applyProtection="1">
      <alignment vertical="center" wrapText="1"/>
    </xf>
    <xf numFmtId="0" fontId="53" fillId="0" borderId="167" xfId="2" applyFont="1" applyBorder="1" applyProtection="1">
      <alignment vertical="center"/>
    </xf>
    <xf numFmtId="0" fontId="54" fillId="0" borderId="44" xfId="2" applyFont="1" applyBorder="1" applyAlignment="1" applyProtection="1">
      <alignment horizontal="center" vertical="center" wrapText="1"/>
    </xf>
    <xf numFmtId="0" fontId="54" fillId="0" borderId="45" xfId="2" applyFont="1" applyBorder="1" applyAlignment="1" applyProtection="1">
      <alignment horizontal="center" vertical="center" wrapText="1"/>
    </xf>
    <xf numFmtId="0" fontId="54" fillId="0" borderId="46" xfId="2" applyFont="1" applyBorder="1" applyAlignment="1" applyProtection="1">
      <alignment horizontal="center" vertical="center" wrapText="1"/>
    </xf>
    <xf numFmtId="0" fontId="52" fillId="0" borderId="44" xfId="2" applyFont="1" applyBorder="1" applyAlignment="1" applyProtection="1">
      <alignment horizontal="center" vertical="center"/>
    </xf>
    <xf numFmtId="0" fontId="52" fillId="0" borderId="45" xfId="2" applyFont="1" applyBorder="1" applyAlignment="1" applyProtection="1">
      <alignment horizontal="center" vertical="center"/>
    </xf>
    <xf numFmtId="0" fontId="52" fillId="8" borderId="45" xfId="2" applyFont="1" applyFill="1" applyBorder="1" applyAlignment="1" applyProtection="1">
      <alignment horizontal="center" vertical="center"/>
    </xf>
    <xf numFmtId="0" fontId="52" fillId="0" borderId="46" xfId="2" applyFont="1" applyBorder="1" applyAlignment="1" applyProtection="1">
      <alignment horizontal="center" vertical="center"/>
    </xf>
    <xf numFmtId="0" fontId="52" fillId="2" borderId="145" xfId="2" applyFont="1" applyFill="1" applyBorder="1" applyAlignment="1" applyProtection="1">
      <alignment horizontal="right" vertical="center"/>
      <protection locked="0"/>
    </xf>
    <xf numFmtId="0" fontId="52" fillId="2" borderId="144" xfId="2" applyFont="1" applyFill="1" applyBorder="1" applyAlignment="1" applyProtection="1">
      <alignment horizontal="right" vertical="center"/>
      <protection locked="0"/>
    </xf>
    <xf numFmtId="0" fontId="53" fillId="0" borderId="133" xfId="2" applyFont="1" applyBorder="1" applyAlignment="1" applyProtection="1">
      <alignment horizontal="distributed" vertical="center"/>
    </xf>
    <xf numFmtId="0" fontId="53" fillId="0" borderId="126" xfId="2" applyFont="1" applyBorder="1" applyAlignment="1" applyProtection="1">
      <alignment horizontal="center" vertical="center"/>
    </xf>
    <xf numFmtId="0" fontId="53" fillId="0" borderId="138" xfId="2" applyFont="1" applyBorder="1" applyAlignment="1" applyProtection="1">
      <alignment horizontal="center" vertical="center"/>
    </xf>
    <xf numFmtId="0" fontId="53" fillId="0" borderId="131" xfId="2" applyFont="1" applyBorder="1" applyAlignment="1" applyProtection="1">
      <alignment horizontal="center" vertical="center"/>
    </xf>
    <xf numFmtId="0" fontId="52" fillId="2" borderId="35" xfId="2" applyFont="1" applyFill="1" applyBorder="1" applyAlignment="1" applyProtection="1">
      <alignment horizontal="right" vertical="center"/>
      <protection locked="0"/>
    </xf>
    <xf numFmtId="0" fontId="53" fillId="2" borderId="150" xfId="2" applyFont="1" applyFill="1" applyBorder="1" applyAlignment="1" applyProtection="1">
      <alignment horizontal="right" vertical="center"/>
      <protection locked="0"/>
    </xf>
    <xf numFmtId="0" fontId="52" fillId="0" borderId="169" xfId="2" applyFont="1" applyBorder="1" applyAlignment="1" applyProtection="1">
      <alignment horizontal="left" vertical="center" wrapText="1"/>
    </xf>
    <xf numFmtId="0" fontId="52" fillId="0" borderId="141" xfId="2" applyFont="1" applyBorder="1" applyAlignment="1" applyProtection="1">
      <alignment horizontal="left" vertical="center" wrapText="1"/>
    </xf>
    <xf numFmtId="0" fontId="52" fillId="0" borderId="148" xfId="2" applyFont="1" applyBorder="1" applyAlignment="1" applyProtection="1">
      <alignment horizontal="left" vertical="center" wrapText="1"/>
    </xf>
    <xf numFmtId="0" fontId="52" fillId="2" borderId="72" xfId="2" applyFont="1" applyFill="1" applyBorder="1" applyAlignment="1" applyProtection="1">
      <alignment horizontal="right" vertical="center"/>
      <protection locked="0"/>
    </xf>
    <xf numFmtId="0" fontId="53" fillId="2" borderId="120" xfId="2" applyFont="1" applyFill="1" applyBorder="1" applyAlignment="1" applyProtection="1">
      <alignment horizontal="right" vertical="center"/>
      <protection locked="0"/>
    </xf>
    <xf numFmtId="0" fontId="52" fillId="0" borderId="35" xfId="2" applyFont="1" applyFill="1" applyBorder="1" applyAlignment="1" applyProtection="1">
      <alignment horizontal="center" vertical="center"/>
    </xf>
    <xf numFmtId="0" fontId="52" fillId="0" borderId="150" xfId="2" applyFont="1" applyFill="1" applyBorder="1" applyAlignment="1" applyProtection="1">
      <alignment horizontal="center" vertical="center"/>
    </xf>
    <xf numFmtId="0" fontId="52" fillId="0" borderId="149" xfId="2" applyFont="1" applyFill="1" applyBorder="1" applyAlignment="1" applyProtection="1">
      <alignment horizontal="center" vertical="center"/>
    </xf>
    <xf numFmtId="0" fontId="52" fillId="0" borderId="194" xfId="2" applyFont="1" applyFill="1" applyBorder="1" applyAlignment="1" applyProtection="1">
      <alignment horizontal="center" vertical="center"/>
    </xf>
    <xf numFmtId="0" fontId="52" fillId="0" borderId="195" xfId="2" applyFont="1" applyFill="1" applyBorder="1" applyAlignment="1" applyProtection="1">
      <alignment horizontal="center" vertical="center"/>
    </xf>
    <xf numFmtId="0" fontId="52" fillId="0" borderId="196" xfId="2" applyFont="1" applyFill="1" applyBorder="1" applyAlignment="1" applyProtection="1">
      <alignment horizontal="center" vertical="center"/>
    </xf>
    <xf numFmtId="0" fontId="52" fillId="0" borderId="197" xfId="2" applyFont="1" applyFill="1" applyBorder="1" applyAlignment="1" applyProtection="1">
      <alignment horizontal="center" vertical="center"/>
    </xf>
    <xf numFmtId="0" fontId="52" fillId="0" borderId="198" xfId="2" applyFont="1" applyFill="1" applyBorder="1" applyAlignment="1" applyProtection="1">
      <alignment horizontal="center" vertical="center"/>
    </xf>
    <xf numFmtId="0" fontId="52" fillId="0" borderId="199" xfId="2" applyFont="1" applyFill="1" applyBorder="1" applyAlignment="1" applyProtection="1">
      <alignment horizontal="center" vertical="center"/>
    </xf>
    <xf numFmtId="0" fontId="52" fillId="0" borderId="47" xfId="2" applyFont="1" applyBorder="1" applyProtection="1">
      <alignment vertical="center"/>
    </xf>
    <xf numFmtId="0" fontId="7" fillId="0" borderId="48" xfId="2" applyBorder="1" applyProtection="1">
      <alignment vertical="center"/>
    </xf>
    <xf numFmtId="0" fontId="7" fillId="0" borderId="52" xfId="2" applyBorder="1" applyProtection="1">
      <alignment vertical="center"/>
    </xf>
    <xf numFmtId="0" fontId="7" fillId="0" borderId="77" xfId="2" applyBorder="1" applyProtection="1">
      <alignment vertical="center"/>
    </xf>
    <xf numFmtId="0" fontId="7" fillId="0" borderId="93" xfId="2" applyBorder="1" applyProtection="1">
      <alignment vertical="center"/>
    </xf>
    <xf numFmtId="0" fontId="52" fillId="0" borderId="50" xfId="2" applyFont="1" applyBorder="1" applyAlignment="1" applyProtection="1">
      <alignment horizontal="center" vertical="center" wrapText="1"/>
    </xf>
    <xf numFmtId="0" fontId="53" fillId="0" borderId="50" xfId="2" applyFont="1" applyBorder="1" applyProtection="1">
      <alignment vertical="center"/>
    </xf>
    <xf numFmtId="38" fontId="52" fillId="0" borderId="57" xfId="3" applyFont="1" applyFill="1" applyBorder="1" applyAlignment="1" applyProtection="1">
      <alignment horizontal="right" vertical="center"/>
    </xf>
    <xf numFmtId="38" fontId="52" fillId="0" borderId="2" xfId="3" applyFont="1" applyFill="1" applyBorder="1" applyAlignment="1" applyProtection="1">
      <alignment horizontal="right" vertical="center"/>
    </xf>
    <xf numFmtId="38" fontId="52" fillId="0" borderId="64" xfId="3" applyFont="1" applyFill="1" applyBorder="1" applyAlignment="1" applyProtection="1">
      <alignment horizontal="right" vertical="center"/>
    </xf>
    <xf numFmtId="38" fontId="52" fillId="0" borderId="0" xfId="3" applyFont="1" applyFill="1" applyBorder="1" applyAlignment="1" applyProtection="1">
      <alignment horizontal="right" vertical="center"/>
    </xf>
    <xf numFmtId="38" fontId="52" fillId="0" borderId="91" xfId="3" applyFont="1" applyFill="1" applyBorder="1" applyAlignment="1" applyProtection="1">
      <alignment horizontal="right" vertical="center"/>
    </xf>
    <xf numFmtId="38" fontId="52" fillId="0" borderId="120" xfId="3" applyFont="1" applyFill="1" applyBorder="1" applyAlignment="1" applyProtection="1">
      <alignment horizontal="right" vertical="center"/>
    </xf>
    <xf numFmtId="0" fontId="56" fillId="0" borderId="120" xfId="2" applyFont="1" applyFill="1" applyBorder="1" applyAlignment="1" applyProtection="1">
      <alignment horizontal="center" vertical="center"/>
    </xf>
    <xf numFmtId="0" fontId="52" fillId="0" borderId="5" xfId="2" applyFont="1" applyBorder="1" applyAlignment="1" applyProtection="1">
      <alignment horizontal="center" vertical="center" wrapText="1"/>
    </xf>
    <xf numFmtId="0" fontId="52" fillId="0" borderId="7" xfId="2" applyFont="1" applyBorder="1" applyAlignment="1" applyProtection="1">
      <alignment horizontal="center" vertical="center" wrapText="1"/>
    </xf>
    <xf numFmtId="0" fontId="52" fillId="0" borderId="6" xfId="2" applyFont="1" applyBorder="1" applyAlignment="1" applyProtection="1">
      <alignment horizontal="center" vertical="center" wrapText="1"/>
    </xf>
    <xf numFmtId="0" fontId="52" fillId="0" borderId="146" xfId="2" applyFont="1" applyFill="1" applyBorder="1" applyAlignment="1" applyProtection="1">
      <alignment horizontal="right" vertical="center"/>
    </xf>
    <xf numFmtId="0" fontId="7" fillId="0" borderId="45" xfId="2" applyFill="1" applyBorder="1" applyAlignment="1" applyProtection="1">
      <alignment horizontal="right" vertical="center"/>
    </xf>
    <xf numFmtId="0" fontId="52" fillId="0" borderId="78" xfId="2" applyFont="1" applyBorder="1" applyAlignment="1" applyProtection="1">
      <alignment horizontal="center" vertical="center" wrapText="1"/>
    </xf>
    <xf numFmtId="0" fontId="52" fillId="0" borderId="200" xfId="2" applyFont="1" applyFill="1" applyBorder="1" applyAlignment="1" applyProtection="1">
      <alignment horizontal="center" vertical="center"/>
    </xf>
    <xf numFmtId="0" fontId="52" fillId="0" borderId="201" xfId="2" applyFont="1" applyFill="1" applyBorder="1" applyAlignment="1" applyProtection="1">
      <alignment horizontal="center" vertical="center"/>
    </xf>
    <xf numFmtId="0" fontId="52" fillId="0" borderId="202" xfId="2" applyFont="1" applyFill="1" applyBorder="1" applyAlignment="1" applyProtection="1">
      <alignment horizontal="center" vertical="center"/>
    </xf>
    <xf numFmtId="38" fontId="52" fillId="0" borderId="3" xfId="3" applyFont="1" applyFill="1" applyBorder="1" applyAlignment="1" applyProtection="1">
      <alignment horizontal="right" vertical="center"/>
    </xf>
    <xf numFmtId="38" fontId="52" fillId="0" borderId="7" xfId="3" applyFont="1" applyFill="1" applyBorder="1" applyAlignment="1" applyProtection="1">
      <alignment horizontal="right" vertical="center"/>
    </xf>
    <xf numFmtId="0" fontId="52" fillId="0" borderId="36" xfId="2" applyFont="1" applyFill="1" applyBorder="1" applyAlignment="1" applyProtection="1">
      <alignment horizontal="center" vertical="center"/>
    </xf>
    <xf numFmtId="0" fontId="52" fillId="0" borderId="152" xfId="2" applyFont="1" applyFill="1" applyBorder="1" applyAlignment="1" applyProtection="1">
      <alignment horizontal="center" vertical="center"/>
    </xf>
    <xf numFmtId="0" fontId="52" fillId="0" borderId="153" xfId="2" applyFont="1" applyFill="1" applyBorder="1" applyAlignment="1" applyProtection="1">
      <alignment horizontal="center" vertical="center"/>
    </xf>
    <xf numFmtId="0" fontId="57" fillId="0" borderId="48" xfId="2" applyFont="1" applyBorder="1" applyAlignment="1" applyProtection="1">
      <alignment vertical="center" wrapText="1"/>
    </xf>
    <xf numFmtId="0" fontId="7" fillId="0" borderId="48" xfId="2" applyBorder="1" applyAlignment="1" applyProtection="1">
      <alignment vertical="center" wrapText="1"/>
    </xf>
    <xf numFmtId="0" fontId="7" fillId="0" borderId="120" xfId="2" applyBorder="1" applyAlignment="1" applyProtection="1">
      <alignment vertical="center" wrapText="1"/>
    </xf>
    <xf numFmtId="0" fontId="53" fillId="2" borderId="47" xfId="2" applyFont="1" applyFill="1" applyBorder="1" applyAlignment="1" applyProtection="1">
      <alignment horizontal="center" vertical="center"/>
      <protection locked="0"/>
    </xf>
    <xf numFmtId="0" fontId="53" fillId="2" borderId="48" xfId="2" applyFont="1" applyFill="1" applyBorder="1" applyAlignment="1" applyProtection="1">
      <alignment horizontal="center" vertical="center"/>
      <protection locked="0"/>
    </xf>
    <xf numFmtId="0" fontId="53" fillId="2" borderId="52" xfId="2" applyFont="1" applyFill="1" applyBorder="1" applyAlignment="1" applyProtection="1">
      <alignment horizontal="center" vertical="center"/>
      <protection locked="0"/>
    </xf>
    <xf numFmtId="0" fontId="53" fillId="2" borderId="91" xfId="2" applyFont="1" applyFill="1" applyBorder="1" applyAlignment="1" applyProtection="1">
      <alignment horizontal="center" vertical="center"/>
      <protection locked="0"/>
    </xf>
    <xf numFmtId="0" fontId="53" fillId="2" borderId="120" xfId="2" applyFont="1" applyFill="1" applyBorder="1" applyAlignment="1" applyProtection="1">
      <alignment horizontal="center" vertical="center"/>
      <protection locked="0"/>
    </xf>
    <xf numFmtId="0" fontId="53" fillId="2" borderId="76" xfId="2" applyFont="1" applyFill="1" applyBorder="1" applyAlignment="1" applyProtection="1">
      <alignment horizontal="center" vertical="center"/>
      <protection locked="0"/>
    </xf>
    <xf numFmtId="0" fontId="53" fillId="0" borderId="51" xfId="2" applyFont="1" applyBorder="1" applyProtection="1">
      <alignment vertical="center"/>
    </xf>
    <xf numFmtId="0" fontId="52" fillId="0" borderId="142" xfId="2" applyFont="1" applyFill="1" applyBorder="1" applyAlignment="1" applyProtection="1">
      <alignment horizontal="center" vertical="center"/>
    </xf>
    <xf numFmtId="0" fontId="52" fillId="0" borderId="141" xfId="2" applyFont="1" applyFill="1" applyBorder="1" applyAlignment="1" applyProtection="1">
      <alignment horizontal="center" vertical="center"/>
    </xf>
    <xf numFmtId="0" fontId="52" fillId="0" borderId="140" xfId="2" applyFont="1" applyFill="1" applyBorder="1" applyAlignment="1" applyProtection="1">
      <alignment horizontal="center" vertical="center"/>
    </xf>
    <xf numFmtId="0" fontId="53" fillId="0" borderId="4" xfId="2" applyFont="1" applyBorder="1" applyAlignment="1" applyProtection="1">
      <alignment horizontal="center" vertical="center"/>
    </xf>
    <xf numFmtId="0" fontId="53" fillId="0" borderId="42" xfId="2" applyFont="1" applyBorder="1" applyAlignment="1" applyProtection="1">
      <alignment horizontal="center" vertical="center"/>
    </xf>
    <xf numFmtId="0" fontId="53" fillId="0" borderId="92" xfId="2" applyFont="1" applyBorder="1" applyAlignment="1" applyProtection="1">
      <alignment horizontal="center" vertical="center"/>
    </xf>
    <xf numFmtId="0" fontId="52" fillId="0" borderId="145" xfId="2" applyFont="1" applyFill="1" applyBorder="1" applyAlignment="1" applyProtection="1">
      <alignment horizontal="right" vertical="center"/>
    </xf>
    <xf numFmtId="0" fontId="52" fillId="0" borderId="144" xfId="2" applyFont="1" applyFill="1" applyBorder="1" applyAlignment="1" applyProtection="1">
      <alignment horizontal="right" vertical="center"/>
    </xf>
    <xf numFmtId="0" fontId="52" fillId="0" borderId="64" xfId="2" applyFont="1" applyBorder="1" applyAlignment="1" applyProtection="1">
      <alignment horizontal="center" vertical="center" wrapText="1"/>
    </xf>
    <xf numFmtId="0" fontId="52" fillId="0" borderId="0" xfId="2" applyFont="1" applyAlignment="1" applyProtection="1">
      <alignment horizontal="center" vertical="center" wrapText="1"/>
    </xf>
    <xf numFmtId="0" fontId="52" fillId="0" borderId="98" xfId="2" applyFont="1" applyBorder="1" applyAlignment="1" applyProtection="1">
      <alignment horizontal="center" vertical="center" wrapText="1"/>
    </xf>
    <xf numFmtId="0" fontId="52" fillId="0" borderId="91" xfId="2" applyFont="1" applyBorder="1" applyAlignment="1" applyProtection="1">
      <alignment horizontal="center" vertical="center" wrapText="1"/>
    </xf>
    <xf numFmtId="0" fontId="52" fillId="0" borderId="120" xfId="2" applyFont="1" applyBorder="1" applyAlignment="1" applyProtection="1">
      <alignment horizontal="center" vertical="center" wrapText="1"/>
    </xf>
    <xf numFmtId="0" fontId="52" fillId="0" borderId="76" xfId="2" applyFont="1" applyBorder="1" applyAlignment="1" applyProtection="1">
      <alignment horizontal="center" vertical="center" wrapText="1"/>
    </xf>
    <xf numFmtId="0" fontId="62" fillId="0" borderId="156" xfId="2" applyFont="1" applyBorder="1" applyAlignment="1" applyProtection="1">
      <alignment horizontal="left" vertical="center" wrapText="1"/>
    </xf>
    <xf numFmtId="0" fontId="62" fillId="0" borderId="155" xfId="2" applyFont="1" applyBorder="1" applyAlignment="1" applyProtection="1">
      <alignment horizontal="left" vertical="center" wrapText="1"/>
    </xf>
    <xf numFmtId="0" fontId="62" fillId="0" borderId="154" xfId="2" applyFont="1" applyBorder="1" applyAlignment="1" applyProtection="1">
      <alignment horizontal="left" vertical="center" wrapText="1"/>
    </xf>
    <xf numFmtId="0" fontId="52" fillId="0" borderId="218" xfId="2" applyFont="1" applyFill="1" applyBorder="1" applyAlignment="1" applyProtection="1">
      <alignment horizontal="center" vertical="center"/>
    </xf>
    <xf numFmtId="0" fontId="7" fillId="0" borderId="218" xfId="2" applyFill="1" applyBorder="1" applyAlignment="1" applyProtection="1">
      <alignment horizontal="center" vertical="center"/>
    </xf>
    <xf numFmtId="0" fontId="52" fillId="0" borderId="219" xfId="2" applyFont="1" applyFill="1" applyBorder="1" applyAlignment="1" applyProtection="1">
      <alignment horizontal="center" vertical="center"/>
    </xf>
    <xf numFmtId="0" fontId="7" fillId="0" borderId="219" xfId="2" applyFill="1" applyBorder="1" applyAlignment="1" applyProtection="1">
      <alignment horizontal="center" vertical="center"/>
    </xf>
    <xf numFmtId="0" fontId="52" fillId="0" borderId="215" xfId="2" applyFont="1" applyFill="1" applyBorder="1" applyAlignment="1" applyProtection="1">
      <alignment horizontal="center" vertical="center"/>
    </xf>
    <xf numFmtId="0" fontId="52" fillId="0" borderId="216" xfId="2" applyFont="1" applyFill="1" applyBorder="1" applyAlignment="1" applyProtection="1">
      <alignment horizontal="center" vertical="center"/>
    </xf>
    <xf numFmtId="0" fontId="62" fillId="0" borderId="142" xfId="2" applyFont="1" applyBorder="1" applyAlignment="1" applyProtection="1">
      <alignment horizontal="left" vertical="center" shrinkToFit="1"/>
    </xf>
    <xf numFmtId="0" fontId="52" fillId="0" borderId="141" xfId="2" applyFont="1" applyBorder="1" applyAlignment="1" applyProtection="1">
      <alignment horizontal="left" vertical="center" shrinkToFit="1"/>
    </xf>
    <xf numFmtId="0" fontId="52" fillId="0" borderId="140" xfId="2" applyFont="1" applyBorder="1" applyAlignment="1" applyProtection="1">
      <alignment horizontal="left" vertical="center" shrinkToFit="1"/>
    </xf>
    <xf numFmtId="0" fontId="52" fillId="0" borderId="209" xfId="2" applyFont="1" applyFill="1" applyBorder="1" applyAlignment="1" applyProtection="1">
      <alignment horizontal="center" vertical="center"/>
    </xf>
    <xf numFmtId="0" fontId="52" fillId="0" borderId="210" xfId="2" applyFont="1" applyFill="1" applyBorder="1" applyAlignment="1" applyProtection="1">
      <alignment horizontal="center" vertical="center"/>
    </xf>
    <xf numFmtId="0" fontId="52" fillId="0" borderId="211" xfId="2" applyFont="1" applyFill="1" applyBorder="1" applyAlignment="1" applyProtection="1">
      <alignment horizontal="center" vertical="center"/>
    </xf>
    <xf numFmtId="0" fontId="52" fillId="0" borderId="217" xfId="2" applyFont="1" applyFill="1" applyBorder="1" applyAlignment="1" applyProtection="1">
      <alignment horizontal="center" vertical="center"/>
    </xf>
    <xf numFmtId="0" fontId="52" fillId="0" borderId="146" xfId="2" applyFont="1" applyFill="1" applyBorder="1" applyAlignment="1" applyProtection="1">
      <alignment horizontal="center" vertical="center"/>
    </xf>
    <xf numFmtId="0" fontId="52" fillId="0" borderId="45" xfId="2" applyFont="1" applyFill="1" applyBorder="1" applyAlignment="1" applyProtection="1">
      <alignment horizontal="center" vertical="center"/>
    </xf>
    <xf numFmtId="38" fontId="52" fillId="0" borderId="116" xfId="3" applyFont="1" applyFill="1" applyBorder="1" applyAlignment="1" applyProtection="1">
      <alignment horizontal="right" vertical="center"/>
    </xf>
    <xf numFmtId="38" fontId="52" fillId="0" borderId="190" xfId="3" applyFont="1" applyFill="1" applyBorder="1" applyAlignment="1" applyProtection="1">
      <alignment horizontal="right" vertical="center"/>
    </xf>
    <xf numFmtId="38" fontId="52" fillId="0" borderId="113" xfId="3" applyFont="1" applyFill="1" applyBorder="1" applyAlignment="1" applyProtection="1">
      <alignment horizontal="right" vertical="center"/>
    </xf>
    <xf numFmtId="38" fontId="52" fillId="0" borderId="191" xfId="3" applyFont="1" applyFill="1" applyBorder="1" applyAlignment="1" applyProtection="1">
      <alignment horizontal="right" vertical="center"/>
    </xf>
    <xf numFmtId="38" fontId="52" fillId="0" borderId="192" xfId="3" applyFont="1" applyFill="1" applyBorder="1" applyAlignment="1" applyProtection="1">
      <alignment horizontal="right" vertical="center"/>
    </xf>
    <xf numFmtId="38" fontId="52" fillId="0" borderId="193" xfId="3" applyFont="1" applyFill="1" applyBorder="1" applyAlignment="1" applyProtection="1">
      <alignment horizontal="right" vertical="center"/>
    </xf>
    <xf numFmtId="0" fontId="53" fillId="0" borderId="166" xfId="2" applyFont="1" applyBorder="1" applyAlignment="1" applyProtection="1">
      <alignment horizontal="center" vertical="center"/>
    </xf>
    <xf numFmtId="0" fontId="53" fillId="0" borderId="98" xfId="2" applyFont="1" applyBorder="1" applyAlignment="1" applyProtection="1">
      <alignment horizontal="center" vertical="center"/>
    </xf>
    <xf numFmtId="0" fontId="53" fillId="0" borderId="76" xfId="2" applyFont="1" applyBorder="1" applyAlignment="1" applyProtection="1">
      <alignment horizontal="center" vertical="center"/>
    </xf>
    <xf numFmtId="0" fontId="52" fillId="0" borderId="47" xfId="2" applyFont="1" applyBorder="1" applyAlignment="1" applyProtection="1">
      <alignment vertical="center" wrapText="1"/>
    </xf>
    <xf numFmtId="0" fontId="53" fillId="0" borderId="48" xfId="2" applyFont="1" applyBorder="1" applyAlignment="1" applyProtection="1">
      <alignment vertical="center" wrapText="1"/>
    </xf>
    <xf numFmtId="0" fontId="53" fillId="0" borderId="52" xfId="2" applyFont="1" applyBorder="1" applyAlignment="1" applyProtection="1">
      <alignment vertical="center" wrapText="1"/>
    </xf>
    <xf numFmtId="0" fontId="53" fillId="0" borderId="91" xfId="2" applyFont="1" applyBorder="1" applyAlignment="1" applyProtection="1">
      <alignment vertical="center" wrapText="1"/>
    </xf>
    <xf numFmtId="0" fontId="53" fillId="0" borderId="120" xfId="2" applyFont="1" applyBorder="1" applyAlignment="1" applyProtection="1">
      <alignment vertical="center" wrapText="1"/>
    </xf>
    <xf numFmtId="0" fontId="53" fillId="0" borderId="76" xfId="2" applyFont="1" applyBorder="1" applyAlignment="1" applyProtection="1">
      <alignment vertical="center" wrapText="1"/>
    </xf>
    <xf numFmtId="0" fontId="52" fillId="0" borderId="49" xfId="2" applyFont="1" applyBorder="1" applyAlignment="1" applyProtection="1">
      <alignment horizontal="left" vertical="center" wrapText="1"/>
    </xf>
    <xf numFmtId="0" fontId="53" fillId="0" borderId="50" xfId="2" applyFont="1" applyBorder="1" applyAlignment="1" applyProtection="1">
      <alignment horizontal="left" vertical="center" wrapText="1"/>
    </xf>
    <xf numFmtId="0" fontId="53" fillId="0" borderId="51" xfId="2" applyFont="1" applyBorder="1" applyAlignment="1" applyProtection="1">
      <alignment horizontal="left" vertical="center" wrapText="1"/>
    </xf>
    <xf numFmtId="0" fontId="52" fillId="0" borderId="65" xfId="2" applyFont="1" applyBorder="1" applyAlignment="1" applyProtection="1">
      <alignment horizontal="left" vertical="center" wrapText="1"/>
    </xf>
    <xf numFmtId="0" fontId="53" fillId="0" borderId="14" xfId="2" applyFont="1" applyBorder="1" applyAlignment="1" applyProtection="1">
      <alignment horizontal="left" vertical="center" wrapText="1"/>
    </xf>
    <xf numFmtId="0" fontId="53" fillId="0" borderId="165" xfId="2" applyFont="1" applyBorder="1" applyAlignment="1" applyProtection="1">
      <alignment horizontal="left" vertical="center" wrapText="1"/>
    </xf>
    <xf numFmtId="0" fontId="53" fillId="0" borderId="132" xfId="2" applyFont="1" applyBorder="1" applyAlignment="1" applyProtection="1">
      <alignment horizontal="left" vertical="center" wrapText="1"/>
    </xf>
    <xf numFmtId="0" fontId="53" fillId="0" borderId="133" xfId="2" applyFont="1" applyBorder="1" applyAlignment="1" applyProtection="1">
      <alignment horizontal="left" vertical="center" wrapText="1"/>
    </xf>
    <xf numFmtId="0" fontId="53" fillId="0" borderId="125" xfId="2" applyFont="1" applyBorder="1" applyAlignment="1" applyProtection="1">
      <alignment horizontal="left" vertical="center" wrapText="1"/>
    </xf>
    <xf numFmtId="0" fontId="52" fillId="0" borderId="203" xfId="2" applyFont="1" applyFill="1" applyBorder="1" applyAlignment="1" applyProtection="1">
      <alignment horizontal="center" vertical="center"/>
    </xf>
    <xf numFmtId="0" fontId="52" fillId="0" borderId="204" xfId="2" applyFont="1" applyFill="1" applyBorder="1" applyAlignment="1" applyProtection="1">
      <alignment horizontal="center" vertical="center"/>
    </xf>
    <xf numFmtId="0" fontId="52" fillId="0" borderId="205" xfId="2" applyFont="1" applyFill="1" applyBorder="1" applyAlignment="1" applyProtection="1">
      <alignment horizontal="center" vertical="center"/>
    </xf>
    <xf numFmtId="0" fontId="52" fillId="0" borderId="47" xfId="2" applyFont="1" applyBorder="1" applyAlignment="1" applyProtection="1">
      <alignment horizontal="center" vertical="center" textRotation="255" wrapText="1" shrinkToFit="1"/>
    </xf>
    <xf numFmtId="0" fontId="52" fillId="0" borderId="147" xfId="2" applyFont="1" applyBorder="1" applyAlignment="1" applyProtection="1">
      <alignment horizontal="center" vertical="center" textRotation="255" wrapText="1" shrinkToFit="1"/>
    </xf>
    <xf numFmtId="0" fontId="52" fillId="0" borderId="64" xfId="2" applyFont="1" applyBorder="1" applyAlignment="1" applyProtection="1">
      <alignment horizontal="center" vertical="center" textRotation="255" wrapText="1" shrinkToFit="1"/>
    </xf>
    <xf numFmtId="0" fontId="52" fillId="0" borderId="42" xfId="2" applyFont="1" applyBorder="1" applyAlignment="1" applyProtection="1">
      <alignment horizontal="center" vertical="center" textRotation="255" wrapText="1" shrinkToFit="1"/>
    </xf>
    <xf numFmtId="0" fontId="52" fillId="0" borderId="91" xfId="2" applyFont="1" applyBorder="1" applyAlignment="1" applyProtection="1">
      <alignment horizontal="center" vertical="center" textRotation="255" wrapText="1" shrinkToFit="1"/>
    </xf>
    <xf numFmtId="0" fontId="52" fillId="0" borderId="92" xfId="2" applyFont="1" applyBorder="1" applyAlignment="1" applyProtection="1">
      <alignment horizontal="center" vertical="center" textRotation="255" wrapText="1" shrinkToFit="1"/>
    </xf>
    <xf numFmtId="0" fontId="52" fillId="0" borderId="213" xfId="2" applyFont="1" applyFill="1" applyBorder="1" applyAlignment="1" applyProtection="1">
      <alignment horizontal="center" vertical="center"/>
    </xf>
    <xf numFmtId="0" fontId="52" fillId="0" borderId="207" xfId="2" applyFont="1" applyFill="1" applyBorder="1" applyAlignment="1" applyProtection="1">
      <alignment horizontal="center" vertical="center"/>
    </xf>
    <xf numFmtId="0" fontId="52" fillId="0" borderId="208" xfId="2" applyFont="1" applyFill="1" applyBorder="1" applyAlignment="1" applyProtection="1">
      <alignment horizontal="center" vertical="center"/>
    </xf>
    <xf numFmtId="0" fontId="52" fillId="0" borderId="148" xfId="2" applyFont="1" applyBorder="1" applyAlignment="1" applyProtection="1">
      <alignment horizontal="left" vertical="center" shrinkToFit="1"/>
    </xf>
    <xf numFmtId="0" fontId="52" fillId="0" borderId="164" xfId="2" applyFont="1" applyFill="1" applyBorder="1" applyAlignment="1" applyProtection="1">
      <alignment horizontal="center" vertical="center"/>
    </xf>
    <xf numFmtId="0" fontId="53" fillId="0" borderId="163" xfId="2" applyFont="1" applyFill="1" applyBorder="1" applyAlignment="1" applyProtection="1">
      <alignment horizontal="center" vertical="center"/>
    </xf>
    <xf numFmtId="0" fontId="53" fillId="0" borderId="162" xfId="2" applyFont="1" applyFill="1" applyBorder="1" applyAlignment="1" applyProtection="1">
      <alignment horizontal="center" vertical="center"/>
    </xf>
    <xf numFmtId="0" fontId="52" fillId="0" borderId="156" xfId="2" applyFont="1" applyFill="1" applyBorder="1" applyAlignment="1" applyProtection="1">
      <alignment horizontal="center" vertical="center"/>
    </xf>
    <xf numFmtId="0" fontId="52" fillId="0" borderId="155" xfId="2" applyFont="1" applyFill="1" applyBorder="1" applyAlignment="1" applyProtection="1">
      <alignment horizontal="center" vertical="center"/>
    </xf>
    <xf numFmtId="0" fontId="52" fillId="0" borderId="154" xfId="2" applyFont="1" applyFill="1" applyBorder="1" applyAlignment="1" applyProtection="1">
      <alignment horizontal="center" vertical="center"/>
    </xf>
    <xf numFmtId="0" fontId="52" fillId="0" borderId="142" xfId="2" applyFont="1" applyFill="1" applyBorder="1" applyAlignment="1" applyProtection="1">
      <alignment horizontal="right" vertical="center"/>
    </xf>
    <xf numFmtId="0" fontId="53" fillId="0" borderId="141" xfId="2" applyFont="1" applyFill="1" applyBorder="1" applyAlignment="1" applyProtection="1">
      <alignment horizontal="right" vertical="center"/>
    </xf>
    <xf numFmtId="0" fontId="52" fillId="0" borderId="53" xfId="2" applyFont="1" applyBorder="1" applyAlignment="1" applyProtection="1">
      <alignment horizontal="center" vertical="center" textRotation="255" wrapText="1" shrinkToFit="1"/>
    </xf>
    <xf numFmtId="0" fontId="52" fillId="0" borderId="12" xfId="2" applyFont="1" applyBorder="1" applyAlignment="1" applyProtection="1">
      <alignment horizontal="center" vertical="center" textRotation="255" wrapText="1" shrinkToFit="1"/>
    </xf>
    <xf numFmtId="0" fontId="52" fillId="0" borderId="47" xfId="2" applyFont="1" applyBorder="1" applyAlignment="1" applyProtection="1">
      <alignment horizontal="center" vertical="center" textRotation="255" shrinkToFit="1"/>
    </xf>
    <xf numFmtId="0" fontId="52" fillId="0" borderId="147" xfId="2" applyFont="1" applyBorder="1" applyAlignment="1" applyProtection="1">
      <alignment horizontal="center" vertical="center" textRotation="255" shrinkToFit="1"/>
    </xf>
    <xf numFmtId="0" fontId="52" fillId="0" borderId="64" xfId="2" applyFont="1" applyBorder="1" applyAlignment="1" applyProtection="1">
      <alignment horizontal="center" vertical="center" textRotation="255" shrinkToFit="1"/>
    </xf>
    <xf numFmtId="0" fontId="52" fillId="0" borderId="42" xfId="2" applyFont="1" applyBorder="1" applyAlignment="1" applyProtection="1">
      <alignment horizontal="center" vertical="center" textRotation="255" shrinkToFit="1"/>
    </xf>
    <xf numFmtId="0" fontId="52" fillId="0" borderId="53" xfId="2" applyFont="1" applyBorder="1" applyAlignment="1" applyProtection="1">
      <alignment horizontal="center" vertical="center" textRotation="255" shrinkToFit="1"/>
    </xf>
    <xf numFmtId="0" fontId="52" fillId="0" borderId="12" xfId="2" applyFont="1" applyBorder="1" applyAlignment="1" applyProtection="1">
      <alignment horizontal="center" vertical="center" textRotation="255" shrinkToFit="1"/>
    </xf>
    <xf numFmtId="0" fontId="52" fillId="0" borderId="212" xfId="2" applyFont="1" applyFill="1" applyBorder="1" applyAlignment="1" applyProtection="1">
      <alignment horizontal="center" vertical="center"/>
    </xf>
    <xf numFmtId="0" fontId="62" fillId="0" borderId="159" xfId="2" applyFont="1" applyBorder="1" applyAlignment="1" applyProtection="1">
      <alignment horizontal="left" vertical="center" shrinkToFit="1"/>
    </xf>
    <xf numFmtId="0" fontId="52" fillId="0" borderId="158" xfId="2" applyFont="1" applyBorder="1" applyAlignment="1" applyProtection="1">
      <alignment horizontal="left" vertical="center" shrinkToFit="1"/>
    </xf>
    <xf numFmtId="0" fontId="52" fillId="0" borderId="160" xfId="2" applyFont="1" applyBorder="1" applyAlignment="1" applyProtection="1">
      <alignment horizontal="left" vertical="center" shrinkToFit="1"/>
    </xf>
    <xf numFmtId="0" fontId="52" fillId="0" borderId="214" xfId="2" applyFont="1" applyFill="1" applyBorder="1" applyAlignment="1" applyProtection="1">
      <alignment horizontal="center" vertical="center"/>
    </xf>
    <xf numFmtId="0" fontId="52" fillId="0" borderId="206" xfId="2" applyFont="1" applyFill="1" applyBorder="1" applyAlignment="1" applyProtection="1">
      <alignment horizontal="center" vertical="center"/>
    </xf>
    <xf numFmtId="0" fontId="7" fillId="0" borderId="52" xfId="2" applyBorder="1" applyAlignment="1" applyProtection="1">
      <alignment vertical="center" wrapText="1"/>
    </xf>
    <xf numFmtId="0" fontId="7" fillId="0" borderId="91" xfId="2" applyBorder="1" applyAlignment="1" applyProtection="1">
      <alignment vertical="center" wrapText="1"/>
    </xf>
    <xf numFmtId="0" fontId="7" fillId="0" borderId="76" xfId="2" applyBorder="1" applyAlignment="1" applyProtection="1">
      <alignment vertical="center" wrapText="1"/>
    </xf>
    <xf numFmtId="0" fontId="7" fillId="0" borderId="147" xfId="2" applyBorder="1" applyProtection="1">
      <alignment vertical="center"/>
    </xf>
    <xf numFmtId="0" fontId="52" fillId="0" borderId="128" xfId="2" applyFont="1" applyBorder="1" applyProtection="1">
      <alignment vertical="center"/>
    </xf>
    <xf numFmtId="0" fontId="7" fillId="0" borderId="138" xfId="2" applyBorder="1" applyProtection="1">
      <alignment vertical="center"/>
    </xf>
    <xf numFmtId="0" fontId="7" fillId="0" borderId="127" xfId="2" applyBorder="1" applyProtection="1">
      <alignment vertical="center"/>
    </xf>
    <xf numFmtId="0" fontId="53" fillId="0" borderId="130" xfId="2" applyFont="1" applyBorder="1" applyAlignment="1" applyProtection="1">
      <alignment horizontal="center" vertical="center" wrapText="1"/>
    </xf>
    <xf numFmtId="0" fontId="7" fillId="0" borderId="48" xfId="2" applyBorder="1" applyAlignment="1" applyProtection="1">
      <alignment horizontal="center" vertical="center"/>
    </xf>
    <xf numFmtId="0" fontId="53" fillId="0" borderId="126" xfId="2" applyFont="1" applyBorder="1" applyAlignment="1" applyProtection="1">
      <alignment horizontal="center" vertical="center" wrapText="1"/>
    </xf>
    <xf numFmtId="0" fontId="7" fillId="0" borderId="138" xfId="2" applyBorder="1" applyAlignment="1" applyProtection="1">
      <alignment horizontal="center" vertical="center"/>
    </xf>
    <xf numFmtId="0" fontId="52" fillId="0" borderId="57" xfId="2" applyFont="1" applyBorder="1" applyAlignment="1" applyProtection="1">
      <alignment horizontal="center" vertical="center" textRotation="255" shrinkToFit="1"/>
    </xf>
    <xf numFmtId="0" fontId="52" fillId="0" borderId="4" xfId="2" applyFont="1" applyBorder="1" applyAlignment="1" applyProtection="1">
      <alignment horizontal="center" vertical="center" textRotation="255" shrinkToFit="1"/>
    </xf>
    <xf numFmtId="0" fontId="52" fillId="0" borderId="91" xfId="2" applyFont="1" applyBorder="1" applyAlignment="1" applyProtection="1">
      <alignment horizontal="center" vertical="center" textRotation="255" shrinkToFit="1"/>
    </xf>
    <xf numFmtId="0" fontId="52" fillId="0" borderId="92" xfId="2" applyFont="1" applyBorder="1" applyAlignment="1" applyProtection="1">
      <alignment horizontal="center" vertical="center" textRotation="255" shrinkToFit="1"/>
    </xf>
    <xf numFmtId="0" fontId="53" fillId="0" borderId="0" xfId="2" applyFont="1" applyAlignment="1" applyProtection="1">
      <alignment horizontal="center" vertical="center"/>
    </xf>
    <xf numFmtId="0" fontId="53" fillId="0" borderId="3" xfId="2" applyFont="1" applyBorder="1" applyAlignment="1" applyProtection="1">
      <alignment horizontal="left" vertical="center" wrapText="1"/>
    </xf>
    <xf numFmtId="0" fontId="53" fillId="0" borderId="2" xfId="2" applyFont="1" applyBorder="1" applyAlignment="1" applyProtection="1">
      <alignment horizontal="left" vertical="center" wrapText="1"/>
    </xf>
    <xf numFmtId="0" fontId="53" fillId="0" borderId="4" xfId="2" applyFont="1" applyBorder="1" applyAlignment="1" applyProtection="1">
      <alignment horizontal="left" vertical="center" wrapText="1"/>
    </xf>
    <xf numFmtId="0" fontId="52" fillId="0" borderId="7" xfId="2" applyFont="1" applyBorder="1" applyAlignment="1" applyProtection="1">
      <alignment horizontal="distributed"/>
    </xf>
    <xf numFmtId="0" fontId="57" fillId="0" borderId="0" xfId="2" applyFont="1" applyAlignment="1" applyProtection="1">
      <alignment horizontal="left" vertical="top" wrapText="1"/>
    </xf>
    <xf numFmtId="0" fontId="7" fillId="0" borderId="0" xfId="2" applyAlignment="1" applyProtection="1">
      <alignment horizontal="left" vertical="top" wrapText="1"/>
    </xf>
    <xf numFmtId="0" fontId="52" fillId="2" borderId="0" xfId="2" applyFont="1" applyFill="1" applyAlignment="1" applyProtection="1">
      <alignment horizontal="left" shrinkToFit="1"/>
      <protection locked="0"/>
    </xf>
    <xf numFmtId="0" fontId="52" fillId="0" borderId="0" xfId="2" applyFont="1" applyAlignment="1" applyProtection="1">
      <alignment horizontal="center" vertical="center"/>
    </xf>
    <xf numFmtId="0" fontId="52" fillId="0" borderId="10" xfId="2" applyFont="1" applyBorder="1" applyAlignment="1" applyProtection="1">
      <alignment horizontal="distributed"/>
    </xf>
    <xf numFmtId="192" fontId="68" fillId="0" borderId="7" xfId="2" applyNumberFormat="1" applyFont="1" applyBorder="1" applyAlignment="1" applyProtection="1">
      <alignment horizontal="right" vertical="center"/>
    </xf>
    <xf numFmtId="0" fontId="53" fillId="0" borderId="5" xfId="2" applyFont="1" applyBorder="1" applyAlignment="1" applyProtection="1">
      <alignment horizontal="left" vertical="center" wrapText="1"/>
    </xf>
    <xf numFmtId="0" fontId="53" fillId="0" borderId="7" xfId="2" applyFont="1" applyBorder="1" applyAlignment="1" applyProtection="1">
      <alignment horizontal="left" vertical="center" wrapText="1"/>
    </xf>
    <xf numFmtId="0" fontId="53" fillId="0" borderId="6" xfId="2" applyFont="1" applyBorder="1" applyAlignment="1" applyProtection="1">
      <alignment horizontal="left" vertical="center" wrapText="1"/>
    </xf>
    <xf numFmtId="38" fontId="68" fillId="8" borderId="5" xfId="2" applyNumberFormat="1" applyFont="1" applyFill="1" applyBorder="1" applyAlignment="1" applyProtection="1">
      <alignment horizontal="right"/>
    </xf>
    <xf numFmtId="38" fontId="68" fillId="8" borderId="7" xfId="2" applyNumberFormat="1" applyFont="1" applyFill="1" applyBorder="1" applyAlignment="1" applyProtection="1">
      <alignment horizontal="right"/>
    </xf>
    <xf numFmtId="38" fontId="68" fillId="8" borderId="6" xfId="2" applyNumberFormat="1" applyFont="1" applyFill="1" applyBorder="1" applyAlignment="1" applyProtection="1">
      <alignment horizontal="right"/>
    </xf>
    <xf numFmtId="0" fontId="53" fillId="2" borderId="5" xfId="2" applyFont="1" applyFill="1" applyBorder="1" applyAlignment="1" applyProtection="1">
      <alignment horizontal="center" vertical="center" wrapText="1"/>
      <protection locked="0"/>
    </xf>
    <xf numFmtId="0" fontId="53" fillId="2" borderId="7" xfId="2" applyFont="1" applyFill="1" applyBorder="1" applyAlignment="1" applyProtection="1">
      <alignment horizontal="center" vertical="center" wrapText="1"/>
      <protection locked="0"/>
    </xf>
    <xf numFmtId="0" fontId="53" fillId="2" borderId="6" xfId="2" applyFont="1" applyFill="1" applyBorder="1" applyAlignment="1" applyProtection="1">
      <alignment horizontal="center" vertical="center" wrapText="1"/>
      <protection locked="0"/>
    </xf>
    <xf numFmtId="192" fontId="68" fillId="8" borderId="7" xfId="2" applyNumberFormat="1" applyFont="1" applyFill="1" applyBorder="1" applyAlignment="1" applyProtection="1">
      <alignment horizontal="right" vertical="center"/>
    </xf>
    <xf numFmtId="0" fontId="69" fillId="9" borderId="7" xfId="2" applyFont="1" applyFill="1" applyBorder="1" applyAlignment="1" applyProtection="1">
      <alignment horizontal="left" vertical="center" wrapText="1"/>
    </xf>
    <xf numFmtId="0" fontId="69" fillId="9" borderId="6" xfId="2" applyFont="1" applyFill="1" applyBorder="1" applyAlignment="1" applyProtection="1">
      <alignment horizontal="left" vertical="center" wrapText="1"/>
    </xf>
    <xf numFmtId="192" fontId="68" fillId="2" borderId="7" xfId="2" applyNumberFormat="1" applyFont="1" applyFill="1" applyBorder="1" applyAlignment="1" applyProtection="1">
      <alignment horizontal="right" vertical="center"/>
      <protection locked="0"/>
    </xf>
    <xf numFmtId="0" fontId="52" fillId="0" borderId="5" xfId="2" applyFont="1" applyBorder="1" applyAlignment="1" applyProtection="1">
      <alignment horizontal="center" vertical="center"/>
    </xf>
    <xf numFmtId="0" fontId="52" fillId="0" borderId="7" xfId="2" applyFont="1" applyBorder="1" applyAlignment="1" applyProtection="1">
      <alignment horizontal="center" vertical="center"/>
    </xf>
    <xf numFmtId="0" fontId="52" fillId="0" borderId="6" xfId="2" applyFont="1" applyBorder="1" applyAlignment="1" applyProtection="1">
      <alignment horizontal="center" vertical="center"/>
    </xf>
    <xf numFmtId="192" fontId="68" fillId="8" borderId="7" xfId="2" applyNumberFormat="1" applyFont="1" applyFill="1" applyBorder="1" applyAlignment="1">
      <alignment horizontal="right" vertical="center"/>
    </xf>
    <xf numFmtId="0" fontId="52" fillId="0" borderId="126" xfId="2" applyFont="1" applyBorder="1" applyAlignment="1" applyProtection="1">
      <alignment horizontal="center" vertical="center"/>
    </xf>
    <xf numFmtId="0" fontId="52" fillId="0" borderId="138" xfId="2" applyFont="1" applyBorder="1" applyAlignment="1" applyProtection="1">
      <alignment horizontal="center" vertical="center"/>
    </xf>
    <xf numFmtId="0" fontId="52" fillId="0" borderId="131" xfId="2" applyFont="1" applyBorder="1" applyAlignment="1" applyProtection="1">
      <alignment horizontal="center" vertical="center"/>
    </xf>
    <xf numFmtId="0" fontId="52" fillId="0" borderId="174" xfId="2" applyFont="1" applyBorder="1" applyAlignment="1" applyProtection="1">
      <alignment horizontal="left" vertical="center"/>
    </xf>
    <xf numFmtId="0" fontId="52" fillId="0" borderId="173" xfId="2" applyFont="1" applyBorder="1" applyAlignment="1" applyProtection="1">
      <alignment horizontal="left" vertical="center"/>
    </xf>
    <xf numFmtId="0" fontId="52" fillId="0" borderId="172" xfId="2" applyFont="1" applyBorder="1" applyAlignment="1" applyProtection="1">
      <alignment horizontal="left" vertical="center"/>
    </xf>
    <xf numFmtId="0" fontId="53" fillId="0" borderId="8" xfId="2" applyFont="1" applyBorder="1" applyAlignment="1" applyProtection="1">
      <alignment horizontal="left" vertical="center" wrapText="1"/>
    </xf>
    <xf numFmtId="192" fontId="68" fillId="0" borderId="7" xfId="2" applyNumberFormat="1" applyFont="1" applyFill="1" applyBorder="1" applyAlignment="1" applyProtection="1">
      <alignment horizontal="right" vertical="center"/>
    </xf>
    <xf numFmtId="0" fontId="52" fillId="0" borderId="73" xfId="2" applyFont="1" applyBorder="1" applyAlignment="1" applyProtection="1">
      <alignment horizontal="left" vertical="center"/>
    </xf>
    <xf numFmtId="0" fontId="52" fillId="0" borderId="74" xfId="2" applyFont="1" applyBorder="1" applyAlignment="1" applyProtection="1">
      <alignment horizontal="left" vertical="center"/>
    </xf>
    <xf numFmtId="0" fontId="52" fillId="0" borderId="75" xfId="2" applyFont="1" applyBorder="1" applyAlignment="1" applyProtection="1">
      <alignment horizontal="left" vertical="center"/>
    </xf>
    <xf numFmtId="0" fontId="52" fillId="0" borderId="11" xfId="2" applyFont="1" applyBorder="1" applyAlignment="1" applyProtection="1">
      <alignment vertical="center" shrinkToFit="1"/>
    </xf>
    <xf numFmtId="0" fontId="52" fillId="0" borderId="10" xfId="2" applyFont="1" applyBorder="1" applyAlignment="1" applyProtection="1">
      <alignment vertical="center" shrinkToFit="1"/>
    </xf>
    <xf numFmtId="0" fontId="52" fillId="0" borderId="56" xfId="2" applyFont="1" applyBorder="1" applyAlignment="1" applyProtection="1">
      <alignment vertical="center" shrinkToFit="1"/>
    </xf>
    <xf numFmtId="0" fontId="52" fillId="0" borderId="79" xfId="2" applyFont="1" applyBorder="1" applyAlignment="1" applyProtection="1">
      <alignment vertical="center" shrinkToFit="1"/>
    </xf>
    <xf numFmtId="0" fontId="52" fillId="0" borderId="108" xfId="2" applyFont="1" applyBorder="1" applyAlignment="1" applyProtection="1">
      <alignment vertical="center" shrinkToFit="1"/>
    </xf>
    <xf numFmtId="0" fontId="52" fillId="0" borderId="139" xfId="2" applyFont="1" applyBorder="1" applyAlignment="1" applyProtection="1">
      <alignment vertical="center" shrinkToFit="1"/>
    </xf>
    <xf numFmtId="0" fontId="83" fillId="9" borderId="6" xfId="6" applyNumberFormat="1" applyFont="1" applyFill="1" applyBorder="1" applyAlignment="1" applyProtection="1">
      <alignment horizontal="left" vertical="center" shrinkToFit="1"/>
      <protection locked="0"/>
    </xf>
    <xf numFmtId="0" fontId="83" fillId="9" borderId="8" xfId="6" applyNumberFormat="1" applyFont="1" applyFill="1" applyBorder="1" applyAlignment="1" applyProtection="1">
      <alignment horizontal="left" vertical="center" shrinkToFit="1"/>
      <protection locked="0"/>
    </xf>
    <xf numFmtId="0" fontId="76" fillId="0" borderId="8" xfId="6" applyFont="1" applyBorder="1" applyAlignment="1" applyProtection="1">
      <alignment horizontal="left" vertical="center" shrinkToFit="1"/>
      <protection locked="0"/>
    </xf>
    <xf numFmtId="0" fontId="76" fillId="0" borderId="6" xfId="6" applyNumberFormat="1" applyFont="1" applyBorder="1" applyAlignment="1" applyProtection="1">
      <alignment horizontal="left" vertical="center" shrinkToFit="1"/>
      <protection locked="0"/>
    </xf>
    <xf numFmtId="0" fontId="76" fillId="0" borderId="8" xfId="6" applyNumberFormat="1" applyFont="1" applyBorder="1" applyAlignment="1" applyProtection="1">
      <alignment horizontal="left" vertical="center" shrinkToFit="1"/>
      <protection locked="0"/>
    </xf>
    <xf numFmtId="0" fontId="76" fillId="0" borderId="44" xfId="6" applyFont="1" applyBorder="1" applyAlignment="1">
      <alignment horizontal="center" vertical="center" shrinkToFit="1"/>
    </xf>
    <xf numFmtId="0" fontId="76" fillId="0" borderId="45" xfId="6" applyFont="1" applyBorder="1" applyAlignment="1">
      <alignment horizontal="center" vertical="center" shrinkToFit="1"/>
    </xf>
    <xf numFmtId="0" fontId="76" fillId="0" borderId="5" xfId="6" applyFont="1" applyBorder="1" applyAlignment="1" applyProtection="1">
      <alignment horizontal="left" vertical="center" shrinkToFit="1"/>
      <protection locked="0"/>
    </xf>
    <xf numFmtId="0" fontId="76" fillId="0" borderId="7" xfId="6" applyFont="1" applyBorder="1" applyAlignment="1" applyProtection="1">
      <alignment horizontal="left" vertical="center" shrinkToFit="1"/>
      <protection locked="0"/>
    </xf>
    <xf numFmtId="0" fontId="76" fillId="0" borderId="6" xfId="6" applyFont="1" applyBorder="1" applyAlignment="1" applyProtection="1">
      <alignment horizontal="left" vertical="center" shrinkToFit="1"/>
      <protection locked="0"/>
    </xf>
    <xf numFmtId="0" fontId="81" fillId="9" borderId="3" xfId="7" applyFont="1" applyFill="1" applyBorder="1" applyAlignment="1">
      <alignment horizontal="center" vertical="center" wrapText="1" shrinkToFit="1"/>
    </xf>
    <xf numFmtId="0" fontId="81" fillId="9" borderId="13" xfId="7" applyFont="1" applyFill="1" applyBorder="1" applyAlignment="1">
      <alignment horizontal="center" vertical="center" wrapText="1" shrinkToFit="1"/>
    </xf>
    <xf numFmtId="0" fontId="81" fillId="9" borderId="11" xfId="7" applyFont="1" applyFill="1" applyBorder="1" applyAlignment="1">
      <alignment horizontal="center" vertical="center" wrapText="1" shrinkToFit="1"/>
    </xf>
    <xf numFmtId="0" fontId="76" fillId="0" borderId="0" xfId="4" applyFont="1" applyAlignment="1">
      <alignment horizontal="left" vertical="top" wrapText="1"/>
    </xf>
    <xf numFmtId="0" fontId="76" fillId="0" borderId="0" xfId="4" applyFont="1" applyAlignment="1">
      <alignment horizontal="left" vertical="top"/>
    </xf>
    <xf numFmtId="0" fontId="76" fillId="0" borderId="0" xfId="6" applyFont="1" applyAlignment="1">
      <alignment horizontal="left" vertical="top" wrapText="1" shrinkToFit="1"/>
    </xf>
    <xf numFmtId="0" fontId="76" fillId="0" borderId="0" xfId="6" applyFont="1" applyAlignment="1">
      <alignment horizontal="left" vertical="top" shrinkToFit="1"/>
    </xf>
    <xf numFmtId="0" fontId="76" fillId="9" borderId="175" xfId="6" applyNumberFormat="1" applyFont="1" applyFill="1" applyBorder="1" applyAlignment="1">
      <alignment horizontal="left" vertical="center" shrinkToFit="1"/>
    </xf>
    <xf numFmtId="0" fontId="76" fillId="9" borderId="109" xfId="6" applyNumberFormat="1" applyFont="1" applyFill="1" applyBorder="1" applyAlignment="1">
      <alignment horizontal="left" vertical="center" shrinkToFit="1"/>
    </xf>
    <xf numFmtId="0" fontId="81" fillId="0" borderId="5" xfId="4" applyFont="1" applyBorder="1" applyAlignment="1">
      <alignment horizontal="left" vertical="center" wrapText="1"/>
    </xf>
    <xf numFmtId="0" fontId="81" fillId="0" borderId="7" xfId="4" applyFont="1" applyBorder="1" applyAlignment="1">
      <alignment horizontal="left" vertical="center" wrapText="1"/>
    </xf>
    <xf numFmtId="0" fontId="81" fillId="0" borderId="6" xfId="4" applyFont="1" applyBorder="1" applyAlignment="1">
      <alignment horizontal="left" vertical="center" wrapText="1"/>
    </xf>
    <xf numFmtId="0" fontId="76" fillId="0" borderId="14" xfId="6" applyFont="1" applyBorder="1" applyAlignment="1" applyProtection="1">
      <alignment horizontal="left" vertical="center" shrinkToFit="1"/>
      <protection locked="0"/>
    </xf>
    <xf numFmtId="0" fontId="83" fillId="9" borderId="6" xfId="6" applyNumberFormat="1" applyFont="1" applyFill="1" applyBorder="1" applyAlignment="1" applyProtection="1">
      <alignment horizontal="left" vertical="center" wrapText="1" shrinkToFit="1"/>
      <protection locked="0"/>
    </xf>
    <xf numFmtId="0" fontId="76" fillId="0" borderId="9" xfId="6" applyFont="1" applyBorder="1" applyAlignment="1" applyProtection="1">
      <alignment horizontal="left" vertical="center" shrinkToFit="1"/>
      <protection locked="0"/>
    </xf>
    <xf numFmtId="38" fontId="76" fillId="9" borderId="187" xfId="6" applyNumberFormat="1" applyFont="1" applyFill="1" applyBorder="1" applyAlignment="1" applyProtection="1">
      <alignment horizontal="center" vertical="center" shrinkToFit="1"/>
    </xf>
    <xf numFmtId="38" fontId="76" fillId="9" borderId="180" xfId="6" applyNumberFormat="1" applyFont="1" applyFill="1" applyBorder="1" applyAlignment="1" applyProtection="1">
      <alignment horizontal="center" vertical="center" shrinkToFit="1"/>
    </xf>
    <xf numFmtId="0" fontId="76" fillId="9" borderId="187" xfId="6" applyFont="1" applyFill="1" applyBorder="1" applyAlignment="1" applyProtection="1">
      <alignment horizontal="center" vertical="center" shrinkToFit="1"/>
    </xf>
    <xf numFmtId="0" fontId="76" fillId="9" borderId="180" xfId="6" applyFont="1" applyFill="1" applyBorder="1" applyAlignment="1" applyProtection="1">
      <alignment horizontal="center" vertical="center" shrinkToFit="1"/>
    </xf>
    <xf numFmtId="0" fontId="76" fillId="9" borderId="179" xfId="6" applyFont="1" applyFill="1" applyBorder="1" applyAlignment="1" applyProtection="1">
      <alignment horizontal="center" vertical="center" shrinkToFit="1"/>
    </xf>
    <xf numFmtId="38" fontId="76" fillId="0" borderId="116" xfId="6" applyNumberFormat="1" applyFont="1" applyBorder="1" applyAlignment="1" applyProtection="1">
      <alignment horizontal="center" vertical="center" shrinkToFit="1"/>
    </xf>
    <xf numFmtId="38" fontId="76" fillId="0" borderId="113" xfId="6" applyNumberFormat="1" applyFont="1" applyBorder="1" applyAlignment="1" applyProtection="1">
      <alignment horizontal="center" vertical="center" shrinkToFit="1"/>
    </xf>
    <xf numFmtId="38" fontId="76" fillId="0" borderId="178" xfId="6" applyNumberFormat="1" applyFont="1" applyBorder="1" applyAlignment="1" applyProtection="1">
      <alignment horizontal="center" vertical="center" shrinkToFit="1"/>
    </xf>
    <xf numFmtId="0" fontId="81" fillId="9" borderId="6" xfId="7" applyFont="1" applyFill="1" applyBorder="1" applyAlignment="1">
      <alignment horizontal="center" vertical="center" wrapText="1" shrinkToFit="1"/>
    </xf>
    <xf numFmtId="0" fontId="81" fillId="9" borderId="8" xfId="7" applyFont="1" applyFill="1" applyBorder="1" applyAlignment="1">
      <alignment horizontal="center" vertical="center" wrapText="1" shrinkToFit="1"/>
    </xf>
    <xf numFmtId="0" fontId="81" fillId="11" borderId="83" xfId="7" applyFont="1" applyFill="1" applyBorder="1" applyAlignment="1">
      <alignment horizontal="center" vertical="center" wrapText="1" shrinkToFit="1"/>
    </xf>
    <xf numFmtId="0" fontId="81" fillId="9" borderId="129" xfId="7" applyFont="1" applyFill="1" applyBorder="1" applyAlignment="1">
      <alignment horizontal="center" vertical="center" wrapText="1" shrinkToFit="1"/>
    </xf>
    <xf numFmtId="0" fontId="81" fillId="9" borderId="165" xfId="7" applyFont="1" applyFill="1" applyBorder="1" applyAlignment="1">
      <alignment horizontal="center" vertical="center" wrapText="1" shrinkToFit="1"/>
    </xf>
    <xf numFmtId="0" fontId="81" fillId="9" borderId="5" xfId="7" applyFont="1" applyFill="1" applyBorder="1" applyAlignment="1">
      <alignment horizontal="center" vertical="center" shrinkToFit="1"/>
    </xf>
    <xf numFmtId="0" fontId="81" fillId="9" borderId="7" xfId="7" applyFont="1" applyFill="1" applyBorder="1" applyAlignment="1">
      <alignment horizontal="center" vertical="center" shrinkToFit="1"/>
    </xf>
    <xf numFmtId="0" fontId="81" fillId="9" borderId="1" xfId="6" applyFont="1" applyFill="1" applyBorder="1" applyAlignment="1">
      <alignment horizontal="center" vertical="center" wrapText="1"/>
    </xf>
    <xf numFmtId="0" fontId="81" fillId="9" borderId="9" xfId="6" applyFont="1" applyFill="1" applyBorder="1" applyAlignment="1">
      <alignment horizontal="center" vertical="center" wrapText="1"/>
    </xf>
    <xf numFmtId="0" fontId="83" fillId="0" borderId="6" xfId="6" applyNumberFormat="1" applyFont="1" applyBorder="1" applyAlignment="1" applyProtection="1">
      <alignment horizontal="left" vertical="center" shrinkToFit="1"/>
      <protection locked="0"/>
    </xf>
    <xf numFmtId="0" fontId="83" fillId="0" borderId="8" xfId="6" applyNumberFormat="1" applyFont="1" applyBorder="1" applyAlignment="1" applyProtection="1">
      <alignment horizontal="left" vertical="center" shrinkToFit="1"/>
      <protection locked="0"/>
    </xf>
    <xf numFmtId="38" fontId="76" fillId="0" borderId="110" xfId="6" applyNumberFormat="1" applyFont="1" applyBorder="1" applyAlignment="1" applyProtection="1">
      <alignment horizontal="center" vertical="center" shrinkToFit="1"/>
    </xf>
    <xf numFmtId="0" fontId="81" fillId="9" borderId="54" xfId="7" applyFont="1" applyFill="1" applyBorder="1" applyAlignment="1">
      <alignment horizontal="center" vertical="center" wrapText="1" shrinkToFit="1"/>
    </xf>
    <xf numFmtId="0" fontId="81" fillId="9" borderId="5" xfId="6" applyFont="1" applyFill="1" applyBorder="1" applyAlignment="1">
      <alignment horizontal="center" vertical="center" wrapText="1"/>
    </xf>
    <xf numFmtId="0" fontId="81" fillId="9" borderId="7" xfId="6" applyFont="1" applyFill="1" applyBorder="1" applyAlignment="1">
      <alignment horizontal="center" vertical="center" wrapText="1"/>
    </xf>
    <xf numFmtId="0" fontId="81" fillId="9" borderId="6" xfId="6" applyFont="1" applyFill="1" applyBorder="1" applyAlignment="1">
      <alignment horizontal="center" vertical="center" wrapText="1"/>
    </xf>
    <xf numFmtId="38" fontId="76" fillId="0" borderId="186" xfId="6" applyNumberFormat="1" applyFont="1" applyBorder="1" applyAlignment="1" applyProtection="1">
      <alignment horizontal="center" vertical="center" shrinkToFit="1"/>
    </xf>
    <xf numFmtId="38" fontId="76" fillId="0" borderId="184" xfId="6" applyNumberFormat="1" applyFont="1" applyBorder="1" applyAlignment="1" applyProtection="1">
      <alignment horizontal="center" vertical="center" shrinkToFit="1"/>
    </xf>
    <xf numFmtId="38" fontId="76" fillId="0" borderId="177" xfId="6" applyNumberFormat="1" applyFont="1" applyBorder="1" applyAlignment="1" applyProtection="1">
      <alignment horizontal="center" vertical="center" shrinkToFit="1"/>
    </xf>
    <xf numFmtId="0" fontId="89" fillId="0" borderId="80" xfId="6" applyFont="1" applyBorder="1" applyAlignment="1">
      <alignment horizontal="center" vertical="center"/>
    </xf>
    <xf numFmtId="0" fontId="89" fillId="0" borderId="77" xfId="6" applyFont="1" applyBorder="1" applyAlignment="1">
      <alignment horizontal="center" vertical="center"/>
    </xf>
    <xf numFmtId="0" fontId="89" fillId="0" borderId="93" xfId="6" applyFont="1" applyBorder="1" applyAlignment="1">
      <alignment horizontal="center" vertical="center"/>
    </xf>
    <xf numFmtId="0" fontId="88" fillId="0" borderId="48" xfId="4" applyFont="1" applyBorder="1" applyAlignment="1">
      <alignment horizontal="center" vertical="center" wrapText="1"/>
    </xf>
    <xf numFmtId="0" fontId="88" fillId="0" borderId="52" xfId="4" applyFont="1" applyBorder="1" applyAlignment="1">
      <alignment horizontal="center" vertical="center" wrapText="1"/>
    </xf>
    <xf numFmtId="0" fontId="88" fillId="0" borderId="0" xfId="4" applyFont="1" applyAlignment="1">
      <alignment horizontal="center" vertical="center" wrapText="1"/>
    </xf>
    <xf numFmtId="0" fontId="88" fillId="0" borderId="98" xfId="4" applyFont="1" applyBorder="1" applyAlignment="1">
      <alignment horizontal="center" vertical="center" wrapText="1"/>
    </xf>
    <xf numFmtId="0" fontId="88" fillId="0" borderId="120" xfId="4" applyFont="1" applyBorder="1" applyAlignment="1">
      <alignment horizontal="center" vertical="center" wrapText="1"/>
    </xf>
    <xf numFmtId="0" fontId="88" fillId="0" borderId="76" xfId="4" applyFont="1" applyBorder="1" applyAlignment="1">
      <alignment horizontal="center" vertical="center" wrapText="1"/>
    </xf>
    <xf numFmtId="0" fontId="86" fillId="0" borderId="0" xfId="6" applyFont="1" applyAlignment="1">
      <alignment horizontal="left" vertical="center"/>
    </xf>
    <xf numFmtId="0" fontId="76" fillId="0" borderId="8" xfId="6" applyFont="1" applyBorder="1" applyAlignment="1">
      <alignment horizontal="center" vertical="center"/>
    </xf>
    <xf numFmtId="0" fontId="76" fillId="0" borderId="8" xfId="6" applyFont="1" applyBorder="1" applyAlignment="1">
      <alignment horizontal="center" vertical="center" wrapText="1"/>
    </xf>
    <xf numFmtId="0" fontId="76" fillId="0" borderId="6" xfId="6" applyFont="1" applyBorder="1" applyAlignment="1">
      <alignment horizontal="center" vertical="center" wrapText="1" shrinkToFit="1"/>
    </xf>
    <xf numFmtId="0" fontId="76" fillId="0" borderId="8" xfId="6" applyFont="1" applyBorder="1" applyAlignment="1">
      <alignment horizontal="center" vertical="center" wrapText="1" shrinkToFit="1"/>
    </xf>
    <xf numFmtId="0" fontId="85" fillId="9" borderId="166" xfId="6" applyFont="1" applyFill="1" applyBorder="1" applyAlignment="1">
      <alignment horizontal="center" vertical="center"/>
    </xf>
    <xf numFmtId="0" fontId="85" fillId="9" borderId="56" xfId="6" applyFont="1" applyFill="1" applyBorder="1" applyAlignment="1">
      <alignment horizontal="center" vertical="center"/>
    </xf>
    <xf numFmtId="0" fontId="85" fillId="9" borderId="5" xfId="4" applyFont="1" applyFill="1" applyBorder="1" applyAlignment="1">
      <alignment horizontal="center" vertical="center"/>
    </xf>
    <xf numFmtId="0" fontId="85" fillId="9" borderId="7" xfId="4" applyFont="1" applyFill="1" applyBorder="1" applyAlignment="1">
      <alignment horizontal="center" vertical="center"/>
    </xf>
    <xf numFmtId="0" fontId="85" fillId="9" borderId="6" xfId="4" applyFont="1" applyFill="1" applyBorder="1" applyAlignment="1">
      <alignment horizontal="center" vertical="center"/>
    </xf>
    <xf numFmtId="0" fontId="81" fillId="9" borderId="82" xfId="7" applyFont="1" applyFill="1" applyBorder="1" applyAlignment="1">
      <alignment horizontal="center" vertical="center" wrapText="1" shrinkToFit="1"/>
    </xf>
    <xf numFmtId="0" fontId="81" fillId="11" borderId="8" xfId="7" applyFont="1" applyFill="1" applyBorder="1" applyAlignment="1">
      <alignment horizontal="center" vertical="center" wrapText="1" shrinkToFit="1"/>
    </xf>
    <xf numFmtId="0" fontId="86" fillId="9" borderId="49" xfId="6" applyFont="1" applyFill="1" applyBorder="1" applyAlignment="1">
      <alignment horizontal="center" vertical="center"/>
    </xf>
    <xf numFmtId="0" fontId="86" fillId="9" borderId="50" xfId="6" applyFont="1" applyFill="1" applyBorder="1" applyAlignment="1">
      <alignment horizontal="center" vertical="center"/>
    </xf>
    <xf numFmtId="0" fontId="86" fillId="9" borderId="79" xfId="6" applyFont="1" applyFill="1" applyBorder="1" applyAlignment="1">
      <alignment horizontal="center" vertical="center"/>
    </xf>
    <xf numFmtId="0" fontId="86" fillId="9" borderId="51" xfId="6" applyFont="1" applyFill="1" applyBorder="1" applyAlignment="1">
      <alignment horizontal="center" vertical="center"/>
    </xf>
    <xf numFmtId="0" fontId="86" fillId="9" borderId="107" xfId="4" applyFont="1" applyFill="1" applyBorder="1" applyAlignment="1">
      <alignment horizontal="center" vertical="center"/>
    </xf>
    <xf numFmtId="0" fontId="86" fillId="9" borderId="48" xfId="4" applyFont="1" applyFill="1" applyBorder="1" applyAlignment="1">
      <alignment horizontal="center" vertical="center"/>
    </xf>
    <xf numFmtId="0" fontId="86" fillId="9" borderId="108" xfId="4" applyFont="1" applyFill="1" applyBorder="1" applyAlignment="1">
      <alignment horizontal="center" vertical="center"/>
    </xf>
    <xf numFmtId="0" fontId="86" fillId="9" borderId="139" xfId="4" applyFont="1" applyFill="1" applyBorder="1" applyAlignment="1">
      <alignment horizontal="center" vertical="center"/>
    </xf>
    <xf numFmtId="0" fontId="52" fillId="0" borderId="188" xfId="2" applyFont="1" applyBorder="1" applyAlignment="1">
      <alignment horizontal="center" vertical="center" wrapText="1"/>
    </xf>
    <xf numFmtId="0" fontId="52" fillId="0" borderId="75" xfId="2" applyFont="1" applyBorder="1" applyAlignment="1">
      <alignment horizontal="center" vertical="center" wrapText="1"/>
    </xf>
    <xf numFmtId="0" fontId="52" fillId="0" borderId="128" xfId="2" applyFont="1" applyBorder="1" applyAlignment="1">
      <alignment horizontal="center" vertical="center"/>
    </xf>
    <xf numFmtId="0" fontId="52" fillId="0" borderId="127" xfId="2" applyFont="1" applyBorder="1" applyAlignment="1">
      <alignment horizontal="center" vertical="center"/>
    </xf>
    <xf numFmtId="0" fontId="52" fillId="0" borderId="0" xfId="2" applyFont="1" applyAlignment="1">
      <alignment vertical="top" wrapText="1"/>
    </xf>
    <xf numFmtId="0" fontId="52" fillId="0" borderId="0" xfId="2" applyFont="1" applyAlignment="1">
      <alignment vertical="top"/>
    </xf>
    <xf numFmtId="0" fontId="52" fillId="0" borderId="44" xfId="2" applyFont="1" applyBorder="1" applyAlignment="1">
      <alignment horizontal="center" vertical="center"/>
    </xf>
    <xf numFmtId="0" fontId="52" fillId="0" borderId="46" xfId="2" applyFont="1" applyBorder="1" applyAlignment="1">
      <alignment horizontal="center" vertical="center"/>
    </xf>
    <xf numFmtId="0" fontId="52" fillId="0" borderId="168" xfId="2" applyFont="1" applyBorder="1" applyAlignment="1">
      <alignment horizontal="center" vertical="center"/>
    </xf>
    <xf numFmtId="0" fontId="52" fillId="0" borderId="73" xfId="2" applyFont="1" applyBorder="1" applyAlignment="1">
      <alignment horizontal="center" vertical="center"/>
    </xf>
    <xf numFmtId="0" fontId="52" fillId="0" borderId="167" xfId="2" applyFont="1" applyBorder="1" applyAlignment="1">
      <alignment horizontal="center" vertical="center"/>
    </xf>
    <xf numFmtId="0" fontId="52" fillId="0" borderId="74" xfId="2" applyFont="1" applyBorder="1" applyAlignment="1">
      <alignment horizontal="center" vertical="center"/>
    </xf>
    <xf numFmtId="0" fontId="52" fillId="0" borderId="167" xfId="2" applyFont="1" applyBorder="1" applyAlignment="1">
      <alignment horizontal="center" vertical="center" wrapText="1"/>
    </xf>
    <xf numFmtId="0" fontId="52" fillId="0" borderId="74" xfId="2" applyFont="1" applyBorder="1" applyAlignment="1">
      <alignment horizontal="center" vertical="center" wrapText="1"/>
    </xf>
    <xf numFmtId="0" fontId="53" fillId="0" borderId="5" xfId="2" applyFont="1" applyBorder="1" applyAlignment="1" applyProtection="1">
      <alignment horizontal="center" vertical="center" wrapText="1"/>
    </xf>
    <xf numFmtId="0" fontId="53" fillId="0" borderId="7" xfId="2" applyFont="1" applyBorder="1" applyAlignment="1" applyProtection="1">
      <alignment horizontal="center" vertical="center" wrapText="1"/>
    </xf>
    <xf numFmtId="0" fontId="53" fillId="0" borderId="6" xfId="2" applyFont="1" applyBorder="1" applyAlignment="1" applyProtection="1">
      <alignment horizontal="center" vertical="center" wrapText="1"/>
    </xf>
    <xf numFmtId="0" fontId="52" fillId="0" borderId="7" xfId="2" applyFont="1" applyBorder="1" applyAlignment="1" applyProtection="1">
      <alignment horizontal="distributed" vertical="center"/>
    </xf>
    <xf numFmtId="0" fontId="52" fillId="2" borderId="0" xfId="2" applyFont="1" applyFill="1" applyAlignment="1" applyProtection="1">
      <alignment horizontal="left" vertical="center" shrinkToFit="1"/>
      <protection locked="0"/>
    </xf>
    <xf numFmtId="0" fontId="52" fillId="0" borderId="0" xfId="2" applyFont="1" applyAlignment="1" applyProtection="1">
      <alignment horizontal="left" vertical="center" wrapText="1"/>
    </xf>
    <xf numFmtId="0" fontId="57" fillId="0" borderId="0" xfId="2" applyFont="1" applyAlignment="1" applyProtection="1">
      <alignment horizontal="left" vertical="center" wrapText="1"/>
    </xf>
    <xf numFmtId="0" fontId="53" fillId="2" borderId="8" xfId="2" applyFont="1" applyFill="1" applyBorder="1" applyAlignment="1" applyProtection="1">
      <alignment horizontal="center" vertical="center"/>
      <protection locked="0"/>
    </xf>
    <xf numFmtId="0" fontId="57" fillId="0" borderId="8" xfId="2" applyFont="1" applyBorder="1" applyAlignment="1" applyProtection="1">
      <alignment horizontal="left" vertical="center" wrapText="1"/>
    </xf>
    <xf numFmtId="0" fontId="54" fillId="0" borderId="0" xfId="2" applyFont="1" applyAlignment="1" applyProtection="1">
      <alignment horizontal="left" vertical="top" wrapText="1"/>
    </xf>
    <xf numFmtId="0" fontId="52" fillId="0" borderId="10" xfId="2" applyFont="1" applyBorder="1" applyAlignment="1" applyProtection="1">
      <alignment horizontal="distributed" vertical="center"/>
    </xf>
    <xf numFmtId="0" fontId="94" fillId="2" borderId="11" xfId="2" applyFont="1" applyFill="1" applyBorder="1" applyProtection="1">
      <alignment vertical="center"/>
      <protection locked="0"/>
    </xf>
    <xf numFmtId="0" fontId="94" fillId="2" borderId="10" xfId="2" applyFont="1" applyFill="1" applyBorder="1" applyProtection="1">
      <alignment vertical="center"/>
      <protection locked="0"/>
    </xf>
    <xf numFmtId="0" fontId="94" fillId="2" borderId="12" xfId="2" applyFont="1" applyFill="1" applyBorder="1" applyProtection="1">
      <alignment vertical="center"/>
      <protection locked="0"/>
    </xf>
    <xf numFmtId="0" fontId="53" fillId="9" borderId="82" xfId="2" applyFont="1" applyFill="1" applyBorder="1" applyAlignment="1" applyProtection="1">
      <alignment horizontal="center" vertical="center"/>
    </xf>
    <xf numFmtId="0" fontId="53" fillId="9" borderId="8" xfId="2" applyFont="1" applyFill="1" applyBorder="1" applyAlignment="1" applyProtection="1">
      <alignment horizontal="center" vertical="center"/>
    </xf>
    <xf numFmtId="0" fontId="94" fillId="2" borderId="5" xfId="2" applyFont="1" applyFill="1" applyBorder="1" applyProtection="1">
      <alignment vertical="center"/>
      <protection locked="0"/>
    </xf>
    <xf numFmtId="0" fontId="94" fillId="2" borderId="7" xfId="2" applyFont="1" applyFill="1" applyBorder="1" applyProtection="1">
      <alignment vertical="center"/>
      <protection locked="0"/>
    </xf>
    <xf numFmtId="0" fontId="94" fillId="2" borderId="6" xfId="2" applyFont="1" applyFill="1" applyBorder="1" applyProtection="1">
      <alignment vertical="center"/>
      <protection locked="0"/>
    </xf>
    <xf numFmtId="0" fontId="94" fillId="9" borderId="3" xfId="2" applyFont="1" applyFill="1" applyBorder="1" applyAlignment="1" applyProtection="1">
      <alignment horizontal="left" vertical="center" wrapText="1"/>
    </xf>
    <xf numFmtId="0" fontId="94" fillId="9" borderId="2" xfId="2" applyFont="1" applyFill="1" applyBorder="1" applyAlignment="1" applyProtection="1">
      <alignment horizontal="left" vertical="center" wrapText="1"/>
    </xf>
    <xf numFmtId="0" fontId="94" fillId="9" borderId="4" xfId="2" applyFont="1" applyFill="1" applyBorder="1" applyAlignment="1" applyProtection="1">
      <alignment horizontal="left" vertical="center" wrapText="1"/>
    </xf>
    <xf numFmtId="0" fontId="52" fillId="2" borderId="12" xfId="2" applyFont="1" applyFill="1" applyBorder="1" applyAlignment="1" applyProtection="1">
      <alignment vertical="center" shrinkToFit="1"/>
      <protection locked="0"/>
    </xf>
    <xf numFmtId="0" fontId="52" fillId="2" borderId="9" xfId="2" applyFont="1" applyFill="1" applyBorder="1" applyAlignment="1" applyProtection="1">
      <alignment vertical="center" shrinkToFit="1"/>
      <protection locked="0"/>
    </xf>
    <xf numFmtId="0" fontId="52" fillId="2" borderId="189" xfId="2" applyFont="1" applyFill="1" applyBorder="1" applyAlignment="1" applyProtection="1">
      <alignment vertical="center" shrinkToFit="1"/>
      <protection locked="0"/>
    </xf>
    <xf numFmtId="0" fontId="53" fillId="9" borderId="73" xfId="2" applyFont="1" applyFill="1" applyBorder="1" applyAlignment="1" applyProtection="1">
      <alignment horizontal="center" vertical="center"/>
    </xf>
    <xf numFmtId="0" fontId="53" fillId="9" borderId="74" xfId="2" applyFont="1" applyFill="1" applyBorder="1" applyAlignment="1" applyProtection="1">
      <alignment horizontal="center" vertical="center"/>
    </xf>
    <xf numFmtId="0" fontId="97" fillId="9" borderId="0" xfId="2" applyFont="1" applyFill="1" applyAlignment="1" applyProtection="1">
      <alignment horizontal="right" vertical="center" shrinkToFit="1"/>
    </xf>
    <xf numFmtId="0" fontId="97" fillId="9" borderId="0" xfId="2" applyFont="1" applyFill="1" applyAlignment="1" applyProtection="1">
      <alignment horizontal="center" vertical="center"/>
    </xf>
    <xf numFmtId="0" fontId="94" fillId="9" borderId="16" xfId="2" applyFont="1" applyFill="1" applyBorder="1" applyAlignment="1" applyProtection="1">
      <alignment horizontal="left" vertical="center" wrapText="1"/>
    </xf>
    <xf numFmtId="0" fontId="94" fillId="9" borderId="25" xfId="2" applyFont="1" applyFill="1" applyBorder="1" applyAlignment="1" applyProtection="1">
      <alignment horizontal="left" vertical="center" wrapText="1"/>
    </xf>
    <xf numFmtId="0" fontId="94" fillId="9" borderId="17" xfId="2" applyFont="1" applyFill="1" applyBorder="1" applyAlignment="1" applyProtection="1">
      <alignment horizontal="left" vertical="center" wrapText="1"/>
    </xf>
    <xf numFmtId="0" fontId="53" fillId="9" borderId="49" xfId="2" applyFont="1" applyFill="1" applyBorder="1" applyAlignment="1" applyProtection="1">
      <alignment horizontal="center" vertical="center"/>
    </xf>
    <xf numFmtId="0" fontId="53" fillId="9" borderId="50" xfId="2" applyFont="1" applyFill="1" applyBorder="1" applyAlignment="1" applyProtection="1">
      <alignment horizontal="center" vertical="center"/>
    </xf>
    <xf numFmtId="0" fontId="52" fillId="2" borderId="92" xfId="2" applyFont="1" applyFill="1" applyBorder="1" applyAlignment="1" applyProtection="1">
      <alignment vertical="center" shrinkToFit="1"/>
      <protection locked="0"/>
    </xf>
    <xf numFmtId="0" fontId="52" fillId="2" borderId="74" xfId="2" applyFont="1" applyFill="1" applyBorder="1" applyAlignment="1" applyProtection="1">
      <alignment vertical="center" shrinkToFit="1"/>
      <protection locked="0"/>
    </xf>
    <xf numFmtId="0" fontId="52" fillId="2" borderId="75" xfId="2" applyFont="1" applyFill="1" applyBorder="1" applyAlignment="1" applyProtection="1">
      <alignment vertical="center" shrinkToFit="1"/>
      <protection locked="0"/>
    </xf>
    <xf numFmtId="0" fontId="52" fillId="0" borderId="55" xfId="2" applyFont="1" applyBorder="1" applyAlignment="1" applyProtection="1">
      <alignment horizontal="center" vertical="center"/>
    </xf>
    <xf numFmtId="191" fontId="76" fillId="0" borderId="133" xfId="4" applyNumberFormat="1" applyFont="1" applyBorder="1" applyAlignment="1" applyProtection="1">
      <alignment vertical="center"/>
      <protection locked="0"/>
    </xf>
    <xf numFmtId="38" fontId="76" fillId="0" borderId="133" xfId="6" applyNumberFormat="1" applyFont="1" applyBorder="1" applyAlignment="1" applyProtection="1">
      <alignment vertical="center" shrinkToFit="1"/>
      <protection locked="0"/>
    </xf>
    <xf numFmtId="38" fontId="76" fillId="0" borderId="125" xfId="6" applyNumberFormat="1" applyFont="1" applyBorder="1" applyAlignment="1" applyProtection="1">
      <alignment vertical="center" shrinkToFit="1"/>
      <protection locked="0"/>
    </xf>
  </cellXfs>
  <cellStyles count="8">
    <cellStyle name="桁区切り" xfId="1" builtinId="6"/>
    <cellStyle name="桁区切り 2" xfId="3" xr:uid="{AB875127-21B2-444C-9BE5-ED03BB226F3E}"/>
    <cellStyle name="標準" xfId="0" builtinId="0"/>
    <cellStyle name="標準 2 3" xfId="7" xr:uid="{DA5F6D4D-6927-4E54-B073-6BD1D2089A66}"/>
    <cellStyle name="標準 3" xfId="4" xr:uid="{2E91124E-A621-4F50-A8D9-171FBAE06E0A}"/>
    <cellStyle name="標準 3 2" xfId="5" xr:uid="{2BC35E2F-31DF-44C9-AB20-5311A541878B}"/>
    <cellStyle name="標準 4 2" xfId="2" xr:uid="{779A6857-3F95-450B-AFA7-21CBB90FE4C2}"/>
    <cellStyle name="標準_賃金改善内訳表" xfId="6" xr:uid="{4715BE9E-69D6-483E-B135-C4DCCC871410}"/>
  </cellStyles>
  <dxfs count="4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538009A4-9B88-4385-81B5-370F09EF5F17}"/>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23</xdr:row>
      <xdr:rowOff>2036</xdr:rowOff>
    </xdr:from>
    <xdr:ext cx="4762499" cy="2925416"/>
    <xdr:sp macro="" textlink="">
      <xdr:nvSpPr>
        <xdr:cNvPr id="3" name="テキスト ボックス 2">
          <a:extLst>
            <a:ext uri="{FF2B5EF4-FFF2-40B4-BE49-F238E27FC236}">
              <a16:creationId xmlns:a16="http://schemas.microsoft.com/office/drawing/2014/main" id="{B3D2D17C-2916-4741-B41D-0A4C40DD9731}"/>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CC871D91-3E19-4557-BAD9-AF30FD43D56C}"/>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9</xdr:row>
      <xdr:rowOff>104775</xdr:rowOff>
    </xdr:from>
    <xdr:to>
      <xdr:col>9</xdr:col>
      <xdr:colOff>257175</xdr:colOff>
      <xdr:row>9</xdr:row>
      <xdr:rowOff>104775</xdr:rowOff>
    </xdr:to>
    <xdr:cxnSp macro="">
      <xdr:nvCxnSpPr>
        <xdr:cNvPr id="5" name="直線矢印コネクタ 4">
          <a:extLst>
            <a:ext uri="{FF2B5EF4-FFF2-40B4-BE49-F238E27FC236}">
              <a16:creationId xmlns:a16="http://schemas.microsoft.com/office/drawing/2014/main" id="{EE4F287C-7C51-49D9-84FB-ABFC895930CA}"/>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26</xdr:row>
      <xdr:rowOff>104775</xdr:rowOff>
    </xdr:from>
    <xdr:to>
      <xdr:col>9</xdr:col>
      <xdr:colOff>257175</xdr:colOff>
      <xdr:row>26</xdr:row>
      <xdr:rowOff>104775</xdr:rowOff>
    </xdr:to>
    <xdr:cxnSp macro="">
      <xdr:nvCxnSpPr>
        <xdr:cNvPr id="6" name="直線矢印コネクタ 5">
          <a:extLst>
            <a:ext uri="{FF2B5EF4-FFF2-40B4-BE49-F238E27FC236}">
              <a16:creationId xmlns:a16="http://schemas.microsoft.com/office/drawing/2014/main" id="{33F73CA3-4D5E-4978-8990-0E23E732662A}"/>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20</xdr:row>
      <xdr:rowOff>42585</xdr:rowOff>
    </xdr:from>
    <xdr:to>
      <xdr:col>10</xdr:col>
      <xdr:colOff>206565</xdr:colOff>
      <xdr:row>21</xdr:row>
      <xdr:rowOff>190500</xdr:rowOff>
    </xdr:to>
    <xdr:sp macro="" textlink="">
      <xdr:nvSpPr>
        <xdr:cNvPr id="2" name="下矢印 1">
          <a:extLst>
            <a:ext uri="{FF2B5EF4-FFF2-40B4-BE49-F238E27FC236}">
              <a16:creationId xmlns:a16="http://schemas.microsoft.com/office/drawing/2014/main" id="{9B6B7332-9984-41D5-AC3D-9D9F305EBEF3}"/>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33</xdr:row>
      <xdr:rowOff>161924</xdr:rowOff>
    </xdr:from>
    <xdr:to>
      <xdr:col>10</xdr:col>
      <xdr:colOff>245305</xdr:colOff>
      <xdr:row>34</xdr:row>
      <xdr:rowOff>180094</xdr:rowOff>
    </xdr:to>
    <xdr:sp macro="" textlink="">
      <xdr:nvSpPr>
        <xdr:cNvPr id="3" name="下矢印 2">
          <a:extLst>
            <a:ext uri="{FF2B5EF4-FFF2-40B4-BE49-F238E27FC236}">
              <a16:creationId xmlns:a16="http://schemas.microsoft.com/office/drawing/2014/main" id="{828162C7-9700-40DB-9006-8D6A0D86E927}"/>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31</xdr:row>
      <xdr:rowOff>65312</xdr:rowOff>
    </xdr:from>
    <xdr:to>
      <xdr:col>15</xdr:col>
      <xdr:colOff>304799</xdr:colOff>
      <xdr:row>33</xdr:row>
      <xdr:rowOff>133349</xdr:rowOff>
    </xdr:to>
    <xdr:sp macro="" textlink="">
      <xdr:nvSpPr>
        <xdr:cNvPr id="4" name="テキスト ボックス 3">
          <a:extLst>
            <a:ext uri="{FF2B5EF4-FFF2-40B4-BE49-F238E27FC236}">
              <a16:creationId xmlns:a16="http://schemas.microsoft.com/office/drawing/2014/main" id="{32B240FA-EFF7-4A73-B2BD-945A2515F04A}"/>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168088</xdr:colOff>
      <xdr:row>0</xdr:row>
      <xdr:rowOff>100853</xdr:rowOff>
    </xdr:from>
    <xdr:ext cx="5020236" cy="864660"/>
    <xdr:sp macro="" textlink="">
      <xdr:nvSpPr>
        <xdr:cNvPr id="2" name="テキスト ボックス 1">
          <a:extLst>
            <a:ext uri="{FF2B5EF4-FFF2-40B4-BE49-F238E27FC236}">
              <a16:creationId xmlns:a16="http://schemas.microsoft.com/office/drawing/2014/main" id="{5F67D6BB-B80D-430D-989F-3F73B6BA7687}"/>
            </a:ext>
          </a:extLst>
        </xdr:cNvPr>
        <xdr:cNvSpPr txBox="1"/>
      </xdr:nvSpPr>
      <xdr:spPr>
        <a:xfrm>
          <a:off x="9536206" y="100853"/>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163286</xdr:colOff>
      <xdr:row>2</xdr:row>
      <xdr:rowOff>108857</xdr:rowOff>
    </xdr:from>
    <xdr:ext cx="5020236" cy="864660"/>
    <xdr:sp macro="" textlink="">
      <xdr:nvSpPr>
        <xdr:cNvPr id="2" name="テキスト ボックス 1">
          <a:extLst>
            <a:ext uri="{FF2B5EF4-FFF2-40B4-BE49-F238E27FC236}">
              <a16:creationId xmlns:a16="http://schemas.microsoft.com/office/drawing/2014/main" id="{D20627D5-AFDA-4C61-A68E-135EABC20E3C}"/>
            </a:ext>
          </a:extLst>
        </xdr:cNvPr>
        <xdr:cNvSpPr txBox="1"/>
      </xdr:nvSpPr>
      <xdr:spPr>
        <a:xfrm>
          <a:off x="9375322" y="748393"/>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40</xdr:col>
      <xdr:colOff>190500</xdr:colOff>
      <xdr:row>15</xdr:row>
      <xdr:rowOff>19050</xdr:rowOff>
    </xdr:from>
    <xdr:ext cx="5372100" cy="857249"/>
    <xdr:sp macro="" textlink="">
      <xdr:nvSpPr>
        <xdr:cNvPr id="2" name="テキスト ボックス 1">
          <a:extLst>
            <a:ext uri="{FF2B5EF4-FFF2-40B4-BE49-F238E27FC236}">
              <a16:creationId xmlns:a16="http://schemas.microsoft.com/office/drawing/2014/main" id="{EA665A0C-8ADA-4D09-BD4C-5A9385FA2B24}"/>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320DBD27-1EF9-42CA-BFC7-4DE0D2673C76}"/>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201083</xdr:rowOff>
    </xdr:from>
    <xdr:ext cx="4762499" cy="3184829"/>
    <xdr:sp macro="" textlink="">
      <xdr:nvSpPr>
        <xdr:cNvPr id="3" name="テキスト ボックス 2">
          <a:extLst>
            <a:ext uri="{FF2B5EF4-FFF2-40B4-BE49-F238E27FC236}">
              <a16:creationId xmlns:a16="http://schemas.microsoft.com/office/drawing/2014/main" id="{9B647844-0C6B-42D9-AD1E-CDB582612863}"/>
            </a:ext>
          </a:extLst>
        </xdr:cNvPr>
        <xdr:cNvSpPr txBox="1"/>
      </xdr:nvSpPr>
      <xdr:spPr>
        <a:xfrm>
          <a:off x="9599083" y="1566333"/>
          <a:ext cx="4762499" cy="31848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京都市注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14</xdr:row>
      <xdr:rowOff>190500</xdr:rowOff>
    </xdr:from>
    <xdr:to>
      <xdr:col>42</xdr:col>
      <xdr:colOff>137583</xdr:colOff>
      <xdr:row>14</xdr:row>
      <xdr:rowOff>201083</xdr:rowOff>
    </xdr:to>
    <xdr:cxnSp macro="">
      <xdr:nvCxnSpPr>
        <xdr:cNvPr id="4" name="直線矢印コネクタ 3">
          <a:extLst>
            <a:ext uri="{FF2B5EF4-FFF2-40B4-BE49-F238E27FC236}">
              <a16:creationId xmlns:a16="http://schemas.microsoft.com/office/drawing/2014/main" id="{20374420-D8D1-4EFB-BC16-0966928B6E5F}"/>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F386D02D-E1AB-48BC-9544-84F31506DF84}"/>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BDDA9EE1-CF1B-4F6F-A11B-AD10B7AE3DF2}"/>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E3D02B47-FC41-4808-A699-BCAC105A3DE5}"/>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F6681BB2-3488-4565-982E-8F330700EE31}"/>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30</xdr:col>
      <xdr:colOff>132954</xdr:colOff>
      <xdr:row>10</xdr:row>
      <xdr:rowOff>277813</xdr:rowOff>
    </xdr:from>
    <xdr:ext cx="4762499" cy="1061640"/>
    <xdr:sp macro="" textlink="">
      <xdr:nvSpPr>
        <xdr:cNvPr id="2" name="テキスト ボックス 1">
          <a:extLst>
            <a:ext uri="{FF2B5EF4-FFF2-40B4-BE49-F238E27FC236}">
              <a16:creationId xmlns:a16="http://schemas.microsoft.com/office/drawing/2014/main" id="{C65FEACB-1A78-4FD2-ABAD-006D6505C314}"/>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10</xdr:row>
      <xdr:rowOff>337343</xdr:rowOff>
    </xdr:from>
    <xdr:to>
      <xdr:col>30</xdr:col>
      <xdr:colOff>138906</xdr:colOff>
      <xdr:row>12</xdr:row>
      <xdr:rowOff>228203</xdr:rowOff>
    </xdr:to>
    <xdr:cxnSp macro="">
      <xdr:nvCxnSpPr>
        <xdr:cNvPr id="3" name="直線矢印コネクタ 2">
          <a:extLst>
            <a:ext uri="{FF2B5EF4-FFF2-40B4-BE49-F238E27FC236}">
              <a16:creationId xmlns:a16="http://schemas.microsoft.com/office/drawing/2014/main" id="{1F8D6321-00EF-4680-B48F-6918C88AB16E}"/>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709853-0A1C-4814-B10B-56E40608B6E7}" name="単価" displayName="単価" ref="F2:AA51" totalsRowShown="0" headerRowDxfId="46" dataDxfId="45" tableBorderDxfId="44" dataCellStyle="標準 4 2">
  <autoFilter ref="F2:AA51" xr:uid="{00709853-0A1C-4814-B10B-56E40608B6E7}"/>
  <tableColumns count="22">
    <tableColumn id="1" xr3:uid="{A1D8490E-E895-4CF9-AD9A-B451AD02910E}" name="列1" dataDxfId="43">
      <calculatedColumnFormula>D3&amp;E3</calculatedColumnFormula>
    </tableColumn>
    <tableColumn id="2" xr3:uid="{D0481AA2-57DB-4FC0-A278-4AD22FBCF32F}" name="列2" dataDxfId="42" dataCellStyle="標準 4 2"/>
    <tableColumn id="3" xr3:uid="{BA4C0ADE-045F-4089-BAC6-0913EA66953E}" name="列3" dataDxfId="41" dataCellStyle="標準 4 2"/>
    <tableColumn id="4" xr3:uid="{5177A1FE-52CD-47A6-BC7F-496678AA6688}" name="列4" dataDxfId="40" dataCellStyle="標準 4 2"/>
    <tableColumn id="5" xr3:uid="{9ACBBEC2-5A62-4508-980F-65E06E6618D7}" name="列5" dataDxfId="39" dataCellStyle="標準 4 2"/>
    <tableColumn id="6" xr3:uid="{F016236A-51F4-40AC-A852-04D4C1372E9E}" name="列6" dataDxfId="38" dataCellStyle="標準 4 2"/>
    <tableColumn id="7" xr3:uid="{99E5CD8B-B37E-4345-A779-B772A3D91E8F}" name="列7" dataDxfId="37" dataCellStyle="標準 4 2"/>
    <tableColumn id="8" xr3:uid="{AF28510C-42BF-4B8A-AAB5-A5FF5E234254}" name="列8" dataDxfId="36" dataCellStyle="標準 4 2"/>
    <tableColumn id="9" xr3:uid="{CC8C7849-2BA5-4185-BF1D-58690817B891}" name="列9" dataDxfId="35" dataCellStyle="標準 4 2"/>
    <tableColumn id="10" xr3:uid="{12007AF3-BD4D-4C08-B0C5-354B1BC477CA}" name="列10" dataDxfId="34" dataCellStyle="標準 4 2"/>
    <tableColumn id="11" xr3:uid="{424E722C-AEBE-46CA-A563-140FDBD9A428}" name="列11" dataDxfId="33" dataCellStyle="標準 4 2"/>
    <tableColumn id="12" xr3:uid="{5B75F44C-F278-466D-8EDC-F2DCC9D1B9A2}" name="列12" dataDxfId="32" dataCellStyle="標準 4 2"/>
    <tableColumn id="13" xr3:uid="{028857AB-50AE-4DA4-8CB6-468A9E94A430}" name="列13" dataDxfId="31" dataCellStyle="標準 4 2"/>
    <tableColumn id="14" xr3:uid="{2B15DA5F-DE83-4836-9087-DA0E135C14F8}" name="列14" dataDxfId="30" dataCellStyle="標準 4 2"/>
    <tableColumn id="15" xr3:uid="{F62AF152-DBBB-40B5-9C0E-0C75F129FA0B}" name="列15" dataDxfId="29" dataCellStyle="標準 4 2"/>
    <tableColumn id="16" xr3:uid="{2AF4ED3C-65D9-4F57-9920-A894FF4E737C}" name="列16" dataDxfId="28" dataCellStyle="標準 4 2"/>
    <tableColumn id="17" xr3:uid="{43281E90-0ACB-41B1-A224-EFE804B0D065}" name="列17" dataDxfId="27" dataCellStyle="標準 4 2"/>
    <tableColumn id="18" xr3:uid="{16D47253-C4C2-496C-95D3-B0D54C5234C6}" name="列18" dataDxfId="26" dataCellStyle="標準 4 2"/>
    <tableColumn id="19" xr3:uid="{72B55B5C-DB0D-48AA-977C-FDA2FB7A67EA}" name="列19" dataDxfId="25" dataCellStyle="標準 4 2"/>
    <tableColumn id="20" xr3:uid="{C5940B33-972C-49FC-B45F-33DFBF8704F6}" name="列20" dataDxfId="24" dataCellStyle="標準 4 2"/>
    <tableColumn id="21" xr3:uid="{8CC138F3-E460-4A5F-9857-B9B0061CDB34}" name="列21" dataDxfId="23" dataCellStyle="標準 4 2"/>
    <tableColumn id="22" xr3:uid="{F10D9B06-E154-4BB4-800B-BCDF768638F1}" name="列22" dataDxfId="22"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5EEA64-3BC4-40D9-B55A-9875BA776FDD}" name="療育支援" displayName="療育支援" ref="AD2:AF10" totalsRowShown="0" headerRowDxfId="21" tableBorderDxfId="20">
  <autoFilter ref="AD2:AF10" xr:uid="{B85EEA64-3BC4-40D9-B55A-9875BA776FDD}"/>
  <tableColumns count="3">
    <tableColumn id="1" xr3:uid="{6E0FE95F-76D5-4949-8185-4A20CBC212D1}" name="列1" dataDxfId="19" dataCellStyle="標準 4 2"/>
    <tableColumn id="2" xr3:uid="{D05126DC-D953-4EE7-B827-9FC715E1ED72}" name="列2"/>
    <tableColumn id="3" xr3:uid="{C1274663-8761-4B5A-9A88-6024CF0A4633}" name="列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1AE53B-2D73-4F6F-864D-8BAC9CD7A4C5}" name="栄養管理" displayName="栄養管理" ref="AI2:AK11" totalsRowShown="0" headerRowDxfId="18" tableBorderDxfId="17">
  <autoFilter ref="AI2:AK11" xr:uid="{031AE53B-2D73-4F6F-864D-8BAC9CD7A4C5}"/>
  <tableColumns count="3">
    <tableColumn id="1" xr3:uid="{C6E1442F-2D07-46E6-861D-B87B4AB4F44E}" name="列1" dataDxfId="16" dataCellStyle="標準 4 2"/>
    <tableColumn id="2" xr3:uid="{5C22165F-9757-40E2-AECC-35A72342EE00}" name="列2" dataDxfId="15" dataCellStyle="標準 4 2"/>
    <tableColumn id="3" xr3:uid="{A0918C60-F628-45FC-A80C-53C2087BB39E}" name="列3" dataDxfId="14"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5.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CEB4-8C42-4067-B7BD-A92FFC505171}">
  <sheetPr>
    <pageSetUpPr fitToPage="1"/>
  </sheetPr>
  <dimension ref="A1:I45"/>
  <sheetViews>
    <sheetView view="pageBreakPreview" zoomScale="85" zoomScaleNormal="85" zoomScaleSheetLayoutView="85" workbookViewId="0">
      <selection activeCell="D18" sqref="D18"/>
    </sheetView>
  </sheetViews>
  <sheetFormatPr defaultRowHeight="16.5"/>
  <cols>
    <col min="1" max="1" width="3.5" style="294" customWidth="1"/>
    <col min="2" max="2" width="3.25" style="294" customWidth="1"/>
    <col min="3" max="3" width="10.25" style="294" customWidth="1"/>
    <col min="4" max="4" width="39.5" style="294" customWidth="1"/>
    <col min="5" max="7" width="9" style="294"/>
    <col min="8" max="8" width="17.375" style="294" customWidth="1"/>
    <col min="9" max="9" width="21.375" style="294" bestFit="1" customWidth="1"/>
    <col min="10" max="16384" width="9" style="294"/>
  </cols>
  <sheetData>
    <row r="1" spans="1:5">
      <c r="A1" s="294" t="s">
        <v>315</v>
      </c>
    </row>
    <row r="2" spans="1:5" ht="17.25" thickBot="1">
      <c r="B2" s="294" t="s">
        <v>314</v>
      </c>
    </row>
    <row r="3" spans="1:5" ht="17.25" thickBot="1">
      <c r="B3" s="304" t="s">
        <v>313</v>
      </c>
      <c r="C3" s="303"/>
      <c r="D3" s="417"/>
    </row>
    <row r="4" spans="1:5" ht="17.25" thickBot="1">
      <c r="B4" s="304" t="s">
        <v>312</v>
      </c>
      <c r="C4" s="303"/>
      <c r="D4" s="418"/>
    </row>
    <row r="5" spans="1:5" ht="17.25" thickBot="1">
      <c r="B5" s="304" t="s">
        <v>311</v>
      </c>
      <c r="C5" s="303"/>
      <c r="D5" s="417"/>
    </row>
    <row r="7" spans="1:5">
      <c r="B7" s="294" t="s">
        <v>309</v>
      </c>
    </row>
    <row r="8" spans="1:5" ht="17.25" thickBot="1">
      <c r="C8" s="294" t="s">
        <v>308</v>
      </c>
    </row>
    <row r="9" spans="1:5" ht="17.25" thickBot="1">
      <c r="D9" s="417"/>
    </row>
    <row r="10" spans="1:5" ht="17.25" thickBot="1">
      <c r="C10" s="294" t="s">
        <v>706</v>
      </c>
    </row>
    <row r="11" spans="1:5" ht="17.25" thickBot="1">
      <c r="D11" s="417"/>
    </row>
    <row r="12" spans="1:5" ht="17.25" thickBot="1">
      <c r="C12" s="294" t="s">
        <v>691</v>
      </c>
    </row>
    <row r="13" spans="1:5" ht="17.25" thickBot="1">
      <c r="D13" s="417"/>
    </row>
    <row r="14" spans="1:5" ht="17.25" thickBot="1">
      <c r="C14" s="294" t="s">
        <v>702</v>
      </c>
    </row>
    <row r="15" spans="1:5" ht="17.25" thickBot="1">
      <c r="D15" s="417"/>
      <c r="E15" s="294" t="str">
        <f>IF(D13='【リスト】 (2)'!$B$3,"←記入は不要です","")</f>
        <v/>
      </c>
    </row>
    <row r="16" spans="1:5" ht="17.25" thickBot="1">
      <c r="C16" s="294" t="s">
        <v>692</v>
      </c>
    </row>
    <row r="17" spans="2:5" ht="17.25" thickBot="1">
      <c r="D17" s="417"/>
    </row>
    <row r="18" spans="2:5" ht="17.25" thickBot="1">
      <c r="C18" s="294" t="s">
        <v>703</v>
      </c>
    </row>
    <row r="19" spans="2:5" ht="17.25" thickBot="1">
      <c r="D19" s="417"/>
      <c r="E19" s="294" t="str">
        <f>IF(D17='【リスト】 (2)'!$B$3,"←記入は不要です","")</f>
        <v/>
      </c>
    </row>
    <row r="21" spans="2:5" ht="17.25" thickBot="1">
      <c r="B21" s="294" t="s">
        <v>307</v>
      </c>
    </row>
    <row r="22" spans="2:5" ht="17.25" thickBot="1">
      <c r="B22" s="304" t="s">
        <v>59</v>
      </c>
      <c r="C22" s="303"/>
      <c r="D22" s="417"/>
    </row>
    <row r="23" spans="2:5" ht="17.25" thickBot="1">
      <c r="B23" s="304" t="s">
        <v>60</v>
      </c>
      <c r="C23" s="303"/>
      <c r="D23" s="417"/>
    </row>
    <row r="24" spans="2:5" ht="17.25" thickBot="1">
      <c r="B24" s="304" t="s">
        <v>306</v>
      </c>
      <c r="C24" s="303"/>
      <c r="D24" s="417"/>
    </row>
    <row r="26" spans="2:5" ht="17.25" thickBot="1">
      <c r="B26" s="294" t="s">
        <v>304</v>
      </c>
    </row>
    <row r="27" spans="2:5" ht="17.25" thickBot="1">
      <c r="D27" s="419"/>
    </row>
    <row r="28" spans="2:5">
      <c r="D28" s="302" t="str">
        <f>IF(D27='【リスト】 (2)'!$D$3,"「該当する」は例外的な取扱いです。本当に該当するか再度ご確認ください","")</f>
        <v/>
      </c>
    </row>
    <row r="29" spans="2:5">
      <c r="B29" s="294" t="s">
        <v>302</v>
      </c>
      <c r="D29" s="302"/>
    </row>
    <row r="30" spans="2:5" ht="17.25" thickBot="1">
      <c r="C30" s="294" t="s">
        <v>301</v>
      </c>
    </row>
    <row r="31" spans="2:5" ht="17.25" thickBot="1">
      <c r="D31" s="420"/>
      <c r="E31" s="294" t="str">
        <f>IF(D23='【リスト】 (2)'!$C$3,"←記入は不要です","")</f>
        <v/>
      </c>
    </row>
    <row r="33" spans="2:9" ht="20.25" thickBot="1">
      <c r="B33" s="301" t="str">
        <f>IF(AND(D3&lt;&gt;"",D4&lt;&gt;"",D5&lt;&gt;"",D9&lt;&gt;"",D11&lt;&gt;"",OR(AND(D13='【リスト】 (2)'!$B$2,D15&lt;&gt;""),D13='【リスト】 (2)'!$B$3),OR(AND(D17='【リスト】 (2)'!$B$2,D19&lt;&gt;""),D17='【リスト】 (2)'!$B$3),D22&lt;&gt;"",D23&lt;&gt;"",D24&lt;&gt;"",D27&lt;&gt;"",OR(AND(D23='【リスト】 (2)'!$C$2,D31&lt;&gt;""),D23='【リスト】 (2)'!$C$3)),'【リスト】 (2)'!$F$2,'【リスト】 (2)'!$F$3)</f>
        <v>未入力事項があります。</v>
      </c>
    </row>
    <row r="34" spans="2:9" customFormat="1" ht="36" customHeight="1" thickBot="1">
      <c r="C34" s="299" t="s">
        <v>606</v>
      </c>
      <c r="D34" s="298"/>
      <c r="E34" s="298"/>
      <c r="F34" s="297"/>
      <c r="G34" s="296"/>
      <c r="H34" s="295" t="str">
        <f>IF($B$33='【リスト】 (2)'!$F$3,"-",IF(OR(D23='【リスト】 (2)'!$C$2,D24='【リスト】 (2)'!$C$2),"●",""))</f>
        <v>-</v>
      </c>
      <c r="I34" s="300"/>
    </row>
    <row r="35" spans="2:9" customFormat="1" ht="36" customHeight="1" thickBot="1">
      <c r="C35" s="299" t="s">
        <v>299</v>
      </c>
      <c r="D35" s="298"/>
      <c r="E35" s="298"/>
      <c r="F35" s="297"/>
      <c r="G35" s="296"/>
      <c r="H35" s="295" t="str">
        <f>IF($B$33='【リスト】 (2)'!$F$3,"-",IF(OR(D22='【リスト】 (2)'!$C$2,D23='【リスト】 (2)'!$C$2),"●",""))</f>
        <v>-</v>
      </c>
      <c r="I35" s="300"/>
    </row>
    <row r="36" spans="2:9" customFormat="1" ht="36" customHeight="1" thickBot="1">
      <c r="C36" s="299" t="s">
        <v>298</v>
      </c>
      <c r="D36" s="298"/>
      <c r="E36" s="298"/>
      <c r="F36" s="297"/>
      <c r="G36" s="296"/>
      <c r="H36" s="295" t="str">
        <f>IF($B$33='【リスト】 (2)'!$F$3,"-",IF(D24='【リスト】 (2)'!$C$2,"●",""))</f>
        <v>-</v>
      </c>
      <c r="I36" s="300"/>
    </row>
    <row r="37" spans="2:9" customFormat="1" ht="36" customHeight="1" thickBot="1">
      <c r="C37" s="299" t="s">
        <v>297</v>
      </c>
      <c r="D37" s="298"/>
      <c r="E37" s="298"/>
      <c r="F37" s="297"/>
      <c r="G37" s="296"/>
      <c r="H37" s="295" t="str">
        <f>IF($B$33='【リスト】 (2)'!$F$3,"-",IF(OR(D22='【リスト】 (2)'!$C$2,D23='【リスト】 (2)'!$C$2,D24='【リスト】 (2)'!$C$2),"●",""))</f>
        <v>-</v>
      </c>
    </row>
    <row r="38" spans="2:9" customFormat="1" ht="36" customHeight="1" thickBot="1">
      <c r="C38" s="299" t="s">
        <v>296</v>
      </c>
      <c r="D38" s="298"/>
      <c r="E38" s="298"/>
      <c r="F38" s="297"/>
      <c r="G38" s="296"/>
      <c r="H38" s="295" t="str">
        <f>IF($B$33='【リスト】 (2)'!$F$3,"-",IF(OR(D22='【リスト】 (2)'!$C$3,D24='【リスト】 (2)'!$C$2),"",IF(D11&lt;&gt;'【リスト】 (2)'!$B$2,"●","")))</f>
        <v>-</v>
      </c>
    </row>
    <row r="39" spans="2:9" customFormat="1" ht="36" customHeight="1" thickBot="1">
      <c r="C39" s="299" t="s">
        <v>682</v>
      </c>
      <c r="D39" s="298"/>
      <c r="E39" s="298"/>
      <c r="F39" s="297"/>
      <c r="G39" s="296"/>
      <c r="H39" s="295" t="str">
        <f>IF($B$33='【リスト】 (2)'!$F$3,"-",IF(H38="●","●",""))</f>
        <v>-</v>
      </c>
    </row>
    <row r="40" spans="2:9" customFormat="1" ht="36" customHeight="1" thickBot="1">
      <c r="C40" s="299" t="s">
        <v>295</v>
      </c>
      <c r="D40" s="298"/>
      <c r="E40" s="298"/>
      <c r="F40" s="297"/>
      <c r="G40" s="296"/>
      <c r="H40" s="295" t="str">
        <f>IF($B$33='【リスト】 (2)'!$F$3,"-",IF(D24='【リスト】 (2)'!$C$3,"","●"))</f>
        <v>-</v>
      </c>
    </row>
    <row r="41" spans="2:9" customFormat="1" ht="36" customHeight="1" thickBot="1">
      <c r="C41" s="299" t="s">
        <v>294</v>
      </c>
      <c r="D41" s="298"/>
      <c r="E41" s="298"/>
      <c r="F41" s="297"/>
      <c r="G41" s="296"/>
      <c r="H41" s="295" t="str">
        <f>IF($B$33='【リスト】 (2)'!$F$3,"-",IF(AND(D23='【リスト】 (2)'!$C$3,D24='【リスト】 (2)'!$C$3),"",
IF(AND(D23='【リスト】 (2)'!$C$2,OR(D13&lt;&gt;'【リスト】 (2)'!$B$2,D15&lt;&gt;'【リスト】 (2)'!$B$2)),"●",
IF(AND(D24='【リスト】 (2)'!$C$2,OR(D17&lt;&gt;'【リスト】 (2)'!$B$2,D19&lt;&gt;'【リスト】 (2)'!$B$2)),"●",""))))</f>
        <v>-</v>
      </c>
    </row>
    <row r="42" spans="2:9" customFormat="1" ht="36" customHeight="1" thickBot="1">
      <c r="C42" s="299" t="s">
        <v>293</v>
      </c>
      <c r="D42" s="298"/>
      <c r="E42" s="298"/>
      <c r="F42" s="297"/>
      <c r="G42" s="296"/>
      <c r="H42" s="295" t="str">
        <f>IF($B$33='【リスト】 (2)'!$F$3,"-",IF(H41="●","●",""))</f>
        <v>-</v>
      </c>
    </row>
    <row r="43" spans="2:9" customFormat="1" ht="36" customHeight="1" thickBot="1">
      <c r="C43" s="299" t="s">
        <v>292</v>
      </c>
      <c r="D43" s="298"/>
      <c r="E43" s="298"/>
      <c r="F43" s="297"/>
      <c r="G43" s="296"/>
      <c r="H43" s="295" t="str">
        <f>IF($B$33='【リスト】 (2)'!$F$3,"-",IF(AND(D31='【リスト】 (2)'!$E$3,H42="●"),"●",""))</f>
        <v>-</v>
      </c>
    </row>
    <row r="44" spans="2:9" customFormat="1" ht="36" customHeight="1" thickBot="1">
      <c r="C44" s="299" t="s">
        <v>291</v>
      </c>
      <c r="D44" s="298"/>
      <c r="E44" s="298"/>
      <c r="F44" s="297"/>
      <c r="G44" s="296"/>
      <c r="H44" s="295" t="str">
        <f>IF($B$33='【リスト】 (2)'!$F$3,"-",IF(AND(OR(D23='【リスト】 (2)'!$C$2,D24='【リスト】 (2)'!$C$2),H41="",H42="",H43=""),"●",""))</f>
        <v>-</v>
      </c>
    </row>
    <row r="45" spans="2:9" customFormat="1" ht="36" customHeight="1" thickBot="1">
      <c r="C45" s="299" t="s">
        <v>290</v>
      </c>
      <c r="D45" s="298"/>
      <c r="E45" s="298"/>
      <c r="F45" s="297"/>
      <c r="G45" s="296"/>
      <c r="H45" s="295" t="str">
        <f>IF($B$33='【リスト】 (2)'!$F$3,"-",IF(D27='【リスト】 (2)'!$D$3,"●",""))</f>
        <v>-</v>
      </c>
    </row>
  </sheetData>
  <sheetProtection algorithmName="SHA-512" hashValue="PgXs6IJ1Gfx5vWSHBO6mcnTnPzJrwQRiQyHCCI1YWGTe7DKsMxQmam+SBSES+9v/1M5CzXPjZ6pDSLrdhlKpIQ==" saltValue="paoaDAtqis3dCz93jLZ31w==" spinCount="100000" sheet="1" objects="1" scenarios="1"/>
  <phoneticPr fontId="4"/>
  <conditionalFormatting sqref="D11">
    <cfRule type="expression" dxfId="13" priority="4">
      <formula>E11&lt;&gt;""</formula>
    </cfRule>
  </conditionalFormatting>
  <conditionalFormatting sqref="D15">
    <cfRule type="expression" dxfId="12" priority="3">
      <formula>E15&lt;&gt;""</formula>
    </cfRule>
  </conditionalFormatting>
  <conditionalFormatting sqref="D19">
    <cfRule type="expression" dxfId="11" priority="2">
      <formula>E19&lt;&gt;""</formula>
    </cfRule>
  </conditionalFormatting>
  <conditionalFormatting sqref="D31">
    <cfRule type="expression" dxfId="10" priority="1">
      <formula>E31&lt;&gt;""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D534D8B-41BB-4CC3-99FC-F909A7C29970}">
          <x14:formula1>
            <xm:f>'【リスト】 (2)'!$E$2:$E$3</xm:f>
          </x14:formula1>
          <xm:sqref>D31</xm:sqref>
        </x14:dataValidation>
        <x14:dataValidation type="list" allowBlank="1" showInputMessage="1" showErrorMessage="1" xr:uid="{21B02D28-C75E-42CA-BCF5-49E4509712BE}">
          <x14:formula1>
            <xm:f>'【リスト】 (2)'!$D$2:$D$3</xm:f>
          </x14:formula1>
          <xm:sqref>D27</xm:sqref>
        </x14:dataValidation>
        <x14:dataValidation type="list" allowBlank="1" showInputMessage="1" showErrorMessage="1" xr:uid="{54CB8C74-7226-431E-AED0-46B101AEC5AF}">
          <x14:formula1>
            <xm:f>'【リスト】 (2)'!$C$2:$C$3</xm:f>
          </x14:formula1>
          <xm:sqref>D22:D24</xm:sqref>
        </x14:dataValidation>
        <x14:dataValidation type="list" allowBlank="1" showInputMessage="1" showErrorMessage="1" xr:uid="{8AF4E71D-6D6C-4746-9EC1-CC882B5CC010}">
          <x14:formula1>
            <xm:f>'【リスト】 (2)'!$B$2:$B$3</xm:f>
          </x14:formula1>
          <xm:sqref>D9 D11 D13 D15 D17 D19</xm:sqref>
        </x14:dataValidation>
        <x14:dataValidation type="list" allowBlank="1" showInputMessage="1" showErrorMessage="1" xr:uid="{8BBBECF9-7AAF-40EB-B15D-468E9D2ECCA5}">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2AC7-F866-4A8C-A255-9E1B5C04657B}">
  <sheetPr>
    <pageSetUpPr fitToPage="1"/>
  </sheetPr>
  <dimension ref="A1:AX95"/>
  <sheetViews>
    <sheetView showGridLines="0" view="pageBreakPreview" zoomScale="40" zoomScaleNormal="100" zoomScaleSheetLayoutView="40" workbookViewId="0">
      <selection activeCell="B11" sqref="B11:D11"/>
    </sheetView>
  </sheetViews>
  <sheetFormatPr defaultColWidth="9.125" defaultRowHeight="12"/>
  <cols>
    <col min="1" max="3" width="4.625" style="322" customWidth="1"/>
    <col min="4" max="4" width="15" style="322" customWidth="1"/>
    <col min="5" max="5" width="7.125" style="322" customWidth="1"/>
    <col min="6" max="6" width="16" style="322" customWidth="1"/>
    <col min="7" max="7" width="12.125" style="322" customWidth="1"/>
    <col min="8" max="8" width="7.625" style="322" customWidth="1"/>
    <col min="9" max="9" width="10.125" style="322" customWidth="1"/>
    <col min="10" max="10" width="8.5" style="322" customWidth="1"/>
    <col min="11" max="16" width="21.375" style="322" customWidth="1"/>
    <col min="17" max="17" width="26.125" style="322" customWidth="1"/>
    <col min="18" max="20" width="21.375" style="322" customWidth="1"/>
    <col min="21" max="21" width="16.375" style="322" customWidth="1"/>
    <col min="22" max="23" width="16.875" style="322" customWidth="1"/>
    <col min="24" max="24" width="21.375" style="322" customWidth="1"/>
    <col min="25" max="25" width="38.875" style="322" customWidth="1"/>
    <col min="26" max="29" width="21.375" style="322" customWidth="1"/>
    <col min="30" max="30" width="26.125" style="322" customWidth="1"/>
    <col min="31" max="33" width="19.375" style="322" customWidth="1"/>
    <col min="34" max="36" width="18.5" style="322" customWidth="1"/>
    <col min="37" max="37" width="18.125" style="322" customWidth="1"/>
    <col min="38" max="38" width="15.375" style="322" customWidth="1"/>
    <col min="39" max="40" width="19.5" style="322" customWidth="1"/>
    <col min="41" max="41" width="22.375" style="322" customWidth="1"/>
    <col min="42" max="42" width="2.5" style="322" customWidth="1"/>
    <col min="43" max="43" width="5.75" style="322" bestFit="1" customWidth="1"/>
    <col min="44" max="44" width="9.5" style="322" bestFit="1" customWidth="1"/>
    <col min="45" max="45" width="7.375" style="322" bestFit="1" customWidth="1"/>
    <col min="46" max="47" width="34.5" style="322" bestFit="1" customWidth="1"/>
    <col min="48" max="49" width="22" style="322" bestFit="1" customWidth="1"/>
    <col min="50" max="50" width="67" style="322" customWidth="1"/>
    <col min="51" max="16384" width="9.125" style="322"/>
  </cols>
  <sheetData>
    <row r="1" spans="1:50" ht="33.6" customHeight="1">
      <c r="A1" s="399" t="s">
        <v>571</v>
      </c>
      <c r="P1" s="353"/>
      <c r="AE1" s="1047" t="s">
        <v>570</v>
      </c>
      <c r="AF1" s="1050">
        <f>様式4!$X$5</f>
        <v>0</v>
      </c>
      <c r="AG1" s="1051"/>
      <c r="AQ1" s="588" t="s">
        <v>611</v>
      </c>
      <c r="AR1" s="588" t="s">
        <v>612</v>
      </c>
      <c r="AS1" s="588" t="s">
        <v>613</v>
      </c>
      <c r="AT1" s="588" t="s">
        <v>614</v>
      </c>
      <c r="AU1" s="588" t="s">
        <v>615</v>
      </c>
      <c r="AV1" s="588" t="s">
        <v>616</v>
      </c>
      <c r="AW1" s="588" t="s">
        <v>617</v>
      </c>
      <c r="AX1" s="588" t="s">
        <v>618</v>
      </c>
    </row>
    <row r="2" spans="1:50" ht="33.6" customHeight="1">
      <c r="A2" s="398"/>
      <c r="P2" s="353"/>
      <c r="AE2" s="1048"/>
      <c r="AF2" s="1052"/>
      <c r="AG2" s="1053"/>
      <c r="AQ2" s="589">
        <f>A11</f>
        <v>1</v>
      </c>
      <c r="AR2" s="589" t="str">
        <f>IF(B11="","",B11)</f>
        <v/>
      </c>
      <c r="AS2" s="589" t="str">
        <f>IF(F11="","",F11)</f>
        <v/>
      </c>
      <c r="AT2" s="589" t="str">
        <f>IF(K11="","",K11)</f>
        <v/>
      </c>
      <c r="AU2" s="589" t="str">
        <f>IF(S11="","",S11)</f>
        <v/>
      </c>
      <c r="AV2" s="589">
        <f>IF(T11="","",T11)</f>
        <v>0</v>
      </c>
      <c r="AW2" s="589" t="str">
        <f>IF(X11="","",X11)</f>
        <v/>
      </c>
      <c r="AX2" s="590" t="str">
        <f>IF(AE11="","",AE11)</f>
        <v/>
      </c>
    </row>
    <row r="3" spans="1:50" ht="24.75" customHeight="1" thickBot="1">
      <c r="A3" s="392" t="s">
        <v>569</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1049"/>
      <c r="AF3" s="1054"/>
      <c r="AG3" s="1055"/>
      <c r="AJ3" s="383"/>
      <c r="AQ3" s="589">
        <f>A12</f>
        <v>2</v>
      </c>
      <c r="AR3" s="589" t="str">
        <f t="shared" ref="AR3:AR51" si="0">IF(B12="","",B12)</f>
        <v/>
      </c>
      <c r="AS3" s="589" t="str">
        <f t="shared" ref="AS3:AS51" si="1">IF(F12="","",F12)</f>
        <v/>
      </c>
      <c r="AT3" s="589" t="str">
        <f t="shared" ref="AT3:AT51" si="2">IF(K12="","",K12)</f>
        <v/>
      </c>
      <c r="AU3" s="589" t="str">
        <f t="shared" ref="AU3:AV18" si="3">IF(S12="","",S12)</f>
        <v/>
      </c>
      <c r="AV3" s="589">
        <f t="shared" si="3"/>
        <v>0</v>
      </c>
      <c r="AW3" s="589" t="str">
        <f t="shared" ref="AW3:AW51" si="4">IF(X12="","",X12)</f>
        <v/>
      </c>
      <c r="AX3" s="590" t="str">
        <f t="shared" ref="AX3:AX51" si="5">IF(AE12="","",AE12)</f>
        <v/>
      </c>
    </row>
    <row r="4" spans="1:50" ht="24.75" customHeight="1">
      <c r="A4" s="392"/>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7"/>
      <c r="AH4" s="392"/>
      <c r="AI4" s="392"/>
      <c r="AJ4" s="392"/>
      <c r="AK4" s="397"/>
      <c r="AL4" s="397"/>
      <c r="AM4" s="396"/>
      <c r="AN4" s="396"/>
      <c r="AO4" s="395"/>
      <c r="AP4" s="383"/>
      <c r="AQ4" s="589">
        <f t="shared" ref="AQ4:AQ51" si="6">A13</f>
        <v>3</v>
      </c>
      <c r="AR4" s="589" t="str">
        <f t="shared" si="0"/>
        <v/>
      </c>
      <c r="AS4" s="589" t="str">
        <f t="shared" si="1"/>
        <v/>
      </c>
      <c r="AT4" s="589" t="str">
        <f t="shared" si="2"/>
        <v/>
      </c>
      <c r="AU4" s="589" t="str">
        <f t="shared" si="3"/>
        <v/>
      </c>
      <c r="AV4" s="589">
        <f t="shared" si="3"/>
        <v>0</v>
      </c>
      <c r="AW4" s="589" t="str">
        <f t="shared" si="4"/>
        <v/>
      </c>
      <c r="AX4" s="590" t="str">
        <f t="shared" si="5"/>
        <v/>
      </c>
    </row>
    <row r="5" spans="1:50" s="391" customFormat="1" ht="39.75" customHeight="1" thickBot="1">
      <c r="A5" s="1056" t="s">
        <v>568</v>
      </c>
      <c r="B5" s="1056"/>
      <c r="C5" s="1056"/>
      <c r="D5" s="1056"/>
      <c r="E5" s="1056"/>
      <c r="F5" s="1056"/>
      <c r="G5" s="1056"/>
      <c r="H5" s="1056"/>
      <c r="I5" s="1056"/>
      <c r="J5" s="1056"/>
      <c r="K5" s="1056"/>
      <c r="L5" s="1056"/>
      <c r="M5" s="1056"/>
      <c r="N5" s="1056"/>
      <c r="O5" s="392"/>
      <c r="P5" s="392"/>
      <c r="Q5" s="392"/>
      <c r="R5" s="392"/>
      <c r="S5" s="394"/>
      <c r="T5" s="394"/>
      <c r="U5" s="394"/>
      <c r="V5" s="394"/>
      <c r="W5" s="394"/>
      <c r="X5" s="392"/>
      <c r="Y5" s="392"/>
      <c r="Z5" s="392"/>
      <c r="AA5" s="392"/>
      <c r="AB5" s="392"/>
      <c r="AC5" s="392"/>
      <c r="AD5" s="394"/>
      <c r="AE5" s="394"/>
      <c r="AF5" s="394"/>
      <c r="AG5" s="394"/>
      <c r="AH5" s="392"/>
      <c r="AI5" s="394"/>
      <c r="AJ5" s="394"/>
      <c r="AK5" s="394"/>
      <c r="AL5" s="394"/>
      <c r="AM5" s="394"/>
      <c r="AN5" s="394"/>
      <c r="AO5" s="393"/>
      <c r="AP5" s="392"/>
      <c r="AQ5" s="589">
        <f t="shared" si="6"/>
        <v>4</v>
      </c>
      <c r="AR5" s="589" t="str">
        <f t="shared" si="0"/>
        <v/>
      </c>
      <c r="AS5" s="589" t="str">
        <f t="shared" si="1"/>
        <v/>
      </c>
      <c r="AT5" s="589" t="str">
        <f t="shared" si="2"/>
        <v/>
      </c>
      <c r="AU5" s="589" t="str">
        <f t="shared" si="3"/>
        <v/>
      </c>
      <c r="AV5" s="589">
        <f t="shared" si="3"/>
        <v>0</v>
      </c>
      <c r="AW5" s="589" t="str">
        <f t="shared" si="4"/>
        <v/>
      </c>
      <c r="AX5" s="590" t="str">
        <f t="shared" si="5"/>
        <v/>
      </c>
    </row>
    <row r="6" spans="1:50" ht="33" customHeight="1">
      <c r="A6" s="1057" t="s">
        <v>567</v>
      </c>
      <c r="B6" s="1058" t="s">
        <v>566</v>
      </c>
      <c r="C6" s="1058"/>
      <c r="D6" s="1058"/>
      <c r="E6" s="1058" t="s">
        <v>565</v>
      </c>
      <c r="F6" s="1058" t="s">
        <v>564</v>
      </c>
      <c r="G6" s="1058" t="s">
        <v>563</v>
      </c>
      <c r="H6" s="1058" t="s">
        <v>562</v>
      </c>
      <c r="I6" s="1058" t="s">
        <v>561</v>
      </c>
      <c r="J6" s="1058" t="s">
        <v>560</v>
      </c>
      <c r="K6" s="1068" t="s">
        <v>559</v>
      </c>
      <c r="L6" s="1069"/>
      <c r="M6" s="1069"/>
      <c r="N6" s="1069"/>
      <c r="O6" s="1070"/>
      <c r="P6" s="1070"/>
      <c r="Q6" s="1070"/>
      <c r="R6" s="1071"/>
      <c r="S6" s="1072" t="s">
        <v>558</v>
      </c>
      <c r="T6" s="1073"/>
      <c r="U6" s="1073"/>
      <c r="V6" s="1073"/>
      <c r="W6" s="1073"/>
      <c r="X6" s="1073"/>
      <c r="Y6" s="1073"/>
      <c r="Z6" s="1073"/>
      <c r="AA6" s="1074"/>
      <c r="AB6" s="1074"/>
      <c r="AC6" s="1074"/>
      <c r="AD6" s="1075"/>
      <c r="AE6" s="1059" t="s">
        <v>557</v>
      </c>
      <c r="AF6" s="1060"/>
      <c r="AG6" s="1060"/>
      <c r="AH6" s="383"/>
      <c r="AQ6" s="589">
        <f t="shared" si="6"/>
        <v>5</v>
      </c>
      <c r="AR6" s="589" t="str">
        <f t="shared" si="0"/>
        <v/>
      </c>
      <c r="AS6" s="589" t="str">
        <f t="shared" si="1"/>
        <v/>
      </c>
      <c r="AT6" s="589" t="str">
        <f t="shared" si="2"/>
        <v/>
      </c>
      <c r="AU6" s="589" t="str">
        <f t="shared" si="3"/>
        <v/>
      </c>
      <c r="AV6" s="589">
        <f t="shared" si="3"/>
        <v>0</v>
      </c>
      <c r="AW6" s="589" t="str">
        <f t="shared" si="4"/>
        <v/>
      </c>
      <c r="AX6" s="590" t="str">
        <f t="shared" si="5"/>
        <v/>
      </c>
    </row>
    <row r="7" spans="1:50" ht="44.25" customHeight="1">
      <c r="A7" s="1057"/>
      <c r="B7" s="1058"/>
      <c r="C7" s="1058"/>
      <c r="D7" s="1058"/>
      <c r="E7" s="1058"/>
      <c r="F7" s="1058"/>
      <c r="G7" s="1058"/>
      <c r="H7" s="1058"/>
      <c r="I7" s="1058"/>
      <c r="J7" s="1058"/>
      <c r="K7" s="390" t="s">
        <v>376</v>
      </c>
      <c r="L7" s="388" t="s">
        <v>369</v>
      </c>
      <c r="M7" s="388" t="s">
        <v>556</v>
      </c>
      <c r="N7" s="388" t="s">
        <v>555</v>
      </c>
      <c r="O7" s="389" t="s">
        <v>554</v>
      </c>
      <c r="P7" s="389" t="s">
        <v>553</v>
      </c>
      <c r="Q7" s="388" t="s">
        <v>552</v>
      </c>
      <c r="R7" s="1061" t="s">
        <v>551</v>
      </c>
      <c r="S7" s="387" t="s">
        <v>550</v>
      </c>
      <c r="T7" s="386" t="s">
        <v>549</v>
      </c>
      <c r="U7" s="1063" t="s">
        <v>548</v>
      </c>
      <c r="V7" s="1064"/>
      <c r="W7" s="1065"/>
      <c r="X7" s="386" t="s">
        <v>547</v>
      </c>
      <c r="Y7" s="1063" t="s">
        <v>546</v>
      </c>
      <c r="Z7" s="1065"/>
      <c r="AA7" s="386" t="s">
        <v>545</v>
      </c>
      <c r="AB7" s="386" t="s">
        <v>544</v>
      </c>
      <c r="AC7" s="385" t="s">
        <v>543</v>
      </c>
      <c r="AD7" s="384" t="s">
        <v>542</v>
      </c>
      <c r="AE7" s="1059"/>
      <c r="AF7" s="1060"/>
      <c r="AG7" s="1060"/>
      <c r="AH7" s="383"/>
      <c r="AQ7" s="589">
        <f t="shared" si="6"/>
        <v>6</v>
      </c>
      <c r="AR7" s="589" t="str">
        <f t="shared" si="0"/>
        <v/>
      </c>
      <c r="AS7" s="589" t="str">
        <f t="shared" si="1"/>
        <v/>
      </c>
      <c r="AT7" s="589" t="str">
        <f t="shared" si="2"/>
        <v/>
      </c>
      <c r="AU7" s="589" t="str">
        <f t="shared" si="3"/>
        <v/>
      </c>
      <c r="AV7" s="589">
        <f t="shared" si="3"/>
        <v>0</v>
      </c>
      <c r="AW7" s="589" t="str">
        <f t="shared" si="4"/>
        <v/>
      </c>
      <c r="AX7" s="590" t="str">
        <f t="shared" si="5"/>
        <v/>
      </c>
    </row>
    <row r="8" spans="1:50" ht="44.25" customHeight="1">
      <c r="A8" s="1057"/>
      <c r="B8" s="1058"/>
      <c r="C8" s="1058"/>
      <c r="D8" s="1058"/>
      <c r="E8" s="1058"/>
      <c r="F8" s="1058"/>
      <c r="G8" s="1058"/>
      <c r="H8" s="1058"/>
      <c r="I8" s="1058"/>
      <c r="J8" s="1058"/>
      <c r="K8" s="1066" t="s">
        <v>541</v>
      </c>
      <c r="L8" s="1029" t="s">
        <v>688</v>
      </c>
      <c r="M8" s="1029" t="s">
        <v>540</v>
      </c>
      <c r="N8" s="1029" t="s">
        <v>539</v>
      </c>
      <c r="O8" s="1005" t="s">
        <v>538</v>
      </c>
      <c r="P8" s="1005" t="s">
        <v>537</v>
      </c>
      <c r="Q8" s="1067" t="s">
        <v>536</v>
      </c>
      <c r="R8" s="1062"/>
      <c r="S8" s="1040" t="s">
        <v>535</v>
      </c>
      <c r="T8" s="1041" t="s">
        <v>457</v>
      </c>
      <c r="U8" s="1042"/>
      <c r="V8" s="1042"/>
      <c r="W8" s="1043"/>
      <c r="X8" s="1042" t="s">
        <v>534</v>
      </c>
      <c r="Y8" s="1042"/>
      <c r="Z8" s="1043"/>
      <c r="AA8" s="1028" t="s">
        <v>533</v>
      </c>
      <c r="AB8" s="1029" t="s">
        <v>532</v>
      </c>
      <c r="AC8" s="1005" t="s">
        <v>689</v>
      </c>
      <c r="AD8" s="1030" t="s">
        <v>531</v>
      </c>
      <c r="AE8" s="1059"/>
      <c r="AF8" s="1060"/>
      <c r="AG8" s="1060"/>
      <c r="AH8" s="383"/>
      <c r="AQ8" s="589">
        <f t="shared" si="6"/>
        <v>7</v>
      </c>
      <c r="AR8" s="589" t="str">
        <f t="shared" si="0"/>
        <v/>
      </c>
      <c r="AS8" s="589" t="str">
        <f t="shared" si="1"/>
        <v/>
      </c>
      <c r="AT8" s="589" t="str">
        <f t="shared" si="2"/>
        <v/>
      </c>
      <c r="AU8" s="589" t="str">
        <f t="shared" si="3"/>
        <v/>
      </c>
      <c r="AV8" s="589">
        <f t="shared" si="3"/>
        <v>0</v>
      </c>
      <c r="AW8" s="589" t="str">
        <f t="shared" si="4"/>
        <v/>
      </c>
      <c r="AX8" s="590" t="str">
        <f t="shared" si="5"/>
        <v/>
      </c>
    </row>
    <row r="9" spans="1:50" ht="64.5" customHeight="1">
      <c r="A9" s="1057"/>
      <c r="B9" s="1058"/>
      <c r="C9" s="1058"/>
      <c r="D9" s="1058"/>
      <c r="E9" s="1058"/>
      <c r="F9" s="1058"/>
      <c r="G9" s="1058"/>
      <c r="H9" s="1058"/>
      <c r="I9" s="1058"/>
      <c r="J9" s="1058"/>
      <c r="K9" s="1066"/>
      <c r="L9" s="1029"/>
      <c r="M9" s="1029"/>
      <c r="N9" s="1029"/>
      <c r="O9" s="1006"/>
      <c r="P9" s="1006"/>
      <c r="Q9" s="1067"/>
      <c r="R9" s="1031" t="s">
        <v>530</v>
      </c>
      <c r="S9" s="1040"/>
      <c r="T9" s="1033" t="s">
        <v>529</v>
      </c>
      <c r="U9" s="1034"/>
      <c r="V9" s="1034"/>
      <c r="W9" s="1034"/>
      <c r="X9" s="1035" t="s">
        <v>528</v>
      </c>
      <c r="Y9" s="1035" t="s">
        <v>527</v>
      </c>
      <c r="Z9" s="1035" t="s">
        <v>526</v>
      </c>
      <c r="AA9" s="1028"/>
      <c r="AB9" s="1029"/>
      <c r="AC9" s="1006"/>
      <c r="AD9" s="1030"/>
      <c r="AE9" s="1059"/>
      <c r="AF9" s="1060"/>
      <c r="AG9" s="1060"/>
      <c r="AH9" s="382"/>
      <c r="AQ9" s="589">
        <f t="shared" si="6"/>
        <v>8</v>
      </c>
      <c r="AR9" s="589" t="str">
        <f t="shared" si="0"/>
        <v/>
      </c>
      <c r="AS9" s="589" t="str">
        <f t="shared" si="1"/>
        <v/>
      </c>
      <c r="AT9" s="589" t="str">
        <f t="shared" si="2"/>
        <v/>
      </c>
      <c r="AU9" s="589" t="str">
        <f t="shared" si="3"/>
        <v/>
      </c>
      <c r="AV9" s="589">
        <f t="shared" si="3"/>
        <v>0</v>
      </c>
      <c r="AW9" s="589" t="str">
        <f t="shared" si="4"/>
        <v/>
      </c>
      <c r="AX9" s="590" t="str">
        <f t="shared" si="5"/>
        <v/>
      </c>
    </row>
    <row r="10" spans="1:50" ht="88.5" customHeight="1">
      <c r="A10" s="1057"/>
      <c r="B10" s="1058"/>
      <c r="C10" s="1058"/>
      <c r="D10" s="1058"/>
      <c r="E10" s="1058"/>
      <c r="F10" s="1058"/>
      <c r="G10" s="1058"/>
      <c r="H10" s="1058"/>
      <c r="I10" s="1058"/>
      <c r="J10" s="1058"/>
      <c r="K10" s="1066"/>
      <c r="L10" s="1029"/>
      <c r="M10" s="1029"/>
      <c r="N10" s="1029"/>
      <c r="O10" s="1007"/>
      <c r="P10" s="1007"/>
      <c r="Q10" s="1067"/>
      <c r="R10" s="1032"/>
      <c r="S10" s="1040"/>
      <c r="T10" s="381" t="s">
        <v>525</v>
      </c>
      <c r="U10" s="380" t="s">
        <v>524</v>
      </c>
      <c r="V10" s="380" t="s">
        <v>523</v>
      </c>
      <c r="W10" s="380" t="s">
        <v>522</v>
      </c>
      <c r="X10" s="1036"/>
      <c r="Y10" s="1036"/>
      <c r="Z10" s="1036"/>
      <c r="AA10" s="1028"/>
      <c r="AB10" s="1029"/>
      <c r="AC10" s="1007"/>
      <c r="AD10" s="1030"/>
      <c r="AE10" s="1059"/>
      <c r="AF10" s="1060"/>
      <c r="AG10" s="1060"/>
      <c r="AH10" s="379"/>
      <c r="AI10" s="586" t="s">
        <v>610</v>
      </c>
      <c r="AJ10" s="322" t="s">
        <v>696</v>
      </c>
      <c r="AQ10" s="589">
        <f t="shared" si="6"/>
        <v>9</v>
      </c>
      <c r="AR10" s="589" t="str">
        <f t="shared" si="0"/>
        <v/>
      </c>
      <c r="AS10" s="589" t="str">
        <f t="shared" si="1"/>
        <v/>
      </c>
      <c r="AT10" s="589" t="str">
        <f t="shared" si="2"/>
        <v/>
      </c>
      <c r="AU10" s="589" t="str">
        <f t="shared" si="3"/>
        <v/>
      </c>
      <c r="AV10" s="589">
        <f t="shared" si="3"/>
        <v>0</v>
      </c>
      <c r="AW10" s="589" t="str">
        <f t="shared" si="4"/>
        <v/>
      </c>
      <c r="AX10" s="590" t="str">
        <f t="shared" si="5"/>
        <v/>
      </c>
    </row>
    <row r="11" spans="1:50" s="332" customFormat="1" ht="30" customHeight="1">
      <c r="A11" s="378">
        <f>ROWS(A$11:A11)</f>
        <v>1</v>
      </c>
      <c r="B11" s="1019"/>
      <c r="C11" s="1019"/>
      <c r="D11" s="1019"/>
      <c r="E11" s="377"/>
      <c r="F11" s="377"/>
      <c r="G11" s="554"/>
      <c r="H11" s="554"/>
      <c r="I11" s="554"/>
      <c r="J11" s="555"/>
      <c r="K11" s="367"/>
      <c r="L11" s="1020" t="s">
        <v>607</v>
      </c>
      <c r="M11" s="1020" t="s">
        <v>607</v>
      </c>
      <c r="N11" s="1022" t="s">
        <v>607</v>
      </c>
      <c r="O11" s="364"/>
      <c r="P11" s="364"/>
      <c r="Q11" s="1025" t="s">
        <v>607</v>
      </c>
      <c r="R11" s="1039"/>
      <c r="S11" s="376"/>
      <c r="T11" s="365">
        <f t="shared" ref="T11:T42" si="7">SUM(U11:W11)</f>
        <v>0</v>
      </c>
      <c r="U11" s="364"/>
      <c r="V11" s="364"/>
      <c r="W11" s="364"/>
      <c r="X11" s="585"/>
      <c r="Y11" s="364"/>
      <c r="Z11" s="364"/>
      <c r="AA11" s="375"/>
      <c r="AB11" s="1044" t="s">
        <v>607</v>
      </c>
      <c r="AC11" s="374"/>
      <c r="AD11" s="1044" t="s">
        <v>607</v>
      </c>
      <c r="AE11" s="998"/>
      <c r="AF11" s="999"/>
      <c r="AG11" s="999"/>
      <c r="AH11" s="354"/>
      <c r="AI11" s="587" t="str">
        <f>IF($Y11=$Y$80,1,IF($Y11=$Y$81,2,IF($Y11=$Y$82,3,"-")))</f>
        <v>-</v>
      </c>
      <c r="AJ11" s="332">
        <f>IF(AND($F11=$F$80,$X11&gt;0),1,0)</f>
        <v>0</v>
      </c>
      <c r="AQ11" s="589">
        <f t="shared" si="6"/>
        <v>10</v>
      </c>
      <c r="AR11" s="589" t="str">
        <f t="shared" si="0"/>
        <v/>
      </c>
      <c r="AS11" s="589" t="str">
        <f t="shared" si="1"/>
        <v/>
      </c>
      <c r="AT11" s="589" t="str">
        <f t="shared" si="2"/>
        <v/>
      </c>
      <c r="AU11" s="589" t="str">
        <f t="shared" si="3"/>
        <v/>
      </c>
      <c r="AV11" s="589">
        <f t="shared" si="3"/>
        <v>0</v>
      </c>
      <c r="AW11" s="589" t="str">
        <f t="shared" si="4"/>
        <v/>
      </c>
      <c r="AX11" s="590" t="str">
        <f t="shared" si="5"/>
        <v/>
      </c>
    </row>
    <row r="12" spans="1:50" s="332" customFormat="1" ht="30" customHeight="1">
      <c r="A12" s="378">
        <f>ROWS(A$11:A12)</f>
        <v>2</v>
      </c>
      <c r="B12" s="1002"/>
      <c r="C12" s="1003"/>
      <c r="D12" s="1004"/>
      <c r="E12" s="377"/>
      <c r="F12" s="373"/>
      <c r="G12" s="554"/>
      <c r="H12" s="556"/>
      <c r="I12" s="556"/>
      <c r="J12" s="555"/>
      <c r="K12" s="367"/>
      <c r="L12" s="1021"/>
      <c r="M12" s="1021"/>
      <c r="N12" s="1023"/>
      <c r="O12" s="364"/>
      <c r="P12" s="364"/>
      <c r="Q12" s="1026"/>
      <c r="R12" s="1039"/>
      <c r="S12" s="376"/>
      <c r="T12" s="365">
        <f t="shared" si="7"/>
        <v>0</v>
      </c>
      <c r="U12" s="364"/>
      <c r="V12" s="364"/>
      <c r="W12" s="364"/>
      <c r="X12" s="585"/>
      <c r="Y12" s="364"/>
      <c r="Z12" s="364"/>
      <c r="AA12" s="375"/>
      <c r="AB12" s="1045"/>
      <c r="AC12" s="374"/>
      <c r="AD12" s="1045"/>
      <c r="AE12" s="998"/>
      <c r="AF12" s="999"/>
      <c r="AG12" s="999"/>
      <c r="AH12" s="354"/>
      <c r="AI12" s="587" t="str">
        <f t="shared" ref="AI12:AI60" si="8">IF($Y12=$Y$80,1,IF($Y12=$Y$81,2,IF($Y12=$Y$82,3,"-")))</f>
        <v>-</v>
      </c>
      <c r="AJ12" s="332">
        <f t="shared" ref="AJ12:AJ60" si="9">IF(AND($F12=$F$80,$X12&gt;0),1,0)</f>
        <v>0</v>
      </c>
      <c r="AQ12" s="589">
        <f t="shared" si="6"/>
        <v>11</v>
      </c>
      <c r="AR12" s="589" t="str">
        <f t="shared" si="0"/>
        <v/>
      </c>
      <c r="AS12" s="589" t="str">
        <f t="shared" si="1"/>
        <v/>
      </c>
      <c r="AT12" s="589" t="str">
        <f t="shared" si="2"/>
        <v/>
      </c>
      <c r="AU12" s="589" t="str">
        <f t="shared" si="3"/>
        <v/>
      </c>
      <c r="AV12" s="589">
        <f t="shared" si="3"/>
        <v>0</v>
      </c>
      <c r="AW12" s="589" t="str">
        <f t="shared" si="4"/>
        <v/>
      </c>
      <c r="AX12" s="590" t="str">
        <f t="shared" si="5"/>
        <v/>
      </c>
    </row>
    <row r="13" spans="1:50" s="332" customFormat="1" ht="30" customHeight="1">
      <c r="A13" s="372">
        <f>ROWS(A$11:A13)</f>
        <v>3</v>
      </c>
      <c r="B13" s="1002"/>
      <c r="C13" s="1003"/>
      <c r="D13" s="1004"/>
      <c r="E13" s="373"/>
      <c r="F13" s="373"/>
      <c r="G13" s="554"/>
      <c r="H13" s="554"/>
      <c r="I13" s="554"/>
      <c r="J13" s="555"/>
      <c r="K13" s="367"/>
      <c r="L13" s="1021"/>
      <c r="M13" s="1021"/>
      <c r="N13" s="1023"/>
      <c r="O13" s="364"/>
      <c r="P13" s="364"/>
      <c r="Q13" s="1026"/>
      <c r="R13" s="1039"/>
      <c r="S13" s="371"/>
      <c r="T13" s="365">
        <f t="shared" si="7"/>
        <v>0</v>
      </c>
      <c r="U13" s="364"/>
      <c r="V13" s="364"/>
      <c r="W13" s="364"/>
      <c r="X13" s="364"/>
      <c r="Y13" s="364"/>
      <c r="Z13" s="364"/>
      <c r="AA13" s="370"/>
      <c r="AB13" s="1045"/>
      <c r="AC13" s="369"/>
      <c r="AD13" s="1045"/>
      <c r="AE13" s="1018"/>
      <c r="AF13" s="996"/>
      <c r="AG13" s="996"/>
      <c r="AH13" s="354"/>
      <c r="AI13" s="587" t="str">
        <f t="shared" si="8"/>
        <v>-</v>
      </c>
      <c r="AJ13" s="332">
        <f t="shared" si="9"/>
        <v>0</v>
      </c>
      <c r="AQ13" s="589">
        <f t="shared" si="6"/>
        <v>12</v>
      </c>
      <c r="AR13" s="589" t="str">
        <f t="shared" si="0"/>
        <v/>
      </c>
      <c r="AS13" s="589" t="str">
        <f t="shared" si="1"/>
        <v/>
      </c>
      <c r="AT13" s="589" t="str">
        <f t="shared" si="2"/>
        <v/>
      </c>
      <c r="AU13" s="589" t="str">
        <f t="shared" si="3"/>
        <v/>
      </c>
      <c r="AV13" s="589">
        <f t="shared" si="3"/>
        <v>0</v>
      </c>
      <c r="AW13" s="589" t="str">
        <f t="shared" si="4"/>
        <v/>
      </c>
      <c r="AX13" s="590" t="str">
        <f t="shared" si="5"/>
        <v/>
      </c>
    </row>
    <row r="14" spans="1:50" s="332" customFormat="1" ht="30" customHeight="1">
      <c r="A14" s="372">
        <f>ROWS(A$11:A14)</f>
        <v>4</v>
      </c>
      <c r="B14" s="1002"/>
      <c r="C14" s="1003"/>
      <c r="D14" s="1004"/>
      <c r="E14" s="373"/>
      <c r="F14" s="373"/>
      <c r="G14" s="554"/>
      <c r="H14" s="554"/>
      <c r="I14" s="554"/>
      <c r="J14" s="555"/>
      <c r="K14" s="367"/>
      <c r="L14" s="1021"/>
      <c r="M14" s="1021"/>
      <c r="N14" s="1023"/>
      <c r="O14" s="364"/>
      <c r="P14" s="364"/>
      <c r="Q14" s="1026"/>
      <c r="R14" s="1039"/>
      <c r="S14" s="371"/>
      <c r="T14" s="365">
        <f t="shared" si="7"/>
        <v>0</v>
      </c>
      <c r="U14" s="364"/>
      <c r="V14" s="364"/>
      <c r="W14" s="364"/>
      <c r="X14" s="364"/>
      <c r="Y14" s="364"/>
      <c r="Z14" s="364"/>
      <c r="AA14" s="370"/>
      <c r="AB14" s="1045"/>
      <c r="AC14" s="369"/>
      <c r="AD14" s="1045"/>
      <c r="AE14" s="1037"/>
      <c r="AF14" s="1038"/>
      <c r="AG14" s="1038"/>
      <c r="AH14" s="354"/>
      <c r="AI14" s="587" t="str">
        <f t="shared" si="8"/>
        <v>-</v>
      </c>
      <c r="AJ14" s="332">
        <f t="shared" si="9"/>
        <v>0</v>
      </c>
      <c r="AQ14" s="589">
        <f t="shared" si="6"/>
        <v>13</v>
      </c>
      <c r="AR14" s="589" t="str">
        <f t="shared" si="0"/>
        <v/>
      </c>
      <c r="AS14" s="589" t="str">
        <f t="shared" si="1"/>
        <v/>
      </c>
      <c r="AT14" s="589" t="str">
        <f t="shared" si="2"/>
        <v/>
      </c>
      <c r="AU14" s="589" t="str">
        <f t="shared" si="3"/>
        <v/>
      </c>
      <c r="AV14" s="589">
        <f t="shared" si="3"/>
        <v>0</v>
      </c>
      <c r="AW14" s="589" t="str">
        <f t="shared" si="4"/>
        <v/>
      </c>
      <c r="AX14" s="590" t="str">
        <f t="shared" si="5"/>
        <v/>
      </c>
    </row>
    <row r="15" spans="1:50" s="332" customFormat="1" ht="30" customHeight="1">
      <c r="A15" s="372">
        <f>ROWS(A$11:A15)</f>
        <v>5</v>
      </c>
      <c r="B15" s="1002"/>
      <c r="C15" s="1003"/>
      <c r="D15" s="1004"/>
      <c r="E15" s="373"/>
      <c r="F15" s="373"/>
      <c r="G15" s="554"/>
      <c r="H15" s="554"/>
      <c r="I15" s="554"/>
      <c r="J15" s="555"/>
      <c r="K15" s="367"/>
      <c r="L15" s="1021"/>
      <c r="M15" s="1021"/>
      <c r="N15" s="1023"/>
      <c r="O15" s="364"/>
      <c r="P15" s="364"/>
      <c r="Q15" s="1026"/>
      <c r="R15" s="1039"/>
      <c r="S15" s="371"/>
      <c r="T15" s="365">
        <f t="shared" si="7"/>
        <v>0</v>
      </c>
      <c r="U15" s="364"/>
      <c r="V15" s="364"/>
      <c r="W15" s="364"/>
      <c r="X15" s="364"/>
      <c r="Y15" s="364"/>
      <c r="Z15" s="364"/>
      <c r="AA15" s="370"/>
      <c r="AB15" s="1045"/>
      <c r="AC15" s="369"/>
      <c r="AD15" s="1045"/>
      <c r="AE15" s="998"/>
      <c r="AF15" s="999"/>
      <c r="AG15" s="999"/>
      <c r="AH15" s="354"/>
      <c r="AI15" s="587" t="str">
        <f t="shared" si="8"/>
        <v>-</v>
      </c>
      <c r="AJ15" s="332">
        <f t="shared" si="9"/>
        <v>0</v>
      </c>
      <c r="AQ15" s="589">
        <f t="shared" si="6"/>
        <v>14</v>
      </c>
      <c r="AR15" s="589" t="str">
        <f t="shared" si="0"/>
        <v/>
      </c>
      <c r="AS15" s="589" t="str">
        <f t="shared" si="1"/>
        <v/>
      </c>
      <c r="AT15" s="589" t="str">
        <f t="shared" si="2"/>
        <v/>
      </c>
      <c r="AU15" s="589" t="str">
        <f t="shared" si="3"/>
        <v/>
      </c>
      <c r="AV15" s="589">
        <f t="shared" si="3"/>
        <v>0</v>
      </c>
      <c r="AW15" s="589" t="str">
        <f t="shared" si="4"/>
        <v/>
      </c>
      <c r="AX15" s="590" t="str">
        <f t="shared" si="5"/>
        <v/>
      </c>
    </row>
    <row r="16" spans="1:50" s="332" customFormat="1" ht="30" customHeight="1">
      <c r="A16" s="372">
        <f>ROWS(A$11:A16)</f>
        <v>6</v>
      </c>
      <c r="B16" s="1002"/>
      <c r="C16" s="1003"/>
      <c r="D16" s="1004"/>
      <c r="E16" s="373"/>
      <c r="F16" s="373"/>
      <c r="G16" s="554"/>
      <c r="H16" s="557"/>
      <c r="I16" s="557"/>
      <c r="J16" s="558"/>
      <c r="K16" s="367"/>
      <c r="L16" s="1021"/>
      <c r="M16" s="1021"/>
      <c r="N16" s="1023"/>
      <c r="O16" s="364"/>
      <c r="P16" s="364"/>
      <c r="Q16" s="1026"/>
      <c r="R16" s="1039"/>
      <c r="S16" s="371"/>
      <c r="T16" s="365">
        <f t="shared" si="7"/>
        <v>0</v>
      </c>
      <c r="U16" s="364"/>
      <c r="V16" s="364"/>
      <c r="W16" s="364"/>
      <c r="X16" s="364"/>
      <c r="Y16" s="364"/>
      <c r="Z16" s="364"/>
      <c r="AA16" s="370"/>
      <c r="AB16" s="1045"/>
      <c r="AC16" s="369"/>
      <c r="AD16" s="1045"/>
      <c r="AE16" s="995"/>
      <c r="AF16" s="996"/>
      <c r="AG16" s="996"/>
      <c r="AH16" s="354"/>
      <c r="AI16" s="587" t="str">
        <f t="shared" si="8"/>
        <v>-</v>
      </c>
      <c r="AJ16" s="332">
        <f t="shared" si="9"/>
        <v>0</v>
      </c>
      <c r="AQ16" s="589">
        <f t="shared" si="6"/>
        <v>15</v>
      </c>
      <c r="AR16" s="589" t="str">
        <f t="shared" si="0"/>
        <v/>
      </c>
      <c r="AS16" s="589" t="str">
        <f t="shared" si="1"/>
        <v/>
      </c>
      <c r="AT16" s="589" t="str">
        <f t="shared" si="2"/>
        <v/>
      </c>
      <c r="AU16" s="589" t="str">
        <f t="shared" si="3"/>
        <v/>
      </c>
      <c r="AV16" s="589">
        <f t="shared" si="3"/>
        <v>0</v>
      </c>
      <c r="AW16" s="589" t="str">
        <f t="shared" si="4"/>
        <v/>
      </c>
      <c r="AX16" s="590" t="str">
        <f t="shared" si="5"/>
        <v/>
      </c>
    </row>
    <row r="17" spans="1:50" s="332" customFormat="1" ht="30" customHeight="1">
      <c r="A17" s="372">
        <f>ROWS(A$11:A17)</f>
        <v>7</v>
      </c>
      <c r="B17" s="1002"/>
      <c r="C17" s="1003"/>
      <c r="D17" s="1004"/>
      <c r="E17" s="373"/>
      <c r="F17" s="373"/>
      <c r="G17" s="554"/>
      <c r="H17" s="554"/>
      <c r="I17" s="554"/>
      <c r="J17" s="555"/>
      <c r="K17" s="367"/>
      <c r="L17" s="1021"/>
      <c r="M17" s="1021"/>
      <c r="N17" s="1023"/>
      <c r="O17" s="364"/>
      <c r="P17" s="364"/>
      <c r="Q17" s="1026"/>
      <c r="R17" s="1039"/>
      <c r="S17" s="371"/>
      <c r="T17" s="365">
        <f t="shared" si="7"/>
        <v>0</v>
      </c>
      <c r="U17" s="364"/>
      <c r="V17" s="364"/>
      <c r="W17" s="364"/>
      <c r="X17" s="364"/>
      <c r="Y17" s="364"/>
      <c r="Z17" s="364"/>
      <c r="AA17" s="370"/>
      <c r="AB17" s="1045"/>
      <c r="AC17" s="369"/>
      <c r="AD17" s="1045"/>
      <c r="AE17" s="995"/>
      <c r="AF17" s="996"/>
      <c r="AG17" s="996"/>
      <c r="AH17" s="354"/>
      <c r="AI17" s="587" t="str">
        <f t="shared" si="8"/>
        <v>-</v>
      </c>
      <c r="AJ17" s="332">
        <f t="shared" si="9"/>
        <v>0</v>
      </c>
      <c r="AQ17" s="589">
        <f t="shared" si="6"/>
        <v>16</v>
      </c>
      <c r="AR17" s="589" t="str">
        <f t="shared" si="0"/>
        <v/>
      </c>
      <c r="AS17" s="589" t="str">
        <f t="shared" si="1"/>
        <v/>
      </c>
      <c r="AT17" s="589" t="str">
        <f t="shared" si="2"/>
        <v/>
      </c>
      <c r="AU17" s="589" t="str">
        <f t="shared" si="3"/>
        <v/>
      </c>
      <c r="AV17" s="589">
        <f t="shared" si="3"/>
        <v>0</v>
      </c>
      <c r="AW17" s="589" t="str">
        <f t="shared" si="4"/>
        <v/>
      </c>
      <c r="AX17" s="590" t="str">
        <f t="shared" si="5"/>
        <v/>
      </c>
    </row>
    <row r="18" spans="1:50" s="332" customFormat="1" ht="30" customHeight="1">
      <c r="A18" s="372">
        <f>ROWS(A$11:A18)</f>
        <v>8</v>
      </c>
      <c r="B18" s="997"/>
      <c r="C18" s="997"/>
      <c r="D18" s="997"/>
      <c r="E18" s="373"/>
      <c r="F18" s="373"/>
      <c r="G18" s="559"/>
      <c r="H18" s="559"/>
      <c r="I18" s="554"/>
      <c r="J18" s="555"/>
      <c r="K18" s="367"/>
      <c r="L18" s="1021"/>
      <c r="M18" s="1021"/>
      <c r="N18" s="1023"/>
      <c r="O18" s="364"/>
      <c r="P18" s="364"/>
      <c r="Q18" s="1026"/>
      <c r="R18" s="1039"/>
      <c r="S18" s="371"/>
      <c r="T18" s="365">
        <f t="shared" si="7"/>
        <v>0</v>
      </c>
      <c r="U18" s="364"/>
      <c r="V18" s="364"/>
      <c r="W18" s="364"/>
      <c r="X18" s="364"/>
      <c r="Y18" s="364"/>
      <c r="Z18" s="364"/>
      <c r="AA18" s="370"/>
      <c r="AB18" s="1045"/>
      <c r="AC18" s="369"/>
      <c r="AD18" s="1045"/>
      <c r="AE18" s="995"/>
      <c r="AF18" s="996"/>
      <c r="AG18" s="996"/>
      <c r="AH18" s="354"/>
      <c r="AI18" s="587" t="str">
        <f t="shared" si="8"/>
        <v>-</v>
      </c>
      <c r="AJ18" s="332">
        <f t="shared" si="9"/>
        <v>0</v>
      </c>
      <c r="AQ18" s="589">
        <f t="shared" si="6"/>
        <v>17</v>
      </c>
      <c r="AR18" s="589" t="str">
        <f t="shared" si="0"/>
        <v/>
      </c>
      <c r="AS18" s="589" t="str">
        <f t="shared" si="1"/>
        <v/>
      </c>
      <c r="AT18" s="589" t="str">
        <f t="shared" si="2"/>
        <v/>
      </c>
      <c r="AU18" s="589" t="str">
        <f t="shared" si="3"/>
        <v/>
      </c>
      <c r="AV18" s="589">
        <f t="shared" si="3"/>
        <v>0</v>
      </c>
      <c r="AW18" s="589" t="str">
        <f t="shared" si="4"/>
        <v/>
      </c>
      <c r="AX18" s="590" t="str">
        <f t="shared" si="5"/>
        <v/>
      </c>
    </row>
    <row r="19" spans="1:50" s="332" customFormat="1" ht="30" customHeight="1">
      <c r="A19" s="372">
        <f>ROWS(A$11:A19)</f>
        <v>9</v>
      </c>
      <c r="B19" s="997"/>
      <c r="C19" s="997"/>
      <c r="D19" s="997"/>
      <c r="E19" s="373"/>
      <c r="F19" s="373"/>
      <c r="G19" s="559"/>
      <c r="H19" s="559"/>
      <c r="I19" s="554"/>
      <c r="J19" s="555"/>
      <c r="K19" s="367"/>
      <c r="L19" s="1021"/>
      <c r="M19" s="1021"/>
      <c r="N19" s="1023"/>
      <c r="O19" s="364"/>
      <c r="P19" s="364"/>
      <c r="Q19" s="1026"/>
      <c r="R19" s="1039"/>
      <c r="S19" s="371"/>
      <c r="T19" s="365">
        <f t="shared" si="7"/>
        <v>0</v>
      </c>
      <c r="U19" s="364"/>
      <c r="V19" s="364"/>
      <c r="W19" s="364"/>
      <c r="X19" s="364"/>
      <c r="Y19" s="364"/>
      <c r="Z19" s="364"/>
      <c r="AA19" s="370"/>
      <c r="AB19" s="1045"/>
      <c r="AC19" s="369"/>
      <c r="AD19" s="1045"/>
      <c r="AE19" s="995"/>
      <c r="AF19" s="996"/>
      <c r="AG19" s="996"/>
      <c r="AH19" s="354"/>
      <c r="AI19" s="587" t="str">
        <f t="shared" si="8"/>
        <v>-</v>
      </c>
      <c r="AJ19" s="332">
        <f t="shared" si="9"/>
        <v>0</v>
      </c>
      <c r="AQ19" s="589">
        <f t="shared" si="6"/>
        <v>18</v>
      </c>
      <c r="AR19" s="589" t="str">
        <f t="shared" si="0"/>
        <v/>
      </c>
      <c r="AS19" s="589" t="str">
        <f t="shared" si="1"/>
        <v/>
      </c>
      <c r="AT19" s="589" t="str">
        <f t="shared" si="2"/>
        <v/>
      </c>
      <c r="AU19" s="589" t="str">
        <f t="shared" ref="AU19:AV34" si="10">IF(S28="","",S28)</f>
        <v/>
      </c>
      <c r="AV19" s="589">
        <f t="shared" si="10"/>
        <v>0</v>
      </c>
      <c r="AW19" s="589" t="str">
        <f t="shared" si="4"/>
        <v/>
      </c>
      <c r="AX19" s="590" t="str">
        <f t="shared" si="5"/>
        <v/>
      </c>
    </row>
    <row r="20" spans="1:50" s="332" customFormat="1" ht="30" customHeight="1">
      <c r="A20" s="372">
        <f>ROWS(A$11:A20)</f>
        <v>10</v>
      </c>
      <c r="B20" s="997"/>
      <c r="C20" s="997"/>
      <c r="D20" s="997"/>
      <c r="E20" s="373"/>
      <c r="F20" s="373"/>
      <c r="G20" s="559"/>
      <c r="H20" s="559"/>
      <c r="I20" s="554"/>
      <c r="J20" s="555"/>
      <c r="K20" s="367"/>
      <c r="L20" s="1021"/>
      <c r="M20" s="1021"/>
      <c r="N20" s="1023"/>
      <c r="O20" s="364"/>
      <c r="P20" s="364"/>
      <c r="Q20" s="1026"/>
      <c r="R20" s="1039"/>
      <c r="S20" s="371"/>
      <c r="T20" s="365">
        <f t="shared" si="7"/>
        <v>0</v>
      </c>
      <c r="U20" s="364"/>
      <c r="V20" s="364"/>
      <c r="W20" s="364"/>
      <c r="X20" s="364"/>
      <c r="Y20" s="364"/>
      <c r="Z20" s="364"/>
      <c r="AA20" s="370"/>
      <c r="AB20" s="1045"/>
      <c r="AC20" s="369"/>
      <c r="AD20" s="1045"/>
      <c r="AE20" s="995"/>
      <c r="AF20" s="996"/>
      <c r="AG20" s="996"/>
      <c r="AH20" s="354"/>
      <c r="AI20" s="587" t="str">
        <f t="shared" si="8"/>
        <v>-</v>
      </c>
      <c r="AJ20" s="332">
        <f t="shared" si="9"/>
        <v>0</v>
      </c>
      <c r="AQ20" s="589">
        <f t="shared" si="6"/>
        <v>19</v>
      </c>
      <c r="AR20" s="589" t="str">
        <f t="shared" si="0"/>
        <v/>
      </c>
      <c r="AS20" s="589" t="str">
        <f t="shared" si="1"/>
        <v/>
      </c>
      <c r="AT20" s="589" t="str">
        <f t="shared" si="2"/>
        <v/>
      </c>
      <c r="AU20" s="589" t="str">
        <f t="shared" si="10"/>
        <v/>
      </c>
      <c r="AV20" s="589">
        <f t="shared" si="10"/>
        <v>0</v>
      </c>
      <c r="AW20" s="589" t="str">
        <f t="shared" si="4"/>
        <v/>
      </c>
      <c r="AX20" s="590" t="str">
        <f t="shared" si="5"/>
        <v/>
      </c>
    </row>
    <row r="21" spans="1:50" s="332" customFormat="1" ht="30" customHeight="1">
      <c r="A21" s="372">
        <f>ROWS(A$11:A21)</f>
        <v>11</v>
      </c>
      <c r="B21" s="997"/>
      <c r="C21" s="997"/>
      <c r="D21" s="997"/>
      <c r="E21" s="373"/>
      <c r="F21" s="373"/>
      <c r="G21" s="559"/>
      <c r="H21" s="559"/>
      <c r="I21" s="554"/>
      <c r="J21" s="555"/>
      <c r="K21" s="367"/>
      <c r="L21" s="1021"/>
      <c r="M21" s="1021"/>
      <c r="N21" s="1023"/>
      <c r="O21" s="364"/>
      <c r="P21" s="364"/>
      <c r="Q21" s="1026"/>
      <c r="R21" s="1039"/>
      <c r="S21" s="371"/>
      <c r="T21" s="365">
        <f t="shared" si="7"/>
        <v>0</v>
      </c>
      <c r="U21" s="364"/>
      <c r="V21" s="364"/>
      <c r="W21" s="364"/>
      <c r="X21" s="364"/>
      <c r="Y21" s="364"/>
      <c r="Z21" s="364"/>
      <c r="AA21" s="370"/>
      <c r="AB21" s="1045"/>
      <c r="AC21" s="369"/>
      <c r="AD21" s="1045"/>
      <c r="AE21" s="995"/>
      <c r="AF21" s="996"/>
      <c r="AG21" s="996"/>
      <c r="AH21" s="354"/>
      <c r="AI21" s="587" t="str">
        <f t="shared" si="8"/>
        <v>-</v>
      </c>
      <c r="AJ21" s="332">
        <f t="shared" si="9"/>
        <v>0</v>
      </c>
      <c r="AQ21" s="589">
        <f t="shared" si="6"/>
        <v>20</v>
      </c>
      <c r="AR21" s="589" t="str">
        <f t="shared" si="0"/>
        <v/>
      </c>
      <c r="AS21" s="589" t="str">
        <f t="shared" si="1"/>
        <v/>
      </c>
      <c r="AT21" s="589" t="str">
        <f t="shared" si="2"/>
        <v/>
      </c>
      <c r="AU21" s="589" t="str">
        <f t="shared" si="10"/>
        <v/>
      </c>
      <c r="AV21" s="589">
        <f t="shared" si="10"/>
        <v>0</v>
      </c>
      <c r="AW21" s="589" t="str">
        <f t="shared" si="4"/>
        <v/>
      </c>
      <c r="AX21" s="590" t="str">
        <f t="shared" si="5"/>
        <v/>
      </c>
    </row>
    <row r="22" spans="1:50" s="332" customFormat="1" ht="30" customHeight="1">
      <c r="A22" s="372">
        <f>ROWS(A$11:A22)</f>
        <v>12</v>
      </c>
      <c r="B22" s="997"/>
      <c r="C22" s="997"/>
      <c r="D22" s="997"/>
      <c r="E22" s="373"/>
      <c r="F22" s="373"/>
      <c r="G22" s="559"/>
      <c r="H22" s="559"/>
      <c r="I22" s="554"/>
      <c r="J22" s="555"/>
      <c r="K22" s="367"/>
      <c r="L22" s="1021"/>
      <c r="M22" s="1021"/>
      <c r="N22" s="1023"/>
      <c r="O22" s="364"/>
      <c r="P22" s="364"/>
      <c r="Q22" s="1026"/>
      <c r="R22" s="1039"/>
      <c r="S22" s="371"/>
      <c r="T22" s="365">
        <f t="shared" si="7"/>
        <v>0</v>
      </c>
      <c r="U22" s="364"/>
      <c r="V22" s="364"/>
      <c r="W22" s="364"/>
      <c r="X22" s="364"/>
      <c r="Y22" s="364"/>
      <c r="Z22" s="364"/>
      <c r="AA22" s="370"/>
      <c r="AB22" s="1045"/>
      <c r="AC22" s="369"/>
      <c r="AD22" s="1045"/>
      <c r="AE22" s="995"/>
      <c r="AF22" s="996"/>
      <c r="AG22" s="996"/>
      <c r="AH22" s="354"/>
      <c r="AI22" s="587" t="str">
        <f t="shared" si="8"/>
        <v>-</v>
      </c>
      <c r="AJ22" s="332">
        <f t="shared" si="9"/>
        <v>0</v>
      </c>
      <c r="AQ22" s="589">
        <f t="shared" si="6"/>
        <v>21</v>
      </c>
      <c r="AR22" s="589" t="str">
        <f t="shared" si="0"/>
        <v/>
      </c>
      <c r="AS22" s="589" t="str">
        <f t="shared" si="1"/>
        <v/>
      </c>
      <c r="AT22" s="589" t="str">
        <f t="shared" si="2"/>
        <v/>
      </c>
      <c r="AU22" s="589" t="str">
        <f t="shared" si="10"/>
        <v/>
      </c>
      <c r="AV22" s="589">
        <f t="shared" si="10"/>
        <v>0</v>
      </c>
      <c r="AW22" s="589" t="str">
        <f t="shared" si="4"/>
        <v/>
      </c>
      <c r="AX22" s="590" t="str">
        <f t="shared" si="5"/>
        <v/>
      </c>
    </row>
    <row r="23" spans="1:50" s="332" customFormat="1" ht="30" customHeight="1">
      <c r="A23" s="372">
        <f>ROWS(A$11:A23)</f>
        <v>13</v>
      </c>
      <c r="B23" s="997"/>
      <c r="C23" s="997"/>
      <c r="D23" s="997"/>
      <c r="E23" s="373"/>
      <c r="F23" s="373"/>
      <c r="G23" s="559"/>
      <c r="H23" s="559"/>
      <c r="I23" s="554"/>
      <c r="J23" s="555"/>
      <c r="K23" s="367"/>
      <c r="L23" s="1021"/>
      <c r="M23" s="1021"/>
      <c r="N23" s="1023"/>
      <c r="O23" s="364"/>
      <c r="P23" s="364"/>
      <c r="Q23" s="1026"/>
      <c r="R23" s="1039"/>
      <c r="S23" s="371"/>
      <c r="T23" s="365">
        <f t="shared" si="7"/>
        <v>0</v>
      </c>
      <c r="U23" s="364"/>
      <c r="V23" s="364"/>
      <c r="W23" s="364"/>
      <c r="X23" s="364"/>
      <c r="Y23" s="364"/>
      <c r="Z23" s="364"/>
      <c r="AA23" s="370"/>
      <c r="AB23" s="1045"/>
      <c r="AC23" s="369"/>
      <c r="AD23" s="1045"/>
      <c r="AE23" s="995"/>
      <c r="AF23" s="996"/>
      <c r="AG23" s="996"/>
      <c r="AH23" s="354"/>
      <c r="AI23" s="587" t="str">
        <f t="shared" si="8"/>
        <v>-</v>
      </c>
      <c r="AJ23" s="332">
        <f t="shared" si="9"/>
        <v>0</v>
      </c>
      <c r="AQ23" s="589">
        <f t="shared" si="6"/>
        <v>22</v>
      </c>
      <c r="AR23" s="589" t="str">
        <f t="shared" si="0"/>
        <v/>
      </c>
      <c r="AS23" s="589" t="str">
        <f t="shared" si="1"/>
        <v/>
      </c>
      <c r="AT23" s="589" t="str">
        <f t="shared" si="2"/>
        <v/>
      </c>
      <c r="AU23" s="589" t="str">
        <f t="shared" si="10"/>
        <v/>
      </c>
      <c r="AV23" s="589">
        <f t="shared" si="10"/>
        <v>0</v>
      </c>
      <c r="AW23" s="589" t="str">
        <f t="shared" si="4"/>
        <v/>
      </c>
      <c r="AX23" s="590" t="str">
        <f t="shared" si="5"/>
        <v/>
      </c>
    </row>
    <row r="24" spans="1:50" s="332" customFormat="1" ht="30" customHeight="1">
      <c r="A24" s="372">
        <f>ROWS(A$11:A24)</f>
        <v>14</v>
      </c>
      <c r="B24" s="997"/>
      <c r="C24" s="997"/>
      <c r="D24" s="997"/>
      <c r="E24" s="373"/>
      <c r="F24" s="373"/>
      <c r="G24" s="559"/>
      <c r="H24" s="559"/>
      <c r="I24" s="554"/>
      <c r="J24" s="555"/>
      <c r="K24" s="367"/>
      <c r="L24" s="1021"/>
      <c r="M24" s="1021"/>
      <c r="N24" s="1023"/>
      <c r="O24" s="364"/>
      <c r="P24" s="364"/>
      <c r="Q24" s="1026"/>
      <c r="R24" s="1039"/>
      <c r="S24" s="371"/>
      <c r="T24" s="365">
        <f t="shared" si="7"/>
        <v>0</v>
      </c>
      <c r="U24" s="364"/>
      <c r="V24" s="364"/>
      <c r="W24" s="364"/>
      <c r="X24" s="364"/>
      <c r="Y24" s="364"/>
      <c r="Z24" s="364"/>
      <c r="AA24" s="370"/>
      <c r="AB24" s="1045"/>
      <c r="AC24" s="369"/>
      <c r="AD24" s="1045"/>
      <c r="AE24" s="995"/>
      <c r="AF24" s="996"/>
      <c r="AG24" s="996"/>
      <c r="AH24" s="354"/>
      <c r="AI24" s="587" t="str">
        <f t="shared" si="8"/>
        <v>-</v>
      </c>
      <c r="AJ24" s="332">
        <f t="shared" si="9"/>
        <v>0</v>
      </c>
      <c r="AQ24" s="589">
        <f t="shared" si="6"/>
        <v>23</v>
      </c>
      <c r="AR24" s="589" t="str">
        <f t="shared" si="0"/>
        <v/>
      </c>
      <c r="AS24" s="589" t="str">
        <f t="shared" si="1"/>
        <v/>
      </c>
      <c r="AT24" s="589" t="str">
        <f t="shared" si="2"/>
        <v/>
      </c>
      <c r="AU24" s="589" t="str">
        <f t="shared" si="10"/>
        <v/>
      </c>
      <c r="AV24" s="589">
        <f t="shared" si="10"/>
        <v>0</v>
      </c>
      <c r="AW24" s="589" t="str">
        <f t="shared" si="4"/>
        <v/>
      </c>
      <c r="AX24" s="590" t="str">
        <f t="shared" si="5"/>
        <v/>
      </c>
    </row>
    <row r="25" spans="1:50" s="332" customFormat="1" ht="30" customHeight="1">
      <c r="A25" s="372">
        <f>ROWS(A$11:A25)</f>
        <v>15</v>
      </c>
      <c r="B25" s="997"/>
      <c r="C25" s="997"/>
      <c r="D25" s="997"/>
      <c r="E25" s="373"/>
      <c r="F25" s="373"/>
      <c r="G25" s="559"/>
      <c r="H25" s="559"/>
      <c r="I25" s="554"/>
      <c r="J25" s="555"/>
      <c r="K25" s="367"/>
      <c r="L25" s="1021"/>
      <c r="M25" s="1021"/>
      <c r="N25" s="1023"/>
      <c r="O25" s="364"/>
      <c r="P25" s="364"/>
      <c r="Q25" s="1026"/>
      <c r="R25" s="1039"/>
      <c r="S25" s="371"/>
      <c r="T25" s="365">
        <f t="shared" si="7"/>
        <v>0</v>
      </c>
      <c r="U25" s="364"/>
      <c r="V25" s="364"/>
      <c r="W25" s="364"/>
      <c r="X25" s="364"/>
      <c r="Y25" s="364"/>
      <c r="Z25" s="364"/>
      <c r="AA25" s="370"/>
      <c r="AB25" s="1045"/>
      <c r="AC25" s="369"/>
      <c r="AD25" s="1045"/>
      <c r="AE25" s="995"/>
      <c r="AF25" s="996"/>
      <c r="AG25" s="996"/>
      <c r="AH25" s="354"/>
      <c r="AI25" s="587" t="str">
        <f t="shared" si="8"/>
        <v>-</v>
      </c>
      <c r="AJ25" s="332">
        <f t="shared" si="9"/>
        <v>0</v>
      </c>
      <c r="AQ25" s="589">
        <f t="shared" si="6"/>
        <v>24</v>
      </c>
      <c r="AR25" s="589" t="str">
        <f t="shared" si="0"/>
        <v/>
      </c>
      <c r="AS25" s="589" t="str">
        <f t="shared" si="1"/>
        <v/>
      </c>
      <c r="AT25" s="589" t="str">
        <f t="shared" si="2"/>
        <v/>
      </c>
      <c r="AU25" s="589" t="str">
        <f t="shared" si="10"/>
        <v/>
      </c>
      <c r="AV25" s="589">
        <f t="shared" si="10"/>
        <v>0</v>
      </c>
      <c r="AW25" s="589" t="str">
        <f t="shared" si="4"/>
        <v/>
      </c>
      <c r="AX25" s="590" t="str">
        <f t="shared" si="5"/>
        <v/>
      </c>
    </row>
    <row r="26" spans="1:50" s="332" customFormat="1" ht="30" customHeight="1">
      <c r="A26" s="372">
        <f>ROWS(A$11:A26)</f>
        <v>16</v>
      </c>
      <c r="B26" s="997"/>
      <c r="C26" s="997"/>
      <c r="D26" s="997"/>
      <c r="E26" s="373"/>
      <c r="F26" s="373"/>
      <c r="G26" s="559"/>
      <c r="H26" s="559"/>
      <c r="I26" s="554"/>
      <c r="J26" s="555"/>
      <c r="K26" s="367"/>
      <c r="L26" s="1021"/>
      <c r="M26" s="1021"/>
      <c r="N26" s="1023"/>
      <c r="O26" s="364"/>
      <c r="P26" s="364"/>
      <c r="Q26" s="1026"/>
      <c r="R26" s="1039"/>
      <c r="S26" s="371"/>
      <c r="T26" s="365">
        <f t="shared" si="7"/>
        <v>0</v>
      </c>
      <c r="U26" s="364"/>
      <c r="V26" s="364"/>
      <c r="W26" s="364"/>
      <c r="X26" s="364"/>
      <c r="Y26" s="364"/>
      <c r="Z26" s="364"/>
      <c r="AA26" s="370"/>
      <c r="AB26" s="1045"/>
      <c r="AC26" s="369"/>
      <c r="AD26" s="1045"/>
      <c r="AE26" s="995"/>
      <c r="AF26" s="996"/>
      <c r="AG26" s="996"/>
      <c r="AH26" s="354"/>
      <c r="AI26" s="587" t="str">
        <f t="shared" si="8"/>
        <v>-</v>
      </c>
      <c r="AJ26" s="332">
        <f t="shared" si="9"/>
        <v>0</v>
      </c>
      <c r="AQ26" s="589">
        <f t="shared" si="6"/>
        <v>25</v>
      </c>
      <c r="AR26" s="589" t="str">
        <f t="shared" si="0"/>
        <v/>
      </c>
      <c r="AS26" s="589" t="str">
        <f t="shared" si="1"/>
        <v/>
      </c>
      <c r="AT26" s="589" t="str">
        <f t="shared" si="2"/>
        <v/>
      </c>
      <c r="AU26" s="589" t="str">
        <f t="shared" si="10"/>
        <v/>
      </c>
      <c r="AV26" s="589">
        <f t="shared" si="10"/>
        <v>0</v>
      </c>
      <c r="AW26" s="589" t="str">
        <f t="shared" si="4"/>
        <v/>
      </c>
      <c r="AX26" s="590" t="str">
        <f t="shared" si="5"/>
        <v/>
      </c>
    </row>
    <row r="27" spans="1:50" s="332" customFormat="1" ht="30" customHeight="1">
      <c r="A27" s="372">
        <f>ROWS(A$11:A27)</f>
        <v>17</v>
      </c>
      <c r="B27" s="1002"/>
      <c r="C27" s="1003"/>
      <c r="D27" s="1004"/>
      <c r="E27" s="373"/>
      <c r="F27" s="373"/>
      <c r="G27" s="554"/>
      <c r="H27" s="554"/>
      <c r="I27" s="554"/>
      <c r="J27" s="555"/>
      <c r="K27" s="367"/>
      <c r="L27" s="1021"/>
      <c r="M27" s="1021"/>
      <c r="N27" s="1023"/>
      <c r="O27" s="364"/>
      <c r="P27" s="364"/>
      <c r="Q27" s="1026"/>
      <c r="R27" s="1039"/>
      <c r="S27" s="371"/>
      <c r="T27" s="365">
        <f t="shared" si="7"/>
        <v>0</v>
      </c>
      <c r="U27" s="364"/>
      <c r="V27" s="364"/>
      <c r="W27" s="364"/>
      <c r="X27" s="364"/>
      <c r="Y27" s="364"/>
      <c r="Z27" s="364"/>
      <c r="AA27" s="370"/>
      <c r="AB27" s="1045"/>
      <c r="AC27" s="369"/>
      <c r="AD27" s="1045"/>
      <c r="AE27" s="998"/>
      <c r="AF27" s="999"/>
      <c r="AG27" s="999"/>
      <c r="AH27" s="354"/>
      <c r="AI27" s="587" t="str">
        <f t="shared" si="8"/>
        <v>-</v>
      </c>
      <c r="AJ27" s="332">
        <f t="shared" si="9"/>
        <v>0</v>
      </c>
      <c r="AQ27" s="589">
        <f t="shared" si="6"/>
        <v>26</v>
      </c>
      <c r="AR27" s="589" t="str">
        <f t="shared" si="0"/>
        <v/>
      </c>
      <c r="AS27" s="589" t="str">
        <f t="shared" si="1"/>
        <v/>
      </c>
      <c r="AT27" s="589" t="str">
        <f t="shared" si="2"/>
        <v/>
      </c>
      <c r="AU27" s="589" t="str">
        <f t="shared" si="10"/>
        <v/>
      </c>
      <c r="AV27" s="589">
        <f t="shared" si="10"/>
        <v>0</v>
      </c>
      <c r="AW27" s="589" t="str">
        <f t="shared" si="4"/>
        <v/>
      </c>
      <c r="AX27" s="590" t="str">
        <f t="shared" si="5"/>
        <v/>
      </c>
    </row>
    <row r="28" spans="1:50" s="332" customFormat="1" ht="30" customHeight="1">
      <c r="A28" s="372">
        <f>ROWS(A$11:A28)</f>
        <v>18</v>
      </c>
      <c r="B28" s="1002"/>
      <c r="C28" s="1003"/>
      <c r="D28" s="1004"/>
      <c r="E28" s="373"/>
      <c r="F28" s="373"/>
      <c r="G28" s="554"/>
      <c r="H28" s="557"/>
      <c r="I28" s="557"/>
      <c r="J28" s="558"/>
      <c r="K28" s="367"/>
      <c r="L28" s="1021"/>
      <c r="M28" s="1021"/>
      <c r="N28" s="1023"/>
      <c r="O28" s="364"/>
      <c r="P28" s="364"/>
      <c r="Q28" s="1026"/>
      <c r="R28" s="1039"/>
      <c r="S28" s="371"/>
      <c r="T28" s="365">
        <f t="shared" si="7"/>
        <v>0</v>
      </c>
      <c r="U28" s="364"/>
      <c r="V28" s="364"/>
      <c r="W28" s="364"/>
      <c r="X28" s="364"/>
      <c r="Y28" s="364"/>
      <c r="Z28" s="364"/>
      <c r="AA28" s="370"/>
      <c r="AB28" s="1045"/>
      <c r="AC28" s="369"/>
      <c r="AD28" s="1045"/>
      <c r="AE28" s="995"/>
      <c r="AF28" s="996"/>
      <c r="AG28" s="996"/>
      <c r="AH28" s="354"/>
      <c r="AI28" s="587" t="str">
        <f t="shared" si="8"/>
        <v>-</v>
      </c>
      <c r="AJ28" s="332">
        <f t="shared" si="9"/>
        <v>0</v>
      </c>
      <c r="AQ28" s="589">
        <f t="shared" si="6"/>
        <v>27</v>
      </c>
      <c r="AR28" s="589" t="str">
        <f t="shared" si="0"/>
        <v/>
      </c>
      <c r="AS28" s="589" t="str">
        <f t="shared" si="1"/>
        <v/>
      </c>
      <c r="AT28" s="589" t="str">
        <f t="shared" si="2"/>
        <v/>
      </c>
      <c r="AU28" s="589" t="str">
        <f t="shared" si="10"/>
        <v/>
      </c>
      <c r="AV28" s="589">
        <f t="shared" si="10"/>
        <v>0</v>
      </c>
      <c r="AW28" s="589" t="str">
        <f t="shared" si="4"/>
        <v/>
      </c>
      <c r="AX28" s="590" t="str">
        <f t="shared" si="5"/>
        <v/>
      </c>
    </row>
    <row r="29" spans="1:50" s="332" customFormat="1" ht="30" customHeight="1">
      <c r="A29" s="372">
        <f>ROWS(A$11:A29)</f>
        <v>19</v>
      </c>
      <c r="B29" s="997"/>
      <c r="C29" s="997"/>
      <c r="D29" s="997"/>
      <c r="E29" s="373"/>
      <c r="F29" s="373"/>
      <c r="G29" s="559"/>
      <c r="H29" s="559"/>
      <c r="I29" s="554"/>
      <c r="J29" s="555"/>
      <c r="K29" s="367"/>
      <c r="L29" s="1021"/>
      <c r="M29" s="1021"/>
      <c r="N29" s="1023"/>
      <c r="O29" s="364"/>
      <c r="P29" s="364"/>
      <c r="Q29" s="1026"/>
      <c r="R29" s="1039"/>
      <c r="S29" s="371"/>
      <c r="T29" s="365">
        <f t="shared" si="7"/>
        <v>0</v>
      </c>
      <c r="U29" s="364"/>
      <c r="V29" s="364"/>
      <c r="W29" s="364"/>
      <c r="X29" s="364"/>
      <c r="Y29" s="364"/>
      <c r="Z29" s="364"/>
      <c r="AA29" s="370"/>
      <c r="AB29" s="1045"/>
      <c r="AC29" s="369"/>
      <c r="AD29" s="1045"/>
      <c r="AE29" s="995"/>
      <c r="AF29" s="996"/>
      <c r="AG29" s="996"/>
      <c r="AH29" s="354"/>
      <c r="AI29" s="587" t="str">
        <f t="shared" si="8"/>
        <v>-</v>
      </c>
      <c r="AJ29" s="332">
        <f t="shared" si="9"/>
        <v>0</v>
      </c>
      <c r="AQ29" s="589">
        <f t="shared" si="6"/>
        <v>28</v>
      </c>
      <c r="AR29" s="589" t="str">
        <f t="shared" si="0"/>
        <v/>
      </c>
      <c r="AS29" s="589" t="str">
        <f t="shared" si="1"/>
        <v/>
      </c>
      <c r="AT29" s="589" t="str">
        <f t="shared" si="2"/>
        <v/>
      </c>
      <c r="AU29" s="589" t="str">
        <f t="shared" si="10"/>
        <v/>
      </c>
      <c r="AV29" s="589">
        <f t="shared" si="10"/>
        <v>0</v>
      </c>
      <c r="AW29" s="589" t="str">
        <f t="shared" si="4"/>
        <v/>
      </c>
      <c r="AX29" s="590" t="str">
        <f t="shared" si="5"/>
        <v/>
      </c>
    </row>
    <row r="30" spans="1:50" s="332" customFormat="1" ht="30" customHeight="1">
      <c r="A30" s="372">
        <f>ROWS(A$11:A30)</f>
        <v>20</v>
      </c>
      <c r="B30" s="997"/>
      <c r="C30" s="997"/>
      <c r="D30" s="997"/>
      <c r="E30" s="373"/>
      <c r="F30" s="373"/>
      <c r="G30" s="559"/>
      <c r="H30" s="559"/>
      <c r="I30" s="554"/>
      <c r="J30" s="555"/>
      <c r="K30" s="367"/>
      <c r="L30" s="1021"/>
      <c r="M30" s="1021"/>
      <c r="N30" s="1023"/>
      <c r="O30" s="364"/>
      <c r="P30" s="364"/>
      <c r="Q30" s="1026"/>
      <c r="R30" s="1039"/>
      <c r="S30" s="371"/>
      <c r="T30" s="365">
        <f t="shared" si="7"/>
        <v>0</v>
      </c>
      <c r="U30" s="364"/>
      <c r="V30" s="364"/>
      <c r="W30" s="364"/>
      <c r="X30" s="364"/>
      <c r="Y30" s="364"/>
      <c r="Z30" s="364"/>
      <c r="AA30" s="370"/>
      <c r="AB30" s="1045"/>
      <c r="AC30" s="369"/>
      <c r="AD30" s="1045"/>
      <c r="AE30" s="995"/>
      <c r="AF30" s="996"/>
      <c r="AG30" s="996"/>
      <c r="AH30" s="354"/>
      <c r="AI30" s="587" t="str">
        <f t="shared" si="8"/>
        <v>-</v>
      </c>
      <c r="AJ30" s="332">
        <f t="shared" si="9"/>
        <v>0</v>
      </c>
      <c r="AQ30" s="589">
        <f t="shared" si="6"/>
        <v>29</v>
      </c>
      <c r="AR30" s="589" t="str">
        <f t="shared" si="0"/>
        <v/>
      </c>
      <c r="AS30" s="589" t="str">
        <f t="shared" si="1"/>
        <v/>
      </c>
      <c r="AT30" s="589" t="str">
        <f t="shared" si="2"/>
        <v/>
      </c>
      <c r="AU30" s="589" t="str">
        <f t="shared" si="10"/>
        <v/>
      </c>
      <c r="AV30" s="589">
        <f t="shared" si="10"/>
        <v>0</v>
      </c>
      <c r="AW30" s="589" t="str">
        <f t="shared" si="4"/>
        <v/>
      </c>
      <c r="AX30" s="590" t="str">
        <f t="shared" si="5"/>
        <v/>
      </c>
    </row>
    <row r="31" spans="1:50" s="332" customFormat="1" ht="30" customHeight="1">
      <c r="A31" s="372">
        <f>ROWS(A$11:A31)</f>
        <v>21</v>
      </c>
      <c r="B31" s="997"/>
      <c r="C31" s="997"/>
      <c r="D31" s="997"/>
      <c r="E31" s="373"/>
      <c r="F31" s="373"/>
      <c r="G31" s="559"/>
      <c r="H31" s="559"/>
      <c r="I31" s="554"/>
      <c r="J31" s="555"/>
      <c r="K31" s="367"/>
      <c r="L31" s="1021"/>
      <c r="M31" s="1021"/>
      <c r="N31" s="1023"/>
      <c r="O31" s="364"/>
      <c r="P31" s="364"/>
      <c r="Q31" s="1026"/>
      <c r="R31" s="1039"/>
      <c r="S31" s="371"/>
      <c r="T31" s="365">
        <f t="shared" si="7"/>
        <v>0</v>
      </c>
      <c r="U31" s="364"/>
      <c r="V31" s="364"/>
      <c r="W31" s="364"/>
      <c r="X31" s="364"/>
      <c r="Y31" s="364"/>
      <c r="Z31" s="364"/>
      <c r="AA31" s="370"/>
      <c r="AB31" s="1045"/>
      <c r="AC31" s="369"/>
      <c r="AD31" s="1045"/>
      <c r="AE31" s="995"/>
      <c r="AF31" s="996"/>
      <c r="AG31" s="996"/>
      <c r="AH31" s="354"/>
      <c r="AI31" s="587" t="str">
        <f t="shared" si="8"/>
        <v>-</v>
      </c>
      <c r="AJ31" s="332">
        <f t="shared" si="9"/>
        <v>0</v>
      </c>
      <c r="AQ31" s="589">
        <f t="shared" si="6"/>
        <v>30</v>
      </c>
      <c r="AR31" s="589" t="str">
        <f t="shared" si="0"/>
        <v/>
      </c>
      <c r="AS31" s="589" t="str">
        <f t="shared" si="1"/>
        <v/>
      </c>
      <c r="AT31" s="589" t="str">
        <f t="shared" si="2"/>
        <v/>
      </c>
      <c r="AU31" s="589" t="str">
        <f t="shared" si="10"/>
        <v/>
      </c>
      <c r="AV31" s="589">
        <f t="shared" si="10"/>
        <v>0</v>
      </c>
      <c r="AW31" s="589" t="str">
        <f t="shared" si="4"/>
        <v/>
      </c>
      <c r="AX31" s="590" t="str">
        <f t="shared" si="5"/>
        <v/>
      </c>
    </row>
    <row r="32" spans="1:50" s="332" customFormat="1" ht="30" customHeight="1">
      <c r="A32" s="372">
        <f>ROWS(A$11:A32)</f>
        <v>22</v>
      </c>
      <c r="B32" s="997"/>
      <c r="C32" s="997"/>
      <c r="D32" s="997"/>
      <c r="E32" s="373"/>
      <c r="F32" s="373"/>
      <c r="G32" s="559"/>
      <c r="H32" s="559"/>
      <c r="I32" s="554"/>
      <c r="J32" s="555"/>
      <c r="K32" s="367"/>
      <c r="L32" s="1021"/>
      <c r="M32" s="1021"/>
      <c r="N32" s="1023"/>
      <c r="O32" s="364"/>
      <c r="P32" s="364"/>
      <c r="Q32" s="1026"/>
      <c r="R32" s="1039"/>
      <c r="S32" s="371"/>
      <c r="T32" s="365">
        <f t="shared" si="7"/>
        <v>0</v>
      </c>
      <c r="U32" s="364"/>
      <c r="V32" s="364"/>
      <c r="W32" s="364"/>
      <c r="X32" s="364"/>
      <c r="Y32" s="364"/>
      <c r="Z32" s="364"/>
      <c r="AA32" s="370"/>
      <c r="AB32" s="1045"/>
      <c r="AC32" s="369"/>
      <c r="AD32" s="1045"/>
      <c r="AE32" s="995"/>
      <c r="AF32" s="996"/>
      <c r="AG32" s="996"/>
      <c r="AH32" s="354"/>
      <c r="AI32" s="587" t="str">
        <f t="shared" si="8"/>
        <v>-</v>
      </c>
      <c r="AJ32" s="332">
        <f t="shared" si="9"/>
        <v>0</v>
      </c>
      <c r="AQ32" s="589">
        <f t="shared" si="6"/>
        <v>31</v>
      </c>
      <c r="AR32" s="589" t="str">
        <f t="shared" si="0"/>
        <v/>
      </c>
      <c r="AS32" s="589" t="str">
        <f t="shared" si="1"/>
        <v/>
      </c>
      <c r="AT32" s="589" t="str">
        <f t="shared" si="2"/>
        <v/>
      </c>
      <c r="AU32" s="589" t="str">
        <f t="shared" si="10"/>
        <v/>
      </c>
      <c r="AV32" s="589">
        <f t="shared" si="10"/>
        <v>0</v>
      </c>
      <c r="AW32" s="589" t="str">
        <f t="shared" si="4"/>
        <v/>
      </c>
      <c r="AX32" s="590" t="str">
        <f t="shared" si="5"/>
        <v/>
      </c>
    </row>
    <row r="33" spans="1:50" s="332" customFormat="1" ht="30" customHeight="1">
      <c r="A33" s="372">
        <f>ROWS(A$11:A33)</f>
        <v>23</v>
      </c>
      <c r="B33" s="997"/>
      <c r="C33" s="997"/>
      <c r="D33" s="997"/>
      <c r="E33" s="373"/>
      <c r="F33" s="373"/>
      <c r="G33" s="559"/>
      <c r="H33" s="559"/>
      <c r="I33" s="554"/>
      <c r="J33" s="555"/>
      <c r="K33" s="367"/>
      <c r="L33" s="1021"/>
      <c r="M33" s="1021"/>
      <c r="N33" s="1023"/>
      <c r="O33" s="364"/>
      <c r="P33" s="364"/>
      <c r="Q33" s="1026"/>
      <c r="R33" s="1039"/>
      <c r="S33" s="371"/>
      <c r="T33" s="365">
        <f t="shared" si="7"/>
        <v>0</v>
      </c>
      <c r="U33" s="364"/>
      <c r="V33" s="364"/>
      <c r="W33" s="364"/>
      <c r="X33" s="364"/>
      <c r="Y33" s="364"/>
      <c r="Z33" s="364"/>
      <c r="AA33" s="370"/>
      <c r="AB33" s="1045"/>
      <c r="AC33" s="369"/>
      <c r="AD33" s="1045"/>
      <c r="AE33" s="995"/>
      <c r="AF33" s="996"/>
      <c r="AG33" s="996"/>
      <c r="AH33" s="354"/>
      <c r="AI33" s="587" t="str">
        <f t="shared" si="8"/>
        <v>-</v>
      </c>
      <c r="AJ33" s="332">
        <f t="shared" si="9"/>
        <v>0</v>
      </c>
      <c r="AQ33" s="589">
        <f t="shared" si="6"/>
        <v>32</v>
      </c>
      <c r="AR33" s="589" t="str">
        <f t="shared" si="0"/>
        <v/>
      </c>
      <c r="AS33" s="589" t="str">
        <f t="shared" si="1"/>
        <v/>
      </c>
      <c r="AT33" s="589" t="str">
        <f t="shared" si="2"/>
        <v/>
      </c>
      <c r="AU33" s="589" t="str">
        <f t="shared" si="10"/>
        <v/>
      </c>
      <c r="AV33" s="589">
        <f t="shared" si="10"/>
        <v>0</v>
      </c>
      <c r="AW33" s="589" t="str">
        <f t="shared" si="4"/>
        <v/>
      </c>
      <c r="AX33" s="590" t="str">
        <f t="shared" si="5"/>
        <v/>
      </c>
    </row>
    <row r="34" spans="1:50" s="332" customFormat="1" ht="30" customHeight="1">
      <c r="A34" s="372">
        <f>ROWS(A$11:A34)</f>
        <v>24</v>
      </c>
      <c r="B34" s="1002"/>
      <c r="C34" s="1003"/>
      <c r="D34" s="1004"/>
      <c r="E34" s="373"/>
      <c r="F34" s="373"/>
      <c r="G34" s="554"/>
      <c r="H34" s="554"/>
      <c r="I34" s="554"/>
      <c r="J34" s="555"/>
      <c r="K34" s="367"/>
      <c r="L34" s="1021"/>
      <c r="M34" s="1021"/>
      <c r="N34" s="1023"/>
      <c r="O34" s="364"/>
      <c r="P34" s="364"/>
      <c r="Q34" s="1026"/>
      <c r="R34" s="1039"/>
      <c r="S34" s="371"/>
      <c r="T34" s="365">
        <f t="shared" si="7"/>
        <v>0</v>
      </c>
      <c r="U34" s="364"/>
      <c r="V34" s="364"/>
      <c r="W34" s="364"/>
      <c r="X34" s="364"/>
      <c r="Y34" s="364"/>
      <c r="Z34" s="364"/>
      <c r="AA34" s="370"/>
      <c r="AB34" s="1045"/>
      <c r="AC34" s="369"/>
      <c r="AD34" s="1045"/>
      <c r="AE34" s="995"/>
      <c r="AF34" s="996"/>
      <c r="AG34" s="996"/>
      <c r="AH34" s="354"/>
      <c r="AI34" s="587" t="str">
        <f t="shared" si="8"/>
        <v>-</v>
      </c>
      <c r="AJ34" s="332">
        <f t="shared" si="9"/>
        <v>0</v>
      </c>
      <c r="AQ34" s="589">
        <f t="shared" si="6"/>
        <v>33</v>
      </c>
      <c r="AR34" s="589" t="str">
        <f t="shared" si="0"/>
        <v/>
      </c>
      <c r="AS34" s="589" t="str">
        <f t="shared" si="1"/>
        <v/>
      </c>
      <c r="AT34" s="589" t="str">
        <f t="shared" si="2"/>
        <v/>
      </c>
      <c r="AU34" s="589" t="str">
        <f t="shared" si="10"/>
        <v/>
      </c>
      <c r="AV34" s="589">
        <f t="shared" si="10"/>
        <v>0</v>
      </c>
      <c r="AW34" s="589" t="str">
        <f t="shared" si="4"/>
        <v/>
      </c>
      <c r="AX34" s="590" t="str">
        <f t="shared" si="5"/>
        <v/>
      </c>
    </row>
    <row r="35" spans="1:50" s="332" customFormat="1" ht="30" customHeight="1">
      <c r="A35" s="372">
        <f>ROWS(A$11:A35)</f>
        <v>25</v>
      </c>
      <c r="B35" s="997"/>
      <c r="C35" s="997"/>
      <c r="D35" s="997"/>
      <c r="E35" s="373"/>
      <c r="F35" s="373"/>
      <c r="G35" s="559"/>
      <c r="H35" s="559"/>
      <c r="I35" s="554"/>
      <c r="J35" s="555"/>
      <c r="K35" s="367"/>
      <c r="L35" s="1021"/>
      <c r="M35" s="1021"/>
      <c r="N35" s="1023"/>
      <c r="O35" s="364"/>
      <c r="P35" s="364"/>
      <c r="Q35" s="1026"/>
      <c r="R35" s="1039"/>
      <c r="S35" s="371"/>
      <c r="T35" s="365">
        <f t="shared" si="7"/>
        <v>0</v>
      </c>
      <c r="U35" s="364"/>
      <c r="V35" s="364"/>
      <c r="W35" s="364"/>
      <c r="X35" s="364"/>
      <c r="Y35" s="364"/>
      <c r="Z35" s="364"/>
      <c r="AA35" s="370"/>
      <c r="AB35" s="1045"/>
      <c r="AC35" s="369"/>
      <c r="AD35" s="1045"/>
      <c r="AE35" s="995"/>
      <c r="AF35" s="996"/>
      <c r="AG35" s="996"/>
      <c r="AH35" s="354"/>
      <c r="AI35" s="587" t="str">
        <f t="shared" si="8"/>
        <v>-</v>
      </c>
      <c r="AJ35" s="332">
        <f t="shared" si="9"/>
        <v>0</v>
      </c>
      <c r="AQ35" s="589">
        <f t="shared" si="6"/>
        <v>34</v>
      </c>
      <c r="AR35" s="589" t="str">
        <f t="shared" si="0"/>
        <v/>
      </c>
      <c r="AS35" s="589" t="str">
        <f t="shared" si="1"/>
        <v/>
      </c>
      <c r="AT35" s="589" t="str">
        <f t="shared" si="2"/>
        <v/>
      </c>
      <c r="AU35" s="589" t="str">
        <f t="shared" ref="AU35:AV50" si="11">IF(S44="","",S44)</f>
        <v/>
      </c>
      <c r="AV35" s="589">
        <f t="shared" si="11"/>
        <v>0</v>
      </c>
      <c r="AW35" s="589" t="str">
        <f t="shared" si="4"/>
        <v/>
      </c>
      <c r="AX35" s="590" t="str">
        <f t="shared" si="5"/>
        <v/>
      </c>
    </row>
    <row r="36" spans="1:50" s="332" customFormat="1" ht="30" customHeight="1">
      <c r="A36" s="372">
        <f>ROWS(A$11:A36)</f>
        <v>26</v>
      </c>
      <c r="B36" s="997"/>
      <c r="C36" s="997"/>
      <c r="D36" s="997"/>
      <c r="E36" s="373"/>
      <c r="F36" s="373"/>
      <c r="G36" s="559"/>
      <c r="H36" s="559"/>
      <c r="I36" s="554"/>
      <c r="J36" s="555"/>
      <c r="K36" s="367"/>
      <c r="L36" s="1021"/>
      <c r="M36" s="1021"/>
      <c r="N36" s="1023"/>
      <c r="O36" s="364"/>
      <c r="P36" s="364"/>
      <c r="Q36" s="1026"/>
      <c r="R36" s="1039"/>
      <c r="S36" s="371"/>
      <c r="T36" s="365">
        <f t="shared" si="7"/>
        <v>0</v>
      </c>
      <c r="U36" s="364"/>
      <c r="V36" s="364"/>
      <c r="W36" s="364"/>
      <c r="X36" s="364"/>
      <c r="Y36" s="364"/>
      <c r="Z36" s="364"/>
      <c r="AA36" s="370"/>
      <c r="AB36" s="1045"/>
      <c r="AC36" s="369"/>
      <c r="AD36" s="1045"/>
      <c r="AE36" s="995"/>
      <c r="AF36" s="996"/>
      <c r="AG36" s="996"/>
      <c r="AH36" s="354"/>
      <c r="AI36" s="587" t="str">
        <f t="shared" si="8"/>
        <v>-</v>
      </c>
      <c r="AJ36" s="332">
        <f t="shared" si="9"/>
        <v>0</v>
      </c>
      <c r="AQ36" s="589">
        <f t="shared" si="6"/>
        <v>35</v>
      </c>
      <c r="AR36" s="589" t="str">
        <f t="shared" si="0"/>
        <v/>
      </c>
      <c r="AS36" s="589" t="str">
        <f t="shared" si="1"/>
        <v/>
      </c>
      <c r="AT36" s="589" t="str">
        <f t="shared" si="2"/>
        <v/>
      </c>
      <c r="AU36" s="589" t="str">
        <f t="shared" si="11"/>
        <v/>
      </c>
      <c r="AV36" s="589">
        <f t="shared" si="11"/>
        <v>0</v>
      </c>
      <c r="AW36" s="589" t="str">
        <f t="shared" si="4"/>
        <v/>
      </c>
      <c r="AX36" s="590" t="str">
        <f t="shared" si="5"/>
        <v/>
      </c>
    </row>
    <row r="37" spans="1:50" s="332" customFormat="1" ht="30" customHeight="1">
      <c r="A37" s="372">
        <f>ROWS(A$11:A37)</f>
        <v>27</v>
      </c>
      <c r="B37" s="997"/>
      <c r="C37" s="997"/>
      <c r="D37" s="997"/>
      <c r="E37" s="373"/>
      <c r="F37" s="373"/>
      <c r="G37" s="559"/>
      <c r="H37" s="559"/>
      <c r="I37" s="554"/>
      <c r="J37" s="555"/>
      <c r="K37" s="367"/>
      <c r="L37" s="1021"/>
      <c r="M37" s="1021"/>
      <c r="N37" s="1023"/>
      <c r="O37" s="364"/>
      <c r="P37" s="364"/>
      <c r="Q37" s="1026"/>
      <c r="R37" s="1039"/>
      <c r="S37" s="371"/>
      <c r="T37" s="365">
        <f t="shared" si="7"/>
        <v>0</v>
      </c>
      <c r="U37" s="364"/>
      <c r="V37" s="364"/>
      <c r="W37" s="364"/>
      <c r="X37" s="364"/>
      <c r="Y37" s="364"/>
      <c r="Z37" s="364"/>
      <c r="AA37" s="370"/>
      <c r="AB37" s="1045"/>
      <c r="AC37" s="369"/>
      <c r="AD37" s="1045"/>
      <c r="AE37" s="995"/>
      <c r="AF37" s="996"/>
      <c r="AG37" s="996"/>
      <c r="AH37" s="354"/>
      <c r="AI37" s="587" t="str">
        <f t="shared" si="8"/>
        <v>-</v>
      </c>
      <c r="AJ37" s="332">
        <f t="shared" si="9"/>
        <v>0</v>
      </c>
      <c r="AQ37" s="589">
        <f t="shared" si="6"/>
        <v>36</v>
      </c>
      <c r="AR37" s="589" t="str">
        <f t="shared" si="0"/>
        <v/>
      </c>
      <c r="AS37" s="589" t="str">
        <f t="shared" si="1"/>
        <v/>
      </c>
      <c r="AT37" s="589" t="str">
        <f t="shared" si="2"/>
        <v/>
      </c>
      <c r="AU37" s="589" t="str">
        <f t="shared" si="11"/>
        <v/>
      </c>
      <c r="AV37" s="589">
        <f t="shared" si="11"/>
        <v>0</v>
      </c>
      <c r="AW37" s="589" t="str">
        <f t="shared" si="4"/>
        <v/>
      </c>
      <c r="AX37" s="590" t="str">
        <f t="shared" si="5"/>
        <v/>
      </c>
    </row>
    <row r="38" spans="1:50" s="332" customFormat="1" ht="30" customHeight="1">
      <c r="A38" s="372">
        <f>ROWS(A$11:A38)</f>
        <v>28</v>
      </c>
      <c r="B38" s="997"/>
      <c r="C38" s="997"/>
      <c r="D38" s="997"/>
      <c r="E38" s="373"/>
      <c r="F38" s="373"/>
      <c r="G38" s="559"/>
      <c r="H38" s="559"/>
      <c r="I38" s="554"/>
      <c r="J38" s="555"/>
      <c r="K38" s="367"/>
      <c r="L38" s="1021"/>
      <c r="M38" s="1021"/>
      <c r="N38" s="1023"/>
      <c r="O38" s="364"/>
      <c r="P38" s="364"/>
      <c r="Q38" s="1026"/>
      <c r="R38" s="1039"/>
      <c r="S38" s="371"/>
      <c r="T38" s="365">
        <f t="shared" si="7"/>
        <v>0</v>
      </c>
      <c r="U38" s="364"/>
      <c r="V38" s="364"/>
      <c r="W38" s="364"/>
      <c r="X38" s="364"/>
      <c r="Y38" s="364"/>
      <c r="Z38" s="364"/>
      <c r="AA38" s="370"/>
      <c r="AB38" s="1045"/>
      <c r="AC38" s="369"/>
      <c r="AD38" s="1045"/>
      <c r="AE38" s="995"/>
      <c r="AF38" s="996"/>
      <c r="AG38" s="996"/>
      <c r="AH38" s="354"/>
      <c r="AI38" s="587" t="str">
        <f t="shared" si="8"/>
        <v>-</v>
      </c>
      <c r="AJ38" s="332">
        <f t="shared" si="9"/>
        <v>0</v>
      </c>
      <c r="AQ38" s="589">
        <f t="shared" si="6"/>
        <v>37</v>
      </c>
      <c r="AR38" s="589" t="str">
        <f t="shared" si="0"/>
        <v/>
      </c>
      <c r="AS38" s="589" t="str">
        <f t="shared" si="1"/>
        <v/>
      </c>
      <c r="AT38" s="589" t="str">
        <f t="shared" si="2"/>
        <v/>
      </c>
      <c r="AU38" s="589" t="str">
        <f t="shared" si="11"/>
        <v/>
      </c>
      <c r="AV38" s="589">
        <f t="shared" si="11"/>
        <v>0</v>
      </c>
      <c r="AW38" s="589" t="str">
        <f t="shared" si="4"/>
        <v/>
      </c>
      <c r="AX38" s="590" t="str">
        <f t="shared" si="5"/>
        <v/>
      </c>
    </row>
    <row r="39" spans="1:50" s="332" customFormat="1" ht="30" customHeight="1">
      <c r="A39" s="372">
        <f>ROWS(A$11:A39)</f>
        <v>29</v>
      </c>
      <c r="B39" s="997"/>
      <c r="C39" s="997"/>
      <c r="D39" s="997"/>
      <c r="E39" s="373"/>
      <c r="F39" s="373"/>
      <c r="G39" s="559"/>
      <c r="H39" s="559"/>
      <c r="I39" s="554"/>
      <c r="J39" s="555"/>
      <c r="K39" s="367"/>
      <c r="L39" s="1021"/>
      <c r="M39" s="1021"/>
      <c r="N39" s="1023"/>
      <c r="O39" s="364"/>
      <c r="P39" s="364"/>
      <c r="Q39" s="1026"/>
      <c r="R39" s="1039"/>
      <c r="S39" s="371"/>
      <c r="T39" s="365">
        <f t="shared" si="7"/>
        <v>0</v>
      </c>
      <c r="U39" s="364"/>
      <c r="V39" s="364"/>
      <c r="W39" s="364"/>
      <c r="X39" s="364"/>
      <c r="Y39" s="364"/>
      <c r="Z39" s="364"/>
      <c r="AA39" s="370"/>
      <c r="AB39" s="1045"/>
      <c r="AC39" s="369"/>
      <c r="AD39" s="1045"/>
      <c r="AE39" s="995"/>
      <c r="AF39" s="996"/>
      <c r="AG39" s="996"/>
      <c r="AH39" s="354"/>
      <c r="AI39" s="587" t="str">
        <f t="shared" si="8"/>
        <v>-</v>
      </c>
      <c r="AJ39" s="332">
        <f t="shared" si="9"/>
        <v>0</v>
      </c>
      <c r="AQ39" s="589">
        <f t="shared" si="6"/>
        <v>38</v>
      </c>
      <c r="AR39" s="589" t="str">
        <f t="shared" si="0"/>
        <v/>
      </c>
      <c r="AS39" s="589" t="str">
        <f t="shared" si="1"/>
        <v/>
      </c>
      <c r="AT39" s="589" t="str">
        <f t="shared" si="2"/>
        <v/>
      </c>
      <c r="AU39" s="589" t="str">
        <f t="shared" si="11"/>
        <v/>
      </c>
      <c r="AV39" s="589">
        <f t="shared" si="11"/>
        <v>0</v>
      </c>
      <c r="AW39" s="589" t="str">
        <f t="shared" si="4"/>
        <v/>
      </c>
      <c r="AX39" s="590" t="str">
        <f t="shared" si="5"/>
        <v/>
      </c>
    </row>
    <row r="40" spans="1:50" s="332" customFormat="1" ht="30" customHeight="1">
      <c r="A40" s="372">
        <f>ROWS(A$11:A40)</f>
        <v>30</v>
      </c>
      <c r="B40" s="997"/>
      <c r="C40" s="997"/>
      <c r="D40" s="997"/>
      <c r="E40" s="373"/>
      <c r="F40" s="373"/>
      <c r="G40" s="559"/>
      <c r="H40" s="559"/>
      <c r="I40" s="554"/>
      <c r="J40" s="555"/>
      <c r="K40" s="367"/>
      <c r="L40" s="1021"/>
      <c r="M40" s="1021"/>
      <c r="N40" s="1023"/>
      <c r="O40" s="364"/>
      <c r="P40" s="364"/>
      <c r="Q40" s="1026"/>
      <c r="R40" s="1039"/>
      <c r="S40" s="371"/>
      <c r="T40" s="365">
        <f t="shared" si="7"/>
        <v>0</v>
      </c>
      <c r="U40" s="364"/>
      <c r="V40" s="364"/>
      <c r="W40" s="364"/>
      <c r="X40" s="364"/>
      <c r="Y40" s="364"/>
      <c r="Z40" s="364"/>
      <c r="AA40" s="370"/>
      <c r="AB40" s="1045"/>
      <c r="AC40" s="369"/>
      <c r="AD40" s="1045"/>
      <c r="AE40" s="995"/>
      <c r="AF40" s="996"/>
      <c r="AG40" s="996"/>
      <c r="AH40" s="354"/>
      <c r="AI40" s="587" t="str">
        <f t="shared" si="8"/>
        <v>-</v>
      </c>
      <c r="AJ40" s="332">
        <f t="shared" si="9"/>
        <v>0</v>
      </c>
      <c r="AQ40" s="589">
        <f t="shared" si="6"/>
        <v>39</v>
      </c>
      <c r="AR40" s="589" t="str">
        <f t="shared" si="0"/>
        <v/>
      </c>
      <c r="AS40" s="589" t="str">
        <f t="shared" si="1"/>
        <v/>
      </c>
      <c r="AT40" s="589" t="str">
        <f t="shared" si="2"/>
        <v/>
      </c>
      <c r="AU40" s="589" t="str">
        <f t="shared" si="11"/>
        <v/>
      </c>
      <c r="AV40" s="589">
        <f t="shared" si="11"/>
        <v>0</v>
      </c>
      <c r="AW40" s="589" t="str">
        <f t="shared" si="4"/>
        <v/>
      </c>
      <c r="AX40" s="590" t="str">
        <f t="shared" si="5"/>
        <v/>
      </c>
    </row>
    <row r="41" spans="1:50" s="332" customFormat="1" ht="30" customHeight="1">
      <c r="A41" s="372">
        <f>ROWS(A$11:A41)</f>
        <v>31</v>
      </c>
      <c r="B41" s="997"/>
      <c r="C41" s="997"/>
      <c r="D41" s="997"/>
      <c r="E41" s="373"/>
      <c r="F41" s="373"/>
      <c r="G41" s="559"/>
      <c r="H41" s="559"/>
      <c r="I41" s="554"/>
      <c r="J41" s="555"/>
      <c r="K41" s="367"/>
      <c r="L41" s="1021"/>
      <c r="M41" s="1021"/>
      <c r="N41" s="1023"/>
      <c r="O41" s="364"/>
      <c r="P41" s="364"/>
      <c r="Q41" s="1026"/>
      <c r="R41" s="1039"/>
      <c r="S41" s="371"/>
      <c r="T41" s="365">
        <f t="shared" si="7"/>
        <v>0</v>
      </c>
      <c r="U41" s="364"/>
      <c r="V41" s="364"/>
      <c r="W41" s="364"/>
      <c r="X41" s="364"/>
      <c r="Y41" s="364"/>
      <c r="Z41" s="364"/>
      <c r="AA41" s="370"/>
      <c r="AB41" s="1045"/>
      <c r="AC41" s="369"/>
      <c r="AD41" s="1045"/>
      <c r="AE41" s="995"/>
      <c r="AF41" s="996"/>
      <c r="AG41" s="996"/>
      <c r="AH41" s="354"/>
      <c r="AI41" s="587" t="str">
        <f t="shared" si="8"/>
        <v>-</v>
      </c>
      <c r="AJ41" s="332">
        <f t="shared" si="9"/>
        <v>0</v>
      </c>
      <c r="AQ41" s="589">
        <f t="shared" si="6"/>
        <v>40</v>
      </c>
      <c r="AR41" s="589" t="str">
        <f t="shared" si="0"/>
        <v/>
      </c>
      <c r="AS41" s="589" t="str">
        <f t="shared" si="1"/>
        <v/>
      </c>
      <c r="AT41" s="589" t="str">
        <f t="shared" si="2"/>
        <v/>
      </c>
      <c r="AU41" s="589" t="str">
        <f t="shared" si="11"/>
        <v/>
      </c>
      <c r="AV41" s="589">
        <f t="shared" si="11"/>
        <v>0</v>
      </c>
      <c r="AW41" s="589" t="str">
        <f t="shared" si="4"/>
        <v/>
      </c>
      <c r="AX41" s="590" t="str">
        <f t="shared" si="5"/>
        <v/>
      </c>
    </row>
    <row r="42" spans="1:50" s="332" customFormat="1" ht="30" customHeight="1">
      <c r="A42" s="372">
        <f>ROWS(A$11:A42)</f>
        <v>32</v>
      </c>
      <c r="B42" s="997"/>
      <c r="C42" s="997"/>
      <c r="D42" s="997"/>
      <c r="E42" s="373"/>
      <c r="F42" s="373"/>
      <c r="G42" s="559"/>
      <c r="H42" s="559"/>
      <c r="I42" s="554"/>
      <c r="J42" s="555"/>
      <c r="K42" s="367"/>
      <c r="L42" s="1021"/>
      <c r="M42" s="1021"/>
      <c r="N42" s="1023"/>
      <c r="O42" s="364"/>
      <c r="P42" s="364"/>
      <c r="Q42" s="1026"/>
      <c r="R42" s="1039"/>
      <c r="S42" s="371"/>
      <c r="T42" s="365">
        <f t="shared" si="7"/>
        <v>0</v>
      </c>
      <c r="U42" s="364"/>
      <c r="V42" s="364"/>
      <c r="W42" s="364"/>
      <c r="X42" s="364"/>
      <c r="Y42" s="364"/>
      <c r="Z42" s="364"/>
      <c r="AA42" s="370"/>
      <c r="AB42" s="1045"/>
      <c r="AC42" s="369"/>
      <c r="AD42" s="1045"/>
      <c r="AE42" s="995"/>
      <c r="AF42" s="996"/>
      <c r="AG42" s="996"/>
      <c r="AH42" s="354"/>
      <c r="AI42" s="587" t="str">
        <f t="shared" si="8"/>
        <v>-</v>
      </c>
      <c r="AJ42" s="332">
        <f t="shared" si="9"/>
        <v>0</v>
      </c>
      <c r="AQ42" s="589">
        <f t="shared" si="6"/>
        <v>41</v>
      </c>
      <c r="AR42" s="589" t="str">
        <f t="shared" si="0"/>
        <v/>
      </c>
      <c r="AS42" s="589" t="str">
        <f t="shared" si="1"/>
        <v/>
      </c>
      <c r="AT42" s="589" t="str">
        <f t="shared" si="2"/>
        <v/>
      </c>
      <c r="AU42" s="589" t="str">
        <f t="shared" si="11"/>
        <v/>
      </c>
      <c r="AV42" s="589">
        <f t="shared" si="11"/>
        <v>0</v>
      </c>
      <c r="AW42" s="589" t="str">
        <f t="shared" si="4"/>
        <v/>
      </c>
      <c r="AX42" s="590" t="str">
        <f t="shared" si="5"/>
        <v/>
      </c>
    </row>
    <row r="43" spans="1:50" s="332" customFormat="1" ht="30" customHeight="1">
      <c r="A43" s="372">
        <f>ROWS(A$11:A43)</f>
        <v>33</v>
      </c>
      <c r="B43" s="997"/>
      <c r="C43" s="997"/>
      <c r="D43" s="997"/>
      <c r="E43" s="373"/>
      <c r="F43" s="373"/>
      <c r="G43" s="559"/>
      <c r="H43" s="559"/>
      <c r="I43" s="554"/>
      <c r="J43" s="555"/>
      <c r="K43" s="367"/>
      <c r="L43" s="1021"/>
      <c r="M43" s="1021"/>
      <c r="N43" s="1023"/>
      <c r="O43" s="364"/>
      <c r="P43" s="364"/>
      <c r="Q43" s="1026"/>
      <c r="R43" s="1039"/>
      <c r="S43" s="371"/>
      <c r="T43" s="365">
        <f t="shared" ref="T43:T61" si="12">SUM(U43:W43)</f>
        <v>0</v>
      </c>
      <c r="U43" s="364"/>
      <c r="V43" s="364"/>
      <c r="W43" s="364"/>
      <c r="X43" s="364"/>
      <c r="Y43" s="364"/>
      <c r="Z43" s="364"/>
      <c r="AA43" s="370"/>
      <c r="AB43" s="1045"/>
      <c r="AC43" s="369"/>
      <c r="AD43" s="1045"/>
      <c r="AE43" s="995"/>
      <c r="AF43" s="996"/>
      <c r="AG43" s="996"/>
      <c r="AH43" s="354"/>
      <c r="AI43" s="587" t="str">
        <f t="shared" si="8"/>
        <v>-</v>
      </c>
      <c r="AJ43" s="332">
        <f t="shared" si="9"/>
        <v>0</v>
      </c>
      <c r="AQ43" s="589">
        <f t="shared" si="6"/>
        <v>42</v>
      </c>
      <c r="AR43" s="589" t="str">
        <f t="shared" si="0"/>
        <v/>
      </c>
      <c r="AS43" s="589" t="str">
        <f t="shared" si="1"/>
        <v/>
      </c>
      <c r="AT43" s="589" t="str">
        <f t="shared" si="2"/>
        <v/>
      </c>
      <c r="AU43" s="589" t="str">
        <f t="shared" si="11"/>
        <v/>
      </c>
      <c r="AV43" s="589">
        <f t="shared" si="11"/>
        <v>0</v>
      </c>
      <c r="AW43" s="589" t="str">
        <f t="shared" si="4"/>
        <v/>
      </c>
      <c r="AX43" s="590" t="str">
        <f t="shared" si="5"/>
        <v/>
      </c>
    </row>
    <row r="44" spans="1:50" s="332" customFormat="1" ht="30" customHeight="1">
      <c r="A44" s="372">
        <f>ROWS(A$11:A44)</f>
        <v>34</v>
      </c>
      <c r="B44" s="997"/>
      <c r="C44" s="997"/>
      <c r="D44" s="997"/>
      <c r="E44" s="373"/>
      <c r="F44" s="373"/>
      <c r="G44" s="559"/>
      <c r="H44" s="559"/>
      <c r="I44" s="554"/>
      <c r="J44" s="555"/>
      <c r="K44" s="367"/>
      <c r="L44" s="1021"/>
      <c r="M44" s="1021"/>
      <c r="N44" s="1023"/>
      <c r="O44" s="364"/>
      <c r="P44" s="364"/>
      <c r="Q44" s="1026"/>
      <c r="R44" s="1039"/>
      <c r="S44" s="371"/>
      <c r="T44" s="365">
        <f t="shared" si="12"/>
        <v>0</v>
      </c>
      <c r="U44" s="364"/>
      <c r="V44" s="364"/>
      <c r="W44" s="364"/>
      <c r="X44" s="364"/>
      <c r="Y44" s="364"/>
      <c r="Z44" s="364"/>
      <c r="AA44" s="370"/>
      <c r="AB44" s="1045"/>
      <c r="AC44" s="369"/>
      <c r="AD44" s="1045"/>
      <c r="AE44" s="995"/>
      <c r="AF44" s="996"/>
      <c r="AG44" s="996"/>
      <c r="AH44" s="354"/>
      <c r="AI44" s="587" t="str">
        <f t="shared" si="8"/>
        <v>-</v>
      </c>
      <c r="AJ44" s="332">
        <f t="shared" si="9"/>
        <v>0</v>
      </c>
      <c r="AQ44" s="589">
        <f t="shared" si="6"/>
        <v>43</v>
      </c>
      <c r="AR44" s="589" t="str">
        <f t="shared" si="0"/>
        <v/>
      </c>
      <c r="AS44" s="589" t="str">
        <f t="shared" si="1"/>
        <v/>
      </c>
      <c r="AT44" s="589" t="str">
        <f t="shared" si="2"/>
        <v/>
      </c>
      <c r="AU44" s="589" t="str">
        <f t="shared" si="11"/>
        <v/>
      </c>
      <c r="AV44" s="589">
        <f t="shared" si="11"/>
        <v>0</v>
      </c>
      <c r="AW44" s="589" t="str">
        <f t="shared" si="4"/>
        <v/>
      </c>
      <c r="AX44" s="590" t="str">
        <f t="shared" si="5"/>
        <v/>
      </c>
    </row>
    <row r="45" spans="1:50" s="332" customFormat="1" ht="30" customHeight="1">
      <c r="A45" s="372">
        <f>ROWS(A$11:A45)</f>
        <v>35</v>
      </c>
      <c r="B45" s="997"/>
      <c r="C45" s="997"/>
      <c r="D45" s="997"/>
      <c r="E45" s="373"/>
      <c r="F45" s="373"/>
      <c r="G45" s="559"/>
      <c r="H45" s="559"/>
      <c r="I45" s="554"/>
      <c r="J45" s="555"/>
      <c r="K45" s="367"/>
      <c r="L45" s="1021"/>
      <c r="M45" s="1021"/>
      <c r="N45" s="1023"/>
      <c r="O45" s="364"/>
      <c r="P45" s="364"/>
      <c r="Q45" s="1026"/>
      <c r="R45" s="1039"/>
      <c r="S45" s="371"/>
      <c r="T45" s="365">
        <f t="shared" si="12"/>
        <v>0</v>
      </c>
      <c r="U45" s="364"/>
      <c r="V45" s="364"/>
      <c r="W45" s="364"/>
      <c r="X45" s="364"/>
      <c r="Y45" s="364"/>
      <c r="Z45" s="364"/>
      <c r="AA45" s="370"/>
      <c r="AB45" s="1045"/>
      <c r="AC45" s="369"/>
      <c r="AD45" s="1045"/>
      <c r="AE45" s="995"/>
      <c r="AF45" s="996"/>
      <c r="AG45" s="996"/>
      <c r="AH45" s="354"/>
      <c r="AI45" s="587" t="str">
        <f t="shared" si="8"/>
        <v>-</v>
      </c>
      <c r="AJ45" s="332">
        <f t="shared" si="9"/>
        <v>0</v>
      </c>
      <c r="AQ45" s="589">
        <f t="shared" si="6"/>
        <v>44</v>
      </c>
      <c r="AR45" s="589" t="str">
        <f t="shared" si="0"/>
        <v/>
      </c>
      <c r="AS45" s="589" t="str">
        <f t="shared" si="1"/>
        <v/>
      </c>
      <c r="AT45" s="589" t="str">
        <f t="shared" si="2"/>
        <v/>
      </c>
      <c r="AU45" s="589" t="str">
        <f t="shared" si="11"/>
        <v/>
      </c>
      <c r="AV45" s="589">
        <f t="shared" si="11"/>
        <v>0</v>
      </c>
      <c r="AW45" s="589" t="str">
        <f t="shared" si="4"/>
        <v/>
      </c>
      <c r="AX45" s="590" t="str">
        <f t="shared" si="5"/>
        <v/>
      </c>
    </row>
    <row r="46" spans="1:50" s="332" customFormat="1" ht="30" customHeight="1">
      <c r="A46" s="372">
        <f>ROWS(A$11:A46)</f>
        <v>36</v>
      </c>
      <c r="B46" s="997"/>
      <c r="C46" s="997"/>
      <c r="D46" s="997"/>
      <c r="E46" s="373"/>
      <c r="F46" s="373"/>
      <c r="G46" s="559"/>
      <c r="H46" s="559"/>
      <c r="I46" s="554"/>
      <c r="J46" s="555"/>
      <c r="K46" s="367"/>
      <c r="L46" s="1021"/>
      <c r="M46" s="1021"/>
      <c r="N46" s="1023"/>
      <c r="O46" s="364"/>
      <c r="P46" s="364"/>
      <c r="Q46" s="1026"/>
      <c r="R46" s="1039"/>
      <c r="S46" s="371"/>
      <c r="T46" s="365">
        <f t="shared" si="12"/>
        <v>0</v>
      </c>
      <c r="U46" s="364"/>
      <c r="V46" s="364"/>
      <c r="W46" s="364"/>
      <c r="X46" s="364"/>
      <c r="Y46" s="364"/>
      <c r="Z46" s="364"/>
      <c r="AA46" s="370"/>
      <c r="AB46" s="1045"/>
      <c r="AC46" s="369"/>
      <c r="AD46" s="1045"/>
      <c r="AE46" s="995"/>
      <c r="AF46" s="996"/>
      <c r="AG46" s="996"/>
      <c r="AH46" s="354"/>
      <c r="AI46" s="587" t="str">
        <f t="shared" si="8"/>
        <v>-</v>
      </c>
      <c r="AJ46" s="332">
        <f t="shared" si="9"/>
        <v>0</v>
      </c>
      <c r="AQ46" s="589">
        <f t="shared" si="6"/>
        <v>45</v>
      </c>
      <c r="AR46" s="589" t="str">
        <f t="shared" si="0"/>
        <v/>
      </c>
      <c r="AS46" s="589" t="str">
        <f t="shared" si="1"/>
        <v/>
      </c>
      <c r="AT46" s="589" t="str">
        <f t="shared" si="2"/>
        <v/>
      </c>
      <c r="AU46" s="589" t="str">
        <f t="shared" si="11"/>
        <v/>
      </c>
      <c r="AV46" s="589">
        <f t="shared" si="11"/>
        <v>0</v>
      </c>
      <c r="AW46" s="589" t="str">
        <f t="shared" si="4"/>
        <v/>
      </c>
      <c r="AX46" s="590" t="str">
        <f t="shared" si="5"/>
        <v/>
      </c>
    </row>
    <row r="47" spans="1:50" s="332" customFormat="1" ht="30" customHeight="1">
      <c r="A47" s="372">
        <f>ROWS(A$11:A47)</f>
        <v>37</v>
      </c>
      <c r="B47" s="997"/>
      <c r="C47" s="997"/>
      <c r="D47" s="997"/>
      <c r="E47" s="373"/>
      <c r="F47" s="373"/>
      <c r="G47" s="559"/>
      <c r="H47" s="559"/>
      <c r="I47" s="554"/>
      <c r="J47" s="555"/>
      <c r="K47" s="367"/>
      <c r="L47" s="1021"/>
      <c r="M47" s="1021"/>
      <c r="N47" s="1023"/>
      <c r="O47" s="364"/>
      <c r="P47" s="364"/>
      <c r="Q47" s="1026"/>
      <c r="R47" s="1039"/>
      <c r="S47" s="371"/>
      <c r="T47" s="365">
        <f t="shared" si="12"/>
        <v>0</v>
      </c>
      <c r="U47" s="364"/>
      <c r="V47" s="364"/>
      <c r="W47" s="364"/>
      <c r="X47" s="364"/>
      <c r="Y47" s="364"/>
      <c r="Z47" s="364"/>
      <c r="AA47" s="370"/>
      <c r="AB47" s="1045"/>
      <c r="AC47" s="369"/>
      <c r="AD47" s="1045"/>
      <c r="AE47" s="995"/>
      <c r="AF47" s="996"/>
      <c r="AG47" s="996"/>
      <c r="AH47" s="354"/>
      <c r="AI47" s="587" t="str">
        <f t="shared" si="8"/>
        <v>-</v>
      </c>
      <c r="AJ47" s="332">
        <f t="shared" si="9"/>
        <v>0</v>
      </c>
      <c r="AQ47" s="589">
        <f t="shared" si="6"/>
        <v>46</v>
      </c>
      <c r="AR47" s="589" t="str">
        <f t="shared" si="0"/>
        <v/>
      </c>
      <c r="AS47" s="589" t="str">
        <f t="shared" si="1"/>
        <v/>
      </c>
      <c r="AT47" s="589" t="str">
        <f t="shared" si="2"/>
        <v/>
      </c>
      <c r="AU47" s="589" t="str">
        <f t="shared" si="11"/>
        <v/>
      </c>
      <c r="AV47" s="589">
        <f t="shared" si="11"/>
        <v>0</v>
      </c>
      <c r="AW47" s="589" t="str">
        <f t="shared" si="4"/>
        <v/>
      </c>
      <c r="AX47" s="590" t="str">
        <f t="shared" si="5"/>
        <v/>
      </c>
    </row>
    <row r="48" spans="1:50" s="332" customFormat="1" ht="30" customHeight="1">
      <c r="A48" s="372">
        <f>ROWS(A$11:A48)</f>
        <v>38</v>
      </c>
      <c r="B48" s="997"/>
      <c r="C48" s="997"/>
      <c r="D48" s="997"/>
      <c r="E48" s="373"/>
      <c r="F48" s="373"/>
      <c r="G48" s="559"/>
      <c r="H48" s="559"/>
      <c r="I48" s="554"/>
      <c r="J48" s="555"/>
      <c r="K48" s="367"/>
      <c r="L48" s="1021"/>
      <c r="M48" s="1021"/>
      <c r="N48" s="1023"/>
      <c r="O48" s="364"/>
      <c r="P48" s="364"/>
      <c r="Q48" s="1026"/>
      <c r="R48" s="1039"/>
      <c r="S48" s="371"/>
      <c r="T48" s="365">
        <f t="shared" si="12"/>
        <v>0</v>
      </c>
      <c r="U48" s="364"/>
      <c r="V48" s="364"/>
      <c r="W48" s="364"/>
      <c r="X48" s="364"/>
      <c r="Y48" s="364"/>
      <c r="Z48" s="364"/>
      <c r="AA48" s="370"/>
      <c r="AB48" s="1045"/>
      <c r="AC48" s="369"/>
      <c r="AD48" s="1045"/>
      <c r="AE48" s="995"/>
      <c r="AF48" s="996"/>
      <c r="AG48" s="996"/>
      <c r="AH48" s="354"/>
      <c r="AI48" s="587" t="str">
        <f t="shared" si="8"/>
        <v>-</v>
      </c>
      <c r="AJ48" s="332">
        <f t="shared" si="9"/>
        <v>0</v>
      </c>
      <c r="AQ48" s="589">
        <f t="shared" si="6"/>
        <v>47</v>
      </c>
      <c r="AR48" s="589" t="str">
        <f t="shared" si="0"/>
        <v/>
      </c>
      <c r="AS48" s="589" t="str">
        <f t="shared" si="1"/>
        <v/>
      </c>
      <c r="AT48" s="589" t="str">
        <f t="shared" si="2"/>
        <v/>
      </c>
      <c r="AU48" s="589" t="str">
        <f t="shared" si="11"/>
        <v/>
      </c>
      <c r="AV48" s="589">
        <f t="shared" si="11"/>
        <v>0</v>
      </c>
      <c r="AW48" s="589" t="str">
        <f t="shared" si="4"/>
        <v/>
      </c>
      <c r="AX48" s="590" t="str">
        <f t="shared" si="5"/>
        <v/>
      </c>
    </row>
    <row r="49" spans="1:50" s="332" customFormat="1" ht="30" customHeight="1">
      <c r="A49" s="372">
        <f>ROWS(A$11:A49)</f>
        <v>39</v>
      </c>
      <c r="B49" s="997"/>
      <c r="C49" s="997"/>
      <c r="D49" s="997"/>
      <c r="E49" s="373"/>
      <c r="F49" s="373"/>
      <c r="G49" s="559"/>
      <c r="H49" s="559"/>
      <c r="I49" s="554"/>
      <c r="J49" s="555"/>
      <c r="K49" s="367"/>
      <c r="L49" s="1021"/>
      <c r="M49" s="1021"/>
      <c r="N49" s="1023"/>
      <c r="O49" s="364"/>
      <c r="P49" s="364"/>
      <c r="Q49" s="1026"/>
      <c r="R49" s="1039"/>
      <c r="S49" s="371"/>
      <c r="T49" s="365">
        <f t="shared" si="12"/>
        <v>0</v>
      </c>
      <c r="U49" s="364"/>
      <c r="V49" s="364"/>
      <c r="W49" s="364"/>
      <c r="X49" s="364"/>
      <c r="Y49" s="364"/>
      <c r="Z49" s="364"/>
      <c r="AA49" s="370"/>
      <c r="AB49" s="1045"/>
      <c r="AC49" s="369"/>
      <c r="AD49" s="1045"/>
      <c r="AE49" s="995"/>
      <c r="AF49" s="996"/>
      <c r="AG49" s="996"/>
      <c r="AH49" s="354"/>
      <c r="AI49" s="587" t="str">
        <f t="shared" si="8"/>
        <v>-</v>
      </c>
      <c r="AJ49" s="332">
        <f t="shared" si="9"/>
        <v>0</v>
      </c>
      <c r="AQ49" s="589">
        <f t="shared" si="6"/>
        <v>48</v>
      </c>
      <c r="AR49" s="589" t="str">
        <f t="shared" si="0"/>
        <v/>
      </c>
      <c r="AS49" s="589" t="str">
        <f t="shared" si="1"/>
        <v/>
      </c>
      <c r="AT49" s="589" t="str">
        <f t="shared" si="2"/>
        <v/>
      </c>
      <c r="AU49" s="589" t="str">
        <f t="shared" si="11"/>
        <v/>
      </c>
      <c r="AV49" s="589">
        <f t="shared" si="11"/>
        <v>0</v>
      </c>
      <c r="AW49" s="589" t="str">
        <f t="shared" si="4"/>
        <v/>
      </c>
      <c r="AX49" s="590" t="str">
        <f t="shared" si="5"/>
        <v/>
      </c>
    </row>
    <row r="50" spans="1:50" s="332" customFormat="1" ht="30" customHeight="1">
      <c r="A50" s="372">
        <f>ROWS(A$11:A50)</f>
        <v>40</v>
      </c>
      <c r="B50" s="997"/>
      <c r="C50" s="997"/>
      <c r="D50" s="997"/>
      <c r="E50" s="373"/>
      <c r="F50" s="373"/>
      <c r="G50" s="559"/>
      <c r="H50" s="559"/>
      <c r="I50" s="554"/>
      <c r="J50" s="555"/>
      <c r="K50" s="367"/>
      <c r="L50" s="1021"/>
      <c r="M50" s="1021"/>
      <c r="N50" s="1023"/>
      <c r="O50" s="364"/>
      <c r="P50" s="364"/>
      <c r="Q50" s="1026"/>
      <c r="R50" s="1039"/>
      <c r="S50" s="371"/>
      <c r="T50" s="365">
        <f t="shared" si="12"/>
        <v>0</v>
      </c>
      <c r="U50" s="364"/>
      <c r="V50" s="364"/>
      <c r="W50" s="364"/>
      <c r="X50" s="364"/>
      <c r="Y50" s="364"/>
      <c r="Z50" s="364"/>
      <c r="AA50" s="370"/>
      <c r="AB50" s="1045"/>
      <c r="AC50" s="369"/>
      <c r="AD50" s="1045"/>
      <c r="AE50" s="995"/>
      <c r="AF50" s="996"/>
      <c r="AG50" s="996"/>
      <c r="AH50" s="354"/>
      <c r="AI50" s="587" t="str">
        <f t="shared" si="8"/>
        <v>-</v>
      </c>
      <c r="AJ50" s="332">
        <f t="shared" si="9"/>
        <v>0</v>
      </c>
      <c r="AQ50" s="589">
        <f t="shared" si="6"/>
        <v>49</v>
      </c>
      <c r="AR50" s="589" t="str">
        <f t="shared" si="0"/>
        <v/>
      </c>
      <c r="AS50" s="589" t="str">
        <f t="shared" si="1"/>
        <v/>
      </c>
      <c r="AT50" s="589" t="str">
        <f t="shared" si="2"/>
        <v/>
      </c>
      <c r="AU50" s="589" t="str">
        <f t="shared" si="11"/>
        <v/>
      </c>
      <c r="AV50" s="589">
        <f t="shared" si="11"/>
        <v>0</v>
      </c>
      <c r="AW50" s="589" t="str">
        <f t="shared" si="4"/>
        <v/>
      </c>
      <c r="AX50" s="590" t="str">
        <f t="shared" si="5"/>
        <v/>
      </c>
    </row>
    <row r="51" spans="1:50" s="332" customFormat="1" ht="30" customHeight="1">
      <c r="A51" s="372">
        <f>ROWS(A$11:A51)</f>
        <v>41</v>
      </c>
      <c r="B51" s="997"/>
      <c r="C51" s="997"/>
      <c r="D51" s="997"/>
      <c r="E51" s="373"/>
      <c r="F51" s="373"/>
      <c r="G51" s="559"/>
      <c r="H51" s="559"/>
      <c r="I51" s="554"/>
      <c r="J51" s="555"/>
      <c r="K51" s="367"/>
      <c r="L51" s="1021"/>
      <c r="M51" s="1021"/>
      <c r="N51" s="1023"/>
      <c r="O51" s="364"/>
      <c r="P51" s="364"/>
      <c r="Q51" s="1026"/>
      <c r="R51" s="1039"/>
      <c r="S51" s="371"/>
      <c r="T51" s="365">
        <f t="shared" si="12"/>
        <v>0</v>
      </c>
      <c r="U51" s="364"/>
      <c r="V51" s="364"/>
      <c r="W51" s="364"/>
      <c r="X51" s="364"/>
      <c r="Y51" s="364"/>
      <c r="Z51" s="364"/>
      <c r="AA51" s="370"/>
      <c r="AB51" s="1045"/>
      <c r="AC51" s="369"/>
      <c r="AD51" s="1045"/>
      <c r="AE51" s="995"/>
      <c r="AF51" s="996"/>
      <c r="AG51" s="996"/>
      <c r="AH51" s="354"/>
      <c r="AI51" s="587" t="str">
        <f t="shared" si="8"/>
        <v>-</v>
      </c>
      <c r="AJ51" s="332">
        <f t="shared" si="9"/>
        <v>0</v>
      </c>
      <c r="AQ51" s="589">
        <f t="shared" si="6"/>
        <v>50</v>
      </c>
      <c r="AR51" s="589" t="str">
        <f t="shared" si="0"/>
        <v/>
      </c>
      <c r="AS51" s="589" t="str">
        <f t="shared" si="1"/>
        <v/>
      </c>
      <c r="AT51" s="589" t="str">
        <f t="shared" si="2"/>
        <v/>
      </c>
      <c r="AU51" s="589" t="str">
        <f t="shared" ref="AU51:AV51" si="13">IF(S60="","",S60)</f>
        <v/>
      </c>
      <c r="AV51" s="589">
        <f t="shared" si="13"/>
        <v>0</v>
      </c>
      <c r="AW51" s="589" t="str">
        <f t="shared" si="4"/>
        <v/>
      </c>
      <c r="AX51" s="590" t="str">
        <f t="shared" si="5"/>
        <v/>
      </c>
    </row>
    <row r="52" spans="1:50" s="332" customFormat="1" ht="30" customHeight="1">
      <c r="A52" s="372">
        <f>ROWS(A$11:A52)</f>
        <v>42</v>
      </c>
      <c r="B52" s="997"/>
      <c r="C52" s="997"/>
      <c r="D52" s="997"/>
      <c r="E52" s="373"/>
      <c r="F52" s="373"/>
      <c r="G52" s="559"/>
      <c r="H52" s="559"/>
      <c r="I52" s="554"/>
      <c r="J52" s="555"/>
      <c r="K52" s="367"/>
      <c r="L52" s="1021"/>
      <c r="M52" s="1021"/>
      <c r="N52" s="1023"/>
      <c r="O52" s="364"/>
      <c r="P52" s="364"/>
      <c r="Q52" s="1026"/>
      <c r="R52" s="1039"/>
      <c r="S52" s="371"/>
      <c r="T52" s="365">
        <f t="shared" si="12"/>
        <v>0</v>
      </c>
      <c r="U52" s="364"/>
      <c r="V52" s="364"/>
      <c r="W52" s="364"/>
      <c r="X52" s="364"/>
      <c r="Y52" s="364"/>
      <c r="Z52" s="364"/>
      <c r="AA52" s="370"/>
      <c r="AB52" s="1045"/>
      <c r="AC52" s="369"/>
      <c r="AD52" s="1045"/>
      <c r="AE52" s="995"/>
      <c r="AF52" s="996"/>
      <c r="AG52" s="996"/>
      <c r="AH52" s="354"/>
      <c r="AI52" s="587" t="str">
        <f t="shared" si="8"/>
        <v>-</v>
      </c>
      <c r="AJ52" s="332">
        <f t="shared" si="9"/>
        <v>0</v>
      </c>
    </row>
    <row r="53" spans="1:50" s="332" customFormat="1" ht="30" customHeight="1">
      <c r="A53" s="372">
        <f>ROWS(A$11:A53)</f>
        <v>43</v>
      </c>
      <c r="B53" s="997"/>
      <c r="C53" s="997"/>
      <c r="D53" s="997"/>
      <c r="E53" s="373"/>
      <c r="F53" s="373"/>
      <c r="G53" s="559"/>
      <c r="H53" s="559"/>
      <c r="I53" s="554"/>
      <c r="J53" s="555"/>
      <c r="K53" s="367"/>
      <c r="L53" s="1021"/>
      <c r="M53" s="1021"/>
      <c r="N53" s="1023"/>
      <c r="O53" s="364"/>
      <c r="P53" s="364"/>
      <c r="Q53" s="1026"/>
      <c r="R53" s="1039"/>
      <c r="S53" s="371"/>
      <c r="T53" s="365">
        <f t="shared" si="12"/>
        <v>0</v>
      </c>
      <c r="U53" s="364"/>
      <c r="V53" s="364"/>
      <c r="W53" s="364"/>
      <c r="X53" s="364"/>
      <c r="Y53" s="364"/>
      <c r="Z53" s="364"/>
      <c r="AA53" s="370"/>
      <c r="AB53" s="1045"/>
      <c r="AC53" s="369"/>
      <c r="AD53" s="1045"/>
      <c r="AE53" s="995"/>
      <c r="AF53" s="996"/>
      <c r="AG53" s="996"/>
      <c r="AH53" s="354"/>
      <c r="AI53" s="587" t="str">
        <f t="shared" si="8"/>
        <v>-</v>
      </c>
      <c r="AJ53" s="332">
        <f t="shared" si="9"/>
        <v>0</v>
      </c>
    </row>
    <row r="54" spans="1:50" s="332" customFormat="1" ht="30" customHeight="1">
      <c r="A54" s="372">
        <f>ROWS(A$11:A54)</f>
        <v>44</v>
      </c>
      <c r="B54" s="997"/>
      <c r="C54" s="997"/>
      <c r="D54" s="997"/>
      <c r="E54" s="373"/>
      <c r="F54" s="373"/>
      <c r="G54" s="559"/>
      <c r="H54" s="559"/>
      <c r="I54" s="554"/>
      <c r="J54" s="555"/>
      <c r="K54" s="367"/>
      <c r="L54" s="1021"/>
      <c r="M54" s="1021"/>
      <c r="N54" s="1023"/>
      <c r="O54" s="364"/>
      <c r="P54" s="364"/>
      <c r="Q54" s="1026"/>
      <c r="R54" s="1039"/>
      <c r="S54" s="371"/>
      <c r="T54" s="365">
        <f t="shared" si="12"/>
        <v>0</v>
      </c>
      <c r="U54" s="364"/>
      <c r="V54" s="364"/>
      <c r="W54" s="364"/>
      <c r="X54" s="364"/>
      <c r="Y54" s="364"/>
      <c r="Z54" s="364"/>
      <c r="AA54" s="370"/>
      <c r="AB54" s="1045"/>
      <c r="AC54" s="369"/>
      <c r="AD54" s="1045"/>
      <c r="AE54" s="995"/>
      <c r="AF54" s="996"/>
      <c r="AG54" s="996"/>
      <c r="AH54" s="354"/>
      <c r="AI54" s="587" t="str">
        <f t="shared" si="8"/>
        <v>-</v>
      </c>
      <c r="AJ54" s="332">
        <f t="shared" si="9"/>
        <v>0</v>
      </c>
    </row>
    <row r="55" spans="1:50" s="332" customFormat="1" ht="30" customHeight="1">
      <c r="A55" s="372">
        <f>ROWS(A$11:A55)</f>
        <v>45</v>
      </c>
      <c r="B55" s="997"/>
      <c r="C55" s="997"/>
      <c r="D55" s="997"/>
      <c r="E55" s="373"/>
      <c r="F55" s="373"/>
      <c r="G55" s="559"/>
      <c r="H55" s="559"/>
      <c r="I55" s="554"/>
      <c r="J55" s="555"/>
      <c r="K55" s="367"/>
      <c r="L55" s="1021"/>
      <c r="M55" s="1021"/>
      <c r="N55" s="1023"/>
      <c r="O55" s="364"/>
      <c r="P55" s="364"/>
      <c r="Q55" s="1026"/>
      <c r="R55" s="1039"/>
      <c r="S55" s="371"/>
      <c r="T55" s="365">
        <f t="shared" si="12"/>
        <v>0</v>
      </c>
      <c r="U55" s="364"/>
      <c r="V55" s="364"/>
      <c r="W55" s="364"/>
      <c r="X55" s="364"/>
      <c r="Y55" s="364"/>
      <c r="Z55" s="364"/>
      <c r="AA55" s="370"/>
      <c r="AB55" s="1045"/>
      <c r="AC55" s="369"/>
      <c r="AD55" s="1045"/>
      <c r="AE55" s="995"/>
      <c r="AF55" s="996"/>
      <c r="AG55" s="996"/>
      <c r="AH55" s="354"/>
      <c r="AI55" s="587" t="str">
        <f t="shared" si="8"/>
        <v>-</v>
      </c>
      <c r="AJ55" s="332">
        <f t="shared" si="9"/>
        <v>0</v>
      </c>
    </row>
    <row r="56" spans="1:50" s="332" customFormat="1" ht="30" customHeight="1">
      <c r="A56" s="372">
        <f>ROWS(A$11:A56)</f>
        <v>46</v>
      </c>
      <c r="B56" s="997"/>
      <c r="C56" s="997"/>
      <c r="D56" s="997"/>
      <c r="E56" s="373"/>
      <c r="F56" s="373"/>
      <c r="G56" s="559"/>
      <c r="H56" s="559"/>
      <c r="I56" s="554"/>
      <c r="J56" s="555"/>
      <c r="K56" s="367"/>
      <c r="L56" s="1021"/>
      <c r="M56" s="1021"/>
      <c r="N56" s="1023"/>
      <c r="O56" s="364"/>
      <c r="P56" s="364"/>
      <c r="Q56" s="1026"/>
      <c r="R56" s="1039"/>
      <c r="S56" s="371"/>
      <c r="T56" s="365">
        <f t="shared" si="12"/>
        <v>0</v>
      </c>
      <c r="U56" s="364"/>
      <c r="V56" s="364"/>
      <c r="W56" s="364"/>
      <c r="X56" s="364"/>
      <c r="Y56" s="364"/>
      <c r="Z56" s="364"/>
      <c r="AA56" s="370"/>
      <c r="AB56" s="1045"/>
      <c r="AC56" s="369"/>
      <c r="AD56" s="1045"/>
      <c r="AE56" s="995"/>
      <c r="AF56" s="996"/>
      <c r="AG56" s="996"/>
      <c r="AH56" s="354"/>
      <c r="AI56" s="587" t="str">
        <f t="shared" si="8"/>
        <v>-</v>
      </c>
      <c r="AJ56" s="332">
        <f t="shared" si="9"/>
        <v>0</v>
      </c>
    </row>
    <row r="57" spans="1:50" s="332" customFormat="1" ht="30" customHeight="1">
      <c r="A57" s="372">
        <f>ROWS(A$11:A57)</f>
        <v>47</v>
      </c>
      <c r="B57" s="997"/>
      <c r="C57" s="997"/>
      <c r="D57" s="997"/>
      <c r="E57" s="373"/>
      <c r="F57" s="373"/>
      <c r="G57" s="559"/>
      <c r="H57" s="559"/>
      <c r="I57" s="554"/>
      <c r="J57" s="555"/>
      <c r="K57" s="367"/>
      <c r="L57" s="1021"/>
      <c r="M57" s="1021"/>
      <c r="N57" s="1023"/>
      <c r="O57" s="364"/>
      <c r="P57" s="364"/>
      <c r="Q57" s="1026"/>
      <c r="R57" s="1039"/>
      <c r="S57" s="371"/>
      <c r="T57" s="365">
        <f t="shared" si="12"/>
        <v>0</v>
      </c>
      <c r="U57" s="364"/>
      <c r="V57" s="364"/>
      <c r="W57" s="364"/>
      <c r="X57" s="364"/>
      <c r="Y57" s="364"/>
      <c r="Z57" s="364"/>
      <c r="AA57" s="370"/>
      <c r="AB57" s="1045"/>
      <c r="AC57" s="369"/>
      <c r="AD57" s="1045"/>
      <c r="AE57" s="995"/>
      <c r="AF57" s="996"/>
      <c r="AG57" s="996"/>
      <c r="AH57" s="354"/>
      <c r="AI57" s="587" t="str">
        <f t="shared" si="8"/>
        <v>-</v>
      </c>
      <c r="AJ57" s="332">
        <f t="shared" si="9"/>
        <v>0</v>
      </c>
    </row>
    <row r="58" spans="1:50" s="332" customFormat="1" ht="30" customHeight="1">
      <c r="A58" s="372">
        <f>ROWS(A$11:A58)</f>
        <v>48</v>
      </c>
      <c r="B58" s="997"/>
      <c r="C58" s="997"/>
      <c r="D58" s="997"/>
      <c r="E58" s="373"/>
      <c r="F58" s="373"/>
      <c r="G58" s="559"/>
      <c r="H58" s="559"/>
      <c r="I58" s="554"/>
      <c r="J58" s="555"/>
      <c r="K58" s="367"/>
      <c r="L58" s="1021"/>
      <c r="M58" s="1021"/>
      <c r="N58" s="1023"/>
      <c r="O58" s="364"/>
      <c r="P58" s="364"/>
      <c r="Q58" s="1026"/>
      <c r="R58" s="1039"/>
      <c r="S58" s="371"/>
      <c r="T58" s="365">
        <f t="shared" si="12"/>
        <v>0</v>
      </c>
      <c r="U58" s="364"/>
      <c r="V58" s="364"/>
      <c r="W58" s="364"/>
      <c r="X58" s="364"/>
      <c r="Y58" s="364"/>
      <c r="Z58" s="364"/>
      <c r="AA58" s="370"/>
      <c r="AB58" s="1045"/>
      <c r="AC58" s="369"/>
      <c r="AD58" s="1045"/>
      <c r="AE58" s="995"/>
      <c r="AF58" s="996"/>
      <c r="AG58" s="996"/>
      <c r="AH58" s="354"/>
      <c r="AI58" s="587" t="str">
        <f t="shared" si="8"/>
        <v>-</v>
      </c>
      <c r="AJ58" s="332">
        <f t="shared" si="9"/>
        <v>0</v>
      </c>
    </row>
    <row r="59" spans="1:50" s="332" customFormat="1" ht="30" customHeight="1">
      <c r="A59" s="372">
        <f>ROWS(A$11:A59)</f>
        <v>49</v>
      </c>
      <c r="B59" s="997"/>
      <c r="C59" s="997"/>
      <c r="D59" s="997"/>
      <c r="E59" s="373"/>
      <c r="F59" s="373"/>
      <c r="G59" s="559"/>
      <c r="H59" s="559"/>
      <c r="I59" s="554"/>
      <c r="J59" s="555"/>
      <c r="K59" s="367"/>
      <c r="L59" s="1021"/>
      <c r="M59" s="1021"/>
      <c r="N59" s="1023"/>
      <c r="O59" s="364"/>
      <c r="P59" s="364"/>
      <c r="Q59" s="1026"/>
      <c r="R59" s="1039"/>
      <c r="S59" s="371"/>
      <c r="T59" s="365">
        <f t="shared" si="12"/>
        <v>0</v>
      </c>
      <c r="U59" s="364"/>
      <c r="V59" s="364"/>
      <c r="W59" s="364"/>
      <c r="X59" s="364"/>
      <c r="Y59" s="364"/>
      <c r="Z59" s="364"/>
      <c r="AA59" s="370"/>
      <c r="AB59" s="1045"/>
      <c r="AC59" s="369"/>
      <c r="AD59" s="1045"/>
      <c r="AE59" s="995"/>
      <c r="AF59" s="996"/>
      <c r="AG59" s="996"/>
      <c r="AH59" s="354"/>
      <c r="AI59" s="587" t="str">
        <f t="shared" si="8"/>
        <v>-</v>
      </c>
      <c r="AJ59" s="332">
        <f t="shared" si="9"/>
        <v>0</v>
      </c>
    </row>
    <row r="60" spans="1:50" s="332" customFormat="1" ht="30" customHeight="1" thickBot="1">
      <c r="A60" s="368">
        <f>ROWS(A$11:A60)</f>
        <v>50</v>
      </c>
      <c r="B60" s="1017"/>
      <c r="C60" s="1017"/>
      <c r="D60" s="1017"/>
      <c r="E60" s="373"/>
      <c r="F60" s="584"/>
      <c r="G60" s="560"/>
      <c r="H60" s="560"/>
      <c r="I60" s="561"/>
      <c r="J60" s="562"/>
      <c r="K60" s="367"/>
      <c r="L60" s="1021"/>
      <c r="M60" s="1021"/>
      <c r="N60" s="1024"/>
      <c r="O60" s="364"/>
      <c r="P60" s="364"/>
      <c r="Q60" s="1027"/>
      <c r="R60" s="1039"/>
      <c r="S60" s="366"/>
      <c r="T60" s="365">
        <f t="shared" si="12"/>
        <v>0</v>
      </c>
      <c r="U60" s="363"/>
      <c r="V60" s="363"/>
      <c r="W60" s="363"/>
      <c r="X60" s="363"/>
      <c r="Y60" s="364"/>
      <c r="Z60" s="363"/>
      <c r="AA60" s="362"/>
      <c r="AB60" s="1046"/>
      <c r="AC60" s="361"/>
      <c r="AD60" s="1046"/>
      <c r="AE60" s="995"/>
      <c r="AF60" s="996"/>
      <c r="AG60" s="996"/>
      <c r="AH60" s="354"/>
      <c r="AI60" s="587" t="str">
        <f t="shared" si="8"/>
        <v>-</v>
      </c>
      <c r="AJ60" s="332">
        <f t="shared" si="9"/>
        <v>0</v>
      </c>
    </row>
    <row r="61" spans="1:50" s="332" customFormat="1" ht="36.75" customHeight="1" thickBot="1">
      <c r="A61" s="360"/>
      <c r="B61" s="1000" t="s">
        <v>521</v>
      </c>
      <c r="C61" s="1001"/>
      <c r="D61" s="1001"/>
      <c r="E61" s="1001"/>
      <c r="F61" s="1001"/>
      <c r="G61" s="1001"/>
      <c r="H61" s="1001"/>
      <c r="I61" s="1001"/>
      <c r="J61" s="1001"/>
      <c r="K61" s="359">
        <f>SUM(K11:K60)</f>
        <v>0</v>
      </c>
      <c r="L61" s="1128"/>
      <c r="M61" s="1128"/>
      <c r="N61" s="1129"/>
      <c r="O61" s="357">
        <f>SUM(O11:O60)</f>
        <v>0</v>
      </c>
      <c r="P61" s="357">
        <f>SUM(P11:P60)</f>
        <v>0</v>
      </c>
      <c r="Q61" s="357">
        <f>K61-(L61-M61)-N61-O61+P61</f>
        <v>0</v>
      </c>
      <c r="R61" s="1130"/>
      <c r="S61" s="359">
        <f>ROUNDDOWN(SUM(S11:S60),-3)</f>
        <v>0</v>
      </c>
      <c r="T61" s="357">
        <f t="shared" si="12"/>
        <v>0</v>
      </c>
      <c r="U61" s="357">
        <f>SUM(U11:U60)</f>
        <v>0</v>
      </c>
      <c r="V61" s="357">
        <f>SUM(V11:V60)</f>
        <v>0</v>
      </c>
      <c r="W61" s="357">
        <f>SUM(W11:W60)</f>
        <v>0</v>
      </c>
      <c r="X61" s="357">
        <f>SUM(X11:X60)</f>
        <v>0</v>
      </c>
      <c r="Y61" s="358"/>
      <c r="Z61" s="358"/>
      <c r="AA61" s="357">
        <f>SUM(AA11:AA60)</f>
        <v>0</v>
      </c>
      <c r="AB61" s="1130"/>
      <c r="AC61" s="356">
        <f>SUM(AC11:AC60)</f>
        <v>0</v>
      </c>
      <c r="AD61" s="355">
        <f>S61-T61-X61-AA61-AB61-AC61</f>
        <v>0</v>
      </c>
      <c r="AE61" s="1012"/>
      <c r="AF61" s="1013"/>
      <c r="AG61" s="1013"/>
      <c r="AH61" s="354"/>
    </row>
    <row r="62" spans="1:50" ht="12.75" thickBot="1">
      <c r="P62" s="353"/>
    </row>
    <row r="63" spans="1:50" s="332" customFormat="1" ht="69.75" customHeight="1" thickBot="1">
      <c r="B63" s="345"/>
      <c r="C63" s="345"/>
      <c r="D63" s="345"/>
      <c r="E63" s="345"/>
      <c r="F63" s="345"/>
      <c r="G63" s="345"/>
      <c r="H63" s="345"/>
      <c r="I63" s="345"/>
      <c r="J63" s="345"/>
      <c r="K63" s="345"/>
      <c r="L63" s="345"/>
      <c r="M63" s="345"/>
      <c r="N63" s="345"/>
      <c r="O63" s="345"/>
      <c r="P63" s="345"/>
      <c r="Q63" s="345"/>
      <c r="R63" s="345"/>
      <c r="S63" s="1014" t="s">
        <v>520</v>
      </c>
      <c r="T63" s="1015"/>
      <c r="U63" s="1015"/>
      <c r="V63" s="1015"/>
      <c r="W63" s="1016"/>
      <c r="X63" s="352" t="e">
        <f>(U61+V61+X61)/(T61+X61)</f>
        <v>#DIV/0!</v>
      </c>
      <c r="Y63" s="351" t="str">
        <f>IFERROR(IF(X63&gt;=1/2,"○","×"),"")</f>
        <v/>
      </c>
      <c r="Z63" s="345"/>
      <c r="AA63" s="1014" t="s">
        <v>519</v>
      </c>
      <c r="AB63" s="1015"/>
      <c r="AC63" s="1016"/>
      <c r="AD63" s="350" t="str">
        <f>IFERROR(IF(AD61&gt;=Q61,"○","×"),"")</f>
        <v>○</v>
      </c>
      <c r="AE63" s="345"/>
      <c r="AF63" s="345"/>
      <c r="AG63" s="349"/>
      <c r="AH63" s="346"/>
      <c r="AI63" s="348"/>
      <c r="AJ63" s="348"/>
      <c r="AK63" s="348"/>
      <c r="AL63" s="348"/>
      <c r="AM63" s="345"/>
    </row>
    <row r="64" spans="1:50" s="332" customFormat="1" ht="24" customHeight="1">
      <c r="B64" s="345"/>
      <c r="C64" s="345"/>
      <c r="D64" s="345"/>
      <c r="E64" s="345"/>
      <c r="F64" s="345"/>
      <c r="G64" s="345"/>
      <c r="H64" s="345"/>
      <c r="I64" s="345"/>
      <c r="J64" s="345"/>
      <c r="K64" s="347"/>
      <c r="L64" s="347"/>
      <c r="M64" s="347"/>
      <c r="N64" s="345"/>
      <c r="O64" s="345"/>
      <c r="P64" s="345"/>
      <c r="Q64" s="345"/>
      <c r="R64" s="345"/>
      <c r="S64" s="345"/>
      <c r="T64" s="345"/>
      <c r="U64" s="345"/>
      <c r="V64" s="345"/>
      <c r="W64" s="345"/>
      <c r="X64" s="345"/>
      <c r="Y64" s="345"/>
      <c r="Z64" s="345"/>
      <c r="AA64" s="345"/>
      <c r="AB64" s="346"/>
      <c r="AC64" s="346"/>
      <c r="AD64" s="345"/>
    </row>
    <row r="65" spans="1:42" s="335" customFormat="1" ht="19.5" customHeight="1">
      <c r="A65" s="1010" t="s">
        <v>518</v>
      </c>
      <c r="B65" s="1010"/>
      <c r="C65" s="1010"/>
      <c r="D65" s="1010"/>
      <c r="E65" s="1010"/>
      <c r="F65" s="341"/>
      <c r="G65" s="341"/>
      <c r="H65" s="341"/>
      <c r="I65" s="341"/>
      <c r="J65" s="341"/>
      <c r="K65" s="341"/>
      <c r="L65" s="341"/>
      <c r="M65" s="341"/>
      <c r="N65" s="341"/>
      <c r="O65" s="341"/>
      <c r="P65" s="345"/>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0"/>
      <c r="AN65" s="340"/>
      <c r="AO65" s="340"/>
      <c r="AP65" s="339"/>
    </row>
    <row r="66" spans="1:42" s="335" customFormat="1" ht="19.899999999999999" customHeight="1">
      <c r="A66" s="1010" t="s">
        <v>517</v>
      </c>
      <c r="B66" s="1010"/>
      <c r="C66" s="1010"/>
      <c r="D66" s="1010"/>
      <c r="E66" s="1010"/>
      <c r="F66" s="1010"/>
      <c r="G66" s="1010"/>
      <c r="H66" s="1010"/>
      <c r="I66" s="1010"/>
      <c r="J66" s="1010"/>
      <c r="K66" s="1010"/>
      <c r="L66" s="1010"/>
      <c r="M66" s="1010"/>
      <c r="N66" s="1010"/>
      <c r="O66" s="1010"/>
      <c r="P66" s="1010"/>
      <c r="Q66" s="1010"/>
      <c r="R66" s="1010"/>
      <c r="S66" s="1010"/>
      <c r="T66" s="1010"/>
      <c r="U66" s="1010"/>
      <c r="V66" s="1010"/>
      <c r="W66" s="1010"/>
      <c r="X66" s="1010"/>
      <c r="Y66" s="1010"/>
      <c r="Z66" s="1010"/>
      <c r="AA66" s="343"/>
      <c r="AB66" s="343"/>
      <c r="AC66" s="343"/>
      <c r="AD66" s="344"/>
      <c r="AE66" s="344"/>
      <c r="AF66" s="344"/>
      <c r="AG66" s="344"/>
      <c r="AH66" s="343"/>
      <c r="AI66" s="344"/>
      <c r="AJ66" s="344"/>
      <c r="AK66" s="344"/>
      <c r="AL66" s="344"/>
      <c r="AM66" s="340"/>
      <c r="AN66" s="340"/>
      <c r="AO66" s="340"/>
      <c r="AP66" s="339"/>
    </row>
    <row r="67" spans="1:42" s="335" customFormat="1" ht="19.899999999999999" customHeight="1">
      <c r="A67" s="1010" t="s">
        <v>516</v>
      </c>
      <c r="B67" s="1010"/>
      <c r="C67" s="1010"/>
      <c r="D67" s="1010"/>
      <c r="E67" s="1010"/>
      <c r="F67" s="1010"/>
      <c r="G67" s="1010"/>
      <c r="H67" s="1010"/>
      <c r="I67" s="1010"/>
      <c r="J67" s="1010"/>
      <c r="K67" s="1010"/>
      <c r="L67" s="1010"/>
      <c r="M67" s="1010"/>
      <c r="N67" s="1010"/>
      <c r="O67" s="1010"/>
      <c r="P67" s="1010"/>
      <c r="Q67" s="1010"/>
      <c r="R67" s="1010"/>
      <c r="S67" s="1010"/>
      <c r="T67" s="1010"/>
      <c r="U67" s="1010"/>
      <c r="V67" s="1010"/>
      <c r="W67" s="1010"/>
      <c r="X67" s="1010"/>
      <c r="Y67" s="1010"/>
      <c r="Z67" s="1010"/>
      <c r="AA67" s="343"/>
      <c r="AB67" s="343"/>
      <c r="AC67" s="343"/>
      <c r="AD67" s="341"/>
      <c r="AE67" s="341"/>
      <c r="AF67" s="341"/>
      <c r="AG67" s="341"/>
      <c r="AH67" s="343"/>
      <c r="AI67" s="341"/>
      <c r="AJ67" s="341"/>
      <c r="AK67" s="341"/>
      <c r="AL67" s="341"/>
      <c r="AM67" s="340"/>
      <c r="AN67" s="340"/>
      <c r="AO67" s="340"/>
      <c r="AP67" s="339"/>
    </row>
    <row r="68" spans="1:42" s="335" customFormat="1" ht="19.899999999999999" customHeight="1">
      <c r="A68" s="336" t="s">
        <v>515</v>
      </c>
      <c r="B68" s="1011" t="s">
        <v>514</v>
      </c>
      <c r="C68" s="1011"/>
      <c r="D68" s="1011"/>
      <c r="E68" s="1011"/>
      <c r="F68" s="1011"/>
      <c r="G68" s="1011"/>
      <c r="H68" s="1011"/>
      <c r="I68" s="1011"/>
      <c r="J68" s="1011"/>
      <c r="K68" s="1011"/>
      <c r="L68" s="1011"/>
      <c r="M68" s="1011"/>
      <c r="N68" s="1011"/>
      <c r="O68" s="1011"/>
      <c r="P68" s="1011"/>
      <c r="Q68" s="1011"/>
      <c r="R68" s="1011"/>
      <c r="S68" s="1011"/>
      <c r="T68" s="1011"/>
      <c r="U68" s="1011"/>
      <c r="V68" s="1011"/>
      <c r="W68" s="1011"/>
      <c r="X68" s="1011"/>
      <c r="Y68" s="1011"/>
      <c r="Z68" s="1011"/>
      <c r="AA68" s="342"/>
      <c r="AB68" s="342"/>
      <c r="AC68" s="342"/>
      <c r="AD68" s="341"/>
      <c r="AE68" s="341"/>
      <c r="AF68" s="341"/>
      <c r="AG68" s="341"/>
      <c r="AH68" s="342"/>
      <c r="AI68" s="341"/>
      <c r="AJ68" s="341"/>
      <c r="AK68" s="341"/>
      <c r="AL68" s="341"/>
      <c r="AM68" s="340"/>
      <c r="AN68" s="340"/>
      <c r="AO68" s="340"/>
      <c r="AP68" s="339"/>
    </row>
    <row r="69" spans="1:42" s="337" customFormat="1" ht="19.899999999999999" customHeight="1">
      <c r="A69" s="336" t="s">
        <v>513</v>
      </c>
      <c r="B69" s="1008" t="s">
        <v>512</v>
      </c>
      <c r="C69" s="1008"/>
      <c r="D69" s="1008"/>
      <c r="E69" s="1008"/>
      <c r="F69" s="1008"/>
      <c r="G69" s="1008"/>
      <c r="H69" s="1008"/>
      <c r="I69" s="1008"/>
      <c r="J69" s="1008"/>
      <c r="K69" s="1008"/>
      <c r="L69" s="1008"/>
      <c r="M69" s="1008"/>
      <c r="N69" s="1008"/>
      <c r="O69" s="1008"/>
      <c r="P69" s="1008"/>
      <c r="Q69" s="1008"/>
      <c r="R69" s="1008"/>
      <c r="S69" s="1008"/>
      <c r="T69" s="1008"/>
      <c r="U69" s="1008"/>
      <c r="V69" s="1008"/>
      <c r="W69" s="1008"/>
      <c r="X69" s="1008"/>
      <c r="Y69" s="1008"/>
      <c r="Z69" s="1008"/>
      <c r="AA69" s="338"/>
      <c r="AB69" s="338"/>
      <c r="AC69" s="338"/>
      <c r="AH69" s="338"/>
    </row>
    <row r="70" spans="1:42" s="337" customFormat="1" ht="19.899999999999999" customHeight="1">
      <c r="A70" s="336"/>
      <c r="B70" s="1008" t="s">
        <v>511</v>
      </c>
      <c r="C70" s="1008"/>
      <c r="D70" s="1008"/>
      <c r="E70" s="1008"/>
      <c r="F70" s="1008"/>
      <c r="G70" s="1008"/>
      <c r="H70" s="1008"/>
      <c r="I70" s="1008"/>
      <c r="J70" s="1008"/>
      <c r="K70" s="1008"/>
      <c r="L70" s="1008"/>
      <c r="M70" s="1008"/>
      <c r="N70" s="1008"/>
      <c r="O70" s="1008"/>
      <c r="P70" s="1008"/>
      <c r="Q70" s="1008"/>
      <c r="R70" s="1008"/>
      <c r="S70" s="1008"/>
      <c r="T70" s="1008"/>
      <c r="U70" s="1008"/>
      <c r="V70" s="1008"/>
      <c r="W70" s="1008"/>
      <c r="X70" s="1008"/>
      <c r="Y70" s="1008"/>
      <c r="Z70" s="1008"/>
      <c r="AA70" s="338"/>
      <c r="AB70" s="338"/>
      <c r="AC70" s="338"/>
      <c r="AH70" s="338"/>
      <c r="AM70" s="338"/>
      <c r="AN70" s="338"/>
      <c r="AO70" s="338"/>
      <c r="AP70" s="338"/>
    </row>
    <row r="71" spans="1:42" s="333" customFormat="1" ht="19.899999999999999" customHeight="1">
      <c r="A71" s="336" t="s">
        <v>510</v>
      </c>
      <c r="B71" s="1009" t="s">
        <v>509</v>
      </c>
      <c r="C71" s="1009"/>
      <c r="D71" s="1009"/>
      <c r="E71" s="1009"/>
      <c r="F71" s="1009"/>
      <c r="G71" s="1009"/>
      <c r="H71" s="1009"/>
      <c r="I71" s="1009"/>
      <c r="J71" s="1009"/>
      <c r="K71" s="1009"/>
      <c r="L71" s="1009"/>
      <c r="M71" s="1009"/>
      <c r="N71" s="1009"/>
      <c r="O71" s="1009"/>
      <c r="P71" s="1009"/>
      <c r="Q71" s="1009"/>
      <c r="R71" s="1009"/>
      <c r="S71" s="1009"/>
      <c r="T71" s="1009"/>
      <c r="U71" s="1009"/>
      <c r="V71" s="1009"/>
      <c r="W71" s="1009"/>
      <c r="X71" s="1009"/>
      <c r="Y71" s="1009"/>
      <c r="Z71" s="1009"/>
      <c r="AA71" s="336"/>
      <c r="AB71" s="336"/>
      <c r="AC71" s="336"/>
      <c r="AH71" s="336"/>
    </row>
    <row r="72" spans="1:42" s="335" customFormat="1" ht="19.899999999999999" customHeight="1">
      <c r="A72" s="336"/>
      <c r="B72" s="1009" t="s">
        <v>508</v>
      </c>
      <c r="C72" s="1009"/>
      <c r="D72" s="1009"/>
      <c r="E72" s="1009"/>
      <c r="F72" s="1009"/>
      <c r="G72" s="1009"/>
      <c r="H72" s="1009"/>
      <c r="I72" s="1009"/>
      <c r="J72" s="1009"/>
      <c r="K72" s="1009"/>
      <c r="L72" s="1009"/>
      <c r="M72" s="1009"/>
      <c r="N72" s="1009"/>
      <c r="O72" s="1009"/>
      <c r="P72" s="1009"/>
      <c r="Q72" s="1009"/>
      <c r="R72" s="1009"/>
      <c r="S72" s="1009"/>
      <c r="T72" s="1009"/>
      <c r="U72" s="1009"/>
      <c r="V72" s="1009"/>
      <c r="W72" s="1009"/>
      <c r="X72" s="1009"/>
      <c r="Y72" s="1009"/>
      <c r="Z72" s="1009"/>
      <c r="AA72" s="336"/>
      <c r="AB72" s="336"/>
      <c r="AC72" s="336"/>
      <c r="AD72" s="333"/>
      <c r="AE72" s="333"/>
      <c r="AF72" s="333"/>
      <c r="AG72" s="333"/>
      <c r="AH72" s="336"/>
      <c r="AI72" s="333"/>
      <c r="AJ72" s="333"/>
      <c r="AK72" s="333"/>
      <c r="AL72" s="333"/>
      <c r="AM72" s="333"/>
      <c r="AN72" s="333"/>
      <c r="AO72" s="333"/>
      <c r="AP72" s="333"/>
    </row>
    <row r="73" spans="1:42" s="335" customFormat="1" ht="19.899999999999999" customHeight="1">
      <c r="A73" s="334" t="s">
        <v>690</v>
      </c>
      <c r="B73" s="334"/>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3"/>
      <c r="AC73" s="333"/>
      <c r="AD73" s="333"/>
      <c r="AE73" s="333"/>
      <c r="AF73" s="333"/>
      <c r="AG73" s="333"/>
      <c r="AH73" s="333"/>
      <c r="AI73" s="333"/>
      <c r="AJ73" s="333"/>
      <c r="AK73" s="333"/>
      <c r="AL73" s="333"/>
      <c r="AM73" s="333"/>
      <c r="AN73" s="333"/>
      <c r="AO73" s="333"/>
      <c r="AP73" s="333"/>
    </row>
    <row r="74" spans="1:42" s="332" customFormat="1" ht="19.899999999999999" customHeight="1">
      <c r="A74" s="334"/>
      <c r="B74" s="334"/>
      <c r="C74" s="331"/>
      <c r="D74" s="331"/>
      <c r="E74" s="331"/>
      <c r="F74" s="331"/>
      <c r="G74" s="331"/>
      <c r="H74" s="331"/>
      <c r="I74" s="331"/>
      <c r="J74" s="331"/>
      <c r="K74" s="331"/>
      <c r="L74" s="331"/>
      <c r="M74" s="331"/>
      <c r="N74" s="331"/>
      <c r="O74" s="331"/>
      <c r="P74" s="333"/>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row>
    <row r="75" spans="1:42" ht="12" customHeight="1">
      <c r="B75" s="329"/>
      <c r="C75" s="329"/>
      <c r="D75" s="329"/>
      <c r="E75" s="329"/>
      <c r="F75" s="329"/>
      <c r="G75" s="329"/>
      <c r="H75" s="329"/>
      <c r="I75" s="329"/>
      <c r="J75" s="329"/>
      <c r="K75" s="329"/>
      <c r="L75" s="329"/>
      <c r="M75" s="329"/>
      <c r="N75" s="329"/>
      <c r="O75" s="329"/>
      <c r="P75" s="331"/>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row>
    <row r="76" spans="1:42" ht="12" customHeight="1">
      <c r="B76" s="329"/>
      <c r="C76" s="32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c r="AC76" s="329"/>
      <c r="AD76" s="329"/>
      <c r="AE76" s="329"/>
      <c r="AF76" s="329"/>
      <c r="AG76" s="329"/>
      <c r="AH76" s="329"/>
      <c r="AI76" s="329"/>
      <c r="AJ76" s="329"/>
      <c r="AK76" s="329"/>
      <c r="AL76" s="329"/>
      <c r="AM76" s="329"/>
      <c r="AN76" s="329"/>
      <c r="AO76" s="329"/>
      <c r="AP76" s="329"/>
    </row>
    <row r="77" spans="1:42" ht="12" customHeight="1">
      <c r="B77" s="329"/>
      <c r="C77" s="329"/>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29"/>
      <c r="AF77" s="329"/>
      <c r="AG77" s="329"/>
      <c r="AH77" s="329"/>
      <c r="AI77" s="329"/>
      <c r="AJ77" s="329"/>
      <c r="AK77" s="329"/>
      <c r="AL77" s="329"/>
      <c r="AM77" s="329"/>
      <c r="AN77" s="329"/>
      <c r="AO77" s="329"/>
      <c r="AP77" s="329"/>
    </row>
    <row r="78" spans="1:42" ht="12" customHeight="1">
      <c r="B78" s="330"/>
      <c r="C78" s="329"/>
      <c r="D78" s="329"/>
      <c r="E78" s="329"/>
      <c r="F78" s="329"/>
      <c r="G78" s="329"/>
      <c r="H78" s="329"/>
      <c r="I78" s="329"/>
      <c r="J78" s="329"/>
      <c r="K78" s="329"/>
      <c r="L78" s="329"/>
      <c r="M78" s="329"/>
      <c r="N78" s="329"/>
      <c r="O78" s="329"/>
      <c r="P78" s="329"/>
      <c r="Q78" s="329"/>
      <c r="R78" s="329"/>
      <c r="S78" s="329"/>
      <c r="T78" s="329"/>
      <c r="U78" s="329"/>
      <c r="V78" s="329"/>
      <c r="W78" s="329"/>
      <c r="X78" s="329"/>
      <c r="Y78" s="329"/>
      <c r="Z78" s="329"/>
      <c r="AA78" s="329"/>
      <c r="AB78" s="329"/>
      <c r="AC78" s="329"/>
      <c r="AD78" s="329"/>
      <c r="AE78" s="329"/>
      <c r="AF78" s="329"/>
      <c r="AG78" s="329"/>
      <c r="AH78" s="329"/>
      <c r="AI78" s="329"/>
      <c r="AJ78" s="329"/>
      <c r="AK78" s="329"/>
      <c r="AL78" s="329"/>
      <c r="AM78" s="329"/>
      <c r="AN78" s="329"/>
      <c r="AO78" s="329"/>
      <c r="AP78" s="329"/>
    </row>
    <row r="79" spans="1:42" ht="18.75">
      <c r="B79" s="326"/>
      <c r="C79" s="326"/>
      <c r="D79" s="326"/>
      <c r="E79" s="326"/>
      <c r="F79" s="326"/>
      <c r="G79" s="326"/>
      <c r="H79" s="326"/>
      <c r="I79" s="326"/>
      <c r="J79" s="326"/>
      <c r="K79" s="326"/>
      <c r="L79" s="326"/>
      <c r="M79" s="326"/>
      <c r="N79" s="326"/>
      <c r="O79" s="326"/>
      <c r="P79" s="329"/>
      <c r="Q79" s="326"/>
      <c r="R79" s="326"/>
      <c r="S79" s="326"/>
      <c r="T79" s="328" t="s">
        <v>507</v>
      </c>
      <c r="U79" s="326"/>
      <c r="V79" s="326"/>
      <c r="W79" s="326"/>
      <c r="X79" s="326"/>
      <c r="Y79" s="326"/>
      <c r="Z79" s="327"/>
      <c r="AA79" s="326"/>
      <c r="AB79" s="326"/>
      <c r="AC79" s="326"/>
      <c r="AD79" s="326"/>
      <c r="AE79" s="326"/>
      <c r="AF79" s="326"/>
      <c r="AG79" s="326"/>
      <c r="AH79" s="326"/>
      <c r="AI79" s="326"/>
      <c r="AJ79" s="326"/>
      <c r="AK79" s="326"/>
      <c r="AL79" s="326"/>
      <c r="AM79" s="326"/>
      <c r="AN79" s="326"/>
      <c r="AO79" s="326"/>
      <c r="AP79" s="326"/>
    </row>
    <row r="80" spans="1:42" ht="25.5" customHeight="1">
      <c r="F80" s="322" t="s">
        <v>506</v>
      </c>
      <c r="P80" s="326"/>
      <c r="T80" s="325" t="e">
        <f>様式4!$AZ$18/様式4!$AZ$19*$L$61</f>
        <v>#DIV/0!</v>
      </c>
      <c r="Y80" s="322" t="s">
        <v>693</v>
      </c>
      <c r="Z80" s="324"/>
    </row>
    <row r="81" spans="6:26">
      <c r="F81" s="322" t="s">
        <v>505</v>
      </c>
      <c r="Y81" s="322" t="s">
        <v>694</v>
      </c>
    </row>
    <row r="82" spans="6:26">
      <c r="F82" s="322" t="s">
        <v>504</v>
      </c>
      <c r="Y82" s="322" t="s">
        <v>695</v>
      </c>
    </row>
    <row r="83" spans="6:26">
      <c r="F83" s="322" t="s">
        <v>503</v>
      </c>
      <c r="Z83" s="324"/>
    </row>
    <row r="84" spans="6:26">
      <c r="F84" s="322" t="s">
        <v>502</v>
      </c>
    </row>
    <row r="85" spans="6:26">
      <c r="F85" s="322" t="s">
        <v>501</v>
      </c>
    </row>
    <row r="86" spans="6:26">
      <c r="F86" s="322" t="s">
        <v>500</v>
      </c>
    </row>
    <row r="87" spans="6:26">
      <c r="F87" s="322" t="s">
        <v>499</v>
      </c>
    </row>
    <row r="88" spans="6:26">
      <c r="F88" s="322" t="s">
        <v>498</v>
      </c>
    </row>
    <row r="89" spans="6:26">
      <c r="F89" s="322" t="s">
        <v>497</v>
      </c>
    </row>
    <row r="90" spans="6:26">
      <c r="F90" s="322" t="s">
        <v>496</v>
      </c>
    </row>
    <row r="91" spans="6:26">
      <c r="F91" s="322" t="s">
        <v>495</v>
      </c>
    </row>
    <row r="92" spans="6:26">
      <c r="F92" s="322" t="s">
        <v>494</v>
      </c>
    </row>
    <row r="93" spans="6:26">
      <c r="F93" s="322" t="s">
        <v>493</v>
      </c>
    </row>
    <row r="94" spans="6:26">
      <c r="F94" s="322" t="s">
        <v>492</v>
      </c>
      <c r="V94" s="323"/>
    </row>
    <row r="95" spans="6:26">
      <c r="F95" s="322" t="s">
        <v>491</v>
      </c>
    </row>
  </sheetData>
  <sheetProtection algorithmName="SHA-512" hashValue="D8FdMx0a0AUEmBOPvltPq5sbMYlGXfTdQZQ4+xAlz4t3INTQU4UkM+0pnNpMrsiMaecAAlmL04k0O12qwtinDg==" saltValue="RqK5yRI4F2syF1glCKWdiw==" spinCount="100000" sheet="1" formatCells="0" insertColumns="0" insertRows="0" selectLockedCells="1"/>
  <mergeCells count="155">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B11:D11"/>
    <mergeCell ref="L11:L60"/>
    <mergeCell ref="M11:M60"/>
    <mergeCell ref="N11:N60"/>
    <mergeCell ref="Q11:Q60"/>
    <mergeCell ref="B36:D36"/>
    <mergeCell ref="B41:D41"/>
    <mergeCell ref="B42:D42"/>
    <mergeCell ref="B40:D40"/>
    <mergeCell ref="B35:D35"/>
    <mergeCell ref="B12:D12"/>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AE57:AG57"/>
    <mergeCell ref="AE51:AG51"/>
    <mergeCell ref="B52:D52"/>
    <mergeCell ref="AE52:AG52"/>
    <mergeCell ref="B53:D53"/>
    <mergeCell ref="AE53:AG53"/>
    <mergeCell ref="B49:D49"/>
    <mergeCell ref="AE49:AG49"/>
    <mergeCell ref="B50:D50"/>
    <mergeCell ref="AE50:AG50"/>
    <mergeCell ref="B51:D51"/>
    <mergeCell ref="B55:D55"/>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32:AG32"/>
    <mergeCell ref="AE22:AG22"/>
    <mergeCell ref="B23:D23"/>
    <mergeCell ref="AE23:AG23"/>
    <mergeCell ref="B30:D30"/>
    <mergeCell ref="AE30:AG30"/>
    <mergeCell ref="B31:D31"/>
    <mergeCell ref="AE31:AG31"/>
    <mergeCell ref="AE27:AG27"/>
    <mergeCell ref="AE28:AG28"/>
    <mergeCell ref="B24:D24"/>
    <mergeCell ref="AE24:AG24"/>
  </mergeCells>
  <phoneticPr fontId="4"/>
  <conditionalFormatting sqref="B11:F60 K11:K60 O11:O60 T12:T61 B61 K61:O61 Q61:S61 U61:AB61">
    <cfRule type="containsBlanks" dxfId="7" priority="10">
      <formula>LEN(TRIM(B11))=0</formula>
    </cfRule>
  </conditionalFormatting>
  <conditionalFormatting sqref="L11:N11 L12:M60">
    <cfRule type="containsBlanks" dxfId="6" priority="4">
      <formula>LEN(TRIM(L11))=0</formula>
    </cfRule>
  </conditionalFormatting>
  <conditionalFormatting sqref="P11:P61">
    <cfRule type="containsBlanks" dxfId="5" priority="11">
      <formula>LEN(TRIM(P11))=0</formula>
    </cfRule>
  </conditionalFormatting>
  <conditionalFormatting sqref="Q11 S11:W11">
    <cfRule type="containsBlanks" dxfId="4" priority="3">
      <formula>LEN(TRIM(Q11))=0</formula>
    </cfRule>
  </conditionalFormatting>
  <conditionalFormatting sqref="X11:AA60">
    <cfRule type="containsBlanks" dxfId="3" priority="12">
      <formula>LEN(TRIM(X11))=0</formula>
    </cfRule>
  </conditionalFormatting>
  <conditionalFormatting sqref="AB11">
    <cfRule type="containsBlanks" dxfId="2" priority="2">
      <formula>LEN(TRIM(AB11))=0</formula>
    </cfRule>
  </conditionalFormatting>
  <conditionalFormatting sqref="AC11:AC61 AE11:AG61 S12:S60 U12:W60 AD61">
    <cfRule type="containsBlanks" dxfId="1" priority="13">
      <formula>LEN(TRIM(S11))=0</formula>
    </cfRule>
  </conditionalFormatting>
  <conditionalFormatting sqref="AD11">
    <cfRule type="containsBlanks" dxfId="0" priority="15">
      <formula>LEN(TRIM(AD11))=0</formula>
    </cfRule>
  </conditionalFormatting>
  <dataValidations xWindow="336" yWindow="890" count="10">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5AC998C6-653D-447F-942E-807A50DCC2DE}"/>
    <dataValidation type="list" allowBlank="1" showInputMessage="1" showErrorMessage="1" sqref="Y11:Y60" xr:uid="{ABEF747A-FC5F-4BB0-B29A-D2D6090D4B58}">
      <formula1>$Y$80:$Y$82</formula1>
    </dataValidation>
    <dataValidation type="custom" allowBlank="1" showInputMessage="1" showErrorMessage="1" prompt="整数のみ入力してください。" sqref="K11:K60 O11:P60 S11:S60 U11:X60 AA11:AA60 AC11:AC39 AC41:AC60 AC40" xr:uid="{0EDE0603-5AD3-4965-A7A8-667FF4338031}">
      <formula1>INT(K11)=K11</formula1>
    </dataValidation>
  </dataValidations>
  <printOptions horizontalCentered="1"/>
  <pageMargins left="0.78740157480314965" right="0.78740157480314965" top="0.59055118110236227" bottom="0.59055118110236227" header="0.51181102362204722" footer="0.51181102362204722"/>
  <pageSetup paperSize="8" scale="2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1993-00B8-4811-81AA-92EBE14F9E6E}">
  <sheetPr>
    <pageSetUpPr fitToPage="1"/>
  </sheetPr>
  <dimension ref="A1:F21"/>
  <sheetViews>
    <sheetView showGridLines="0" view="pageBreakPreview" zoomScale="85" zoomScaleNormal="100" zoomScaleSheetLayoutView="85" workbookViewId="0">
      <selection activeCell="Y16" sqref="Y16"/>
    </sheetView>
  </sheetViews>
  <sheetFormatPr defaultColWidth="9" defaultRowHeight="18" customHeight="1"/>
  <cols>
    <col min="1" max="1" width="5" style="306" customWidth="1"/>
    <col min="2" max="2" width="15.625" style="306" customWidth="1"/>
    <col min="3" max="3" width="14.625" style="306" customWidth="1"/>
    <col min="4" max="4" width="23.125" style="306" customWidth="1"/>
    <col min="5" max="6" width="22.875" style="306" customWidth="1"/>
    <col min="7" max="7" width="2.5" style="306" customWidth="1"/>
    <col min="8" max="19" width="3" style="306" customWidth="1"/>
    <col min="20" max="16384" width="9" style="306"/>
  </cols>
  <sheetData>
    <row r="1" spans="1:6" ht="18" customHeight="1" thickBot="1">
      <c r="A1" s="313" t="s">
        <v>585</v>
      </c>
    </row>
    <row r="2" spans="1:6" ht="18" customHeight="1" thickBot="1">
      <c r="D2" s="408" t="s">
        <v>570</v>
      </c>
      <c r="E2" s="1082">
        <f>様式1!U8</f>
        <v>0</v>
      </c>
      <c r="F2" s="1083"/>
    </row>
    <row r="4" spans="1:6" ht="18" customHeight="1">
      <c r="A4" s="723" t="s">
        <v>584</v>
      </c>
      <c r="B4" s="723"/>
      <c r="C4" s="723"/>
      <c r="D4" s="723"/>
      <c r="E4" s="723"/>
      <c r="F4" s="723"/>
    </row>
    <row r="5" spans="1:6" ht="18" customHeight="1" thickBot="1">
      <c r="A5" s="312"/>
      <c r="B5" s="312"/>
      <c r="C5" s="312"/>
      <c r="D5" s="312"/>
      <c r="E5" s="312"/>
      <c r="F5" s="312"/>
    </row>
    <row r="6" spans="1:6" ht="40.15" customHeight="1">
      <c r="A6" s="1084" t="s">
        <v>583</v>
      </c>
      <c r="B6" s="1086" t="s">
        <v>582</v>
      </c>
      <c r="C6" s="1086" t="s">
        <v>581</v>
      </c>
      <c r="D6" s="1086" t="s">
        <v>580</v>
      </c>
      <c r="E6" s="1088" t="s">
        <v>579</v>
      </c>
      <c r="F6" s="1076" t="s">
        <v>578</v>
      </c>
    </row>
    <row r="7" spans="1:6" ht="56.1" customHeight="1" thickBot="1">
      <c r="A7" s="1085"/>
      <c r="B7" s="1087"/>
      <c r="C7" s="1087"/>
      <c r="D7" s="1087"/>
      <c r="E7" s="1089"/>
      <c r="F7" s="1077"/>
    </row>
    <row r="8" spans="1:6" ht="21.75" customHeight="1">
      <c r="A8" s="407" t="s">
        <v>577</v>
      </c>
      <c r="B8" s="406" t="s">
        <v>576</v>
      </c>
      <c r="C8" s="406" t="s">
        <v>575</v>
      </c>
      <c r="D8" s="406" t="s">
        <v>574</v>
      </c>
      <c r="E8" s="405">
        <v>200000</v>
      </c>
      <c r="F8" s="404"/>
    </row>
    <row r="9" spans="1:6" ht="21.75" customHeight="1">
      <c r="A9" s="409"/>
      <c r="B9" s="410"/>
      <c r="C9" s="410"/>
      <c r="D9" s="410"/>
      <c r="E9" s="411"/>
      <c r="F9" s="412"/>
    </row>
    <row r="10" spans="1:6" ht="21.75" customHeight="1">
      <c r="A10" s="409"/>
      <c r="B10" s="410"/>
      <c r="C10" s="410"/>
      <c r="D10" s="410"/>
      <c r="E10" s="411"/>
      <c r="F10" s="412"/>
    </row>
    <row r="11" spans="1:6" ht="21.75" customHeight="1">
      <c r="A11" s="409"/>
      <c r="B11" s="410"/>
      <c r="C11" s="410"/>
      <c r="D11" s="410"/>
      <c r="E11" s="411"/>
      <c r="F11" s="412"/>
    </row>
    <row r="12" spans="1:6" ht="21.75" customHeight="1">
      <c r="A12" s="409"/>
      <c r="B12" s="410"/>
      <c r="C12" s="410"/>
      <c r="D12" s="410"/>
      <c r="E12" s="411"/>
      <c r="F12" s="412"/>
    </row>
    <row r="13" spans="1:6" ht="21.75" customHeight="1">
      <c r="A13" s="409"/>
      <c r="B13" s="410"/>
      <c r="C13" s="410"/>
      <c r="D13" s="410"/>
      <c r="E13" s="411"/>
      <c r="F13" s="412"/>
    </row>
    <row r="14" spans="1:6" ht="21.75" customHeight="1">
      <c r="A14" s="409"/>
      <c r="B14" s="410"/>
      <c r="C14" s="410"/>
      <c r="D14" s="410"/>
      <c r="E14" s="411"/>
      <c r="F14" s="412"/>
    </row>
    <row r="15" spans="1:6" ht="21.75" customHeight="1">
      <c r="A15" s="409"/>
      <c r="B15" s="410"/>
      <c r="C15" s="410"/>
      <c r="D15" s="410"/>
      <c r="E15" s="411"/>
      <c r="F15" s="412"/>
    </row>
    <row r="16" spans="1:6" ht="21.75" customHeight="1">
      <c r="A16" s="409"/>
      <c r="B16" s="410"/>
      <c r="C16" s="410"/>
      <c r="D16" s="410"/>
      <c r="E16" s="411"/>
      <c r="F16" s="412"/>
    </row>
    <row r="17" spans="1:6" ht="21.75" customHeight="1">
      <c r="A17" s="413"/>
      <c r="B17" s="414"/>
      <c r="C17" s="414"/>
      <c r="D17" s="414"/>
      <c r="E17" s="415"/>
      <c r="F17" s="416"/>
    </row>
    <row r="18" spans="1:6" ht="21.75" customHeight="1" thickBot="1">
      <c r="A18" s="1078" t="s">
        <v>573</v>
      </c>
      <c r="B18" s="729"/>
      <c r="C18" s="729"/>
      <c r="D18" s="1079"/>
      <c r="E18" s="403">
        <f>SUM(E9:E17)</f>
        <v>0</v>
      </c>
      <c r="F18" s="402">
        <f>SUM(F9:F17)</f>
        <v>0</v>
      </c>
    </row>
    <row r="19" spans="1:6" ht="19.5" customHeight="1">
      <c r="A19" s="401" t="s">
        <v>515</v>
      </c>
      <c r="B19" s="1080" t="s">
        <v>572</v>
      </c>
      <c r="C19" s="1080"/>
      <c r="D19" s="1080"/>
      <c r="E19" s="1080"/>
      <c r="F19" s="1080"/>
    </row>
    <row r="20" spans="1:6" ht="19.5" customHeight="1">
      <c r="A20" s="401"/>
      <c r="B20" s="1080"/>
      <c r="C20" s="1080"/>
      <c r="D20" s="1080"/>
      <c r="E20" s="1080"/>
      <c r="F20" s="1080"/>
    </row>
    <row r="21" spans="1:6" ht="18" customHeight="1">
      <c r="A21" s="400"/>
      <c r="B21" s="1081"/>
      <c r="C21" s="1081"/>
      <c r="D21" s="1081"/>
      <c r="E21" s="1081"/>
      <c r="F21" s="1081"/>
    </row>
  </sheetData>
  <sheetProtection algorithmName="SHA-512" hashValue="XmFkAfbNM6AgqcJ5xhwHbhHhIgyR0fN/OvtlUJ+tm8j+tlxy4gLeedpjvt+SmKWOpbezsE4igFaELHdixFqiEA==" saltValue="QvxwvYf8Q16heXCMGJwOyA==" spinCount="100000" sheet="1"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dataValidations count="1">
    <dataValidation type="custom" allowBlank="1" showInputMessage="1" showErrorMessage="1" prompt="整数のみ入力してください。" sqref="E9:F17" xr:uid="{F8000352-1488-4004-ABBD-1238FB78269A}">
      <formula1>INT(E9)=E9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F014-848A-4A7D-9E9A-5B831B5375BC}">
  <sheetPr>
    <pageSetUpPr fitToPage="1"/>
  </sheetPr>
  <dimension ref="A1:AD24"/>
  <sheetViews>
    <sheetView showGridLines="0" view="pageBreakPreview" zoomScale="85" zoomScaleNormal="100" zoomScaleSheetLayoutView="85" workbookViewId="0"/>
  </sheetViews>
  <sheetFormatPr defaultColWidth="9" defaultRowHeight="18" customHeight="1"/>
  <cols>
    <col min="1" max="1" width="3" style="422" customWidth="1"/>
    <col min="2" max="28" width="3.125" style="422" customWidth="1"/>
    <col min="29" max="29" width="1.625" style="422" customWidth="1"/>
    <col min="30" max="30" width="3" style="422" hidden="1" customWidth="1"/>
    <col min="31" max="31" width="3" style="422" customWidth="1"/>
    <col min="32" max="16384" width="9" style="422"/>
  </cols>
  <sheetData>
    <row r="1" spans="1:28" ht="18" customHeight="1">
      <c r="A1" s="421" t="s">
        <v>594</v>
      </c>
    </row>
    <row r="2" spans="1:28" ht="18" customHeight="1">
      <c r="A2" s="767" t="str">
        <f>様式1!$AQ$1&amp;様式1!$AQ$2&amp;"年度　賃金改善の誓約書"</f>
        <v>令和８年度　賃金改善の誓約書</v>
      </c>
      <c r="B2" s="767"/>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row>
    <row r="3" spans="1:28" ht="33" customHeight="1" thickBot="1">
      <c r="A3" s="563"/>
      <c r="B3" s="563"/>
      <c r="C3" s="563"/>
      <c r="D3" s="563"/>
      <c r="E3" s="563"/>
      <c r="F3" s="563"/>
      <c r="G3" s="563"/>
      <c r="H3" s="563"/>
      <c r="I3" s="563"/>
      <c r="J3" s="563"/>
      <c r="K3" s="563"/>
      <c r="L3" s="563"/>
      <c r="M3" s="563"/>
      <c r="N3" s="563"/>
      <c r="O3" s="563"/>
      <c r="P3" s="563"/>
      <c r="Q3" s="563"/>
      <c r="R3" s="563"/>
      <c r="S3" s="563"/>
      <c r="T3" s="563"/>
      <c r="U3" s="563"/>
      <c r="V3" s="563"/>
      <c r="W3" s="563"/>
      <c r="X3" s="563"/>
      <c r="Y3" s="563"/>
      <c r="Z3" s="426"/>
    </row>
    <row r="4" spans="1:28" ht="17.25" customHeight="1">
      <c r="B4" s="428"/>
      <c r="C4" s="428"/>
      <c r="D4" s="428"/>
      <c r="E4" s="428"/>
      <c r="H4" s="564"/>
      <c r="I4" s="697" t="s">
        <v>352</v>
      </c>
      <c r="J4" s="768"/>
      <c r="K4" s="768"/>
      <c r="L4" s="768"/>
      <c r="M4" s="768"/>
      <c r="N4" s="768"/>
      <c r="O4" s="992" t="str">
        <f>様式3!U8</f>
        <v>京都市</v>
      </c>
      <c r="P4" s="993"/>
      <c r="Q4" s="993"/>
      <c r="R4" s="993"/>
      <c r="S4" s="993"/>
      <c r="T4" s="993"/>
      <c r="U4" s="993"/>
      <c r="V4" s="993"/>
      <c r="W4" s="993"/>
      <c r="X4" s="993"/>
      <c r="Y4" s="993"/>
      <c r="Z4" s="993"/>
      <c r="AA4" s="993"/>
      <c r="AB4" s="994"/>
    </row>
    <row r="5" spans="1:28" ht="17.25" customHeight="1">
      <c r="B5" s="428"/>
      <c r="C5" s="428"/>
      <c r="I5" s="704" t="s">
        <v>350</v>
      </c>
      <c r="J5" s="771"/>
      <c r="K5" s="771"/>
      <c r="L5" s="771"/>
      <c r="M5" s="771"/>
      <c r="N5" s="771"/>
      <c r="O5" s="989">
        <f>様式3!U9</f>
        <v>0</v>
      </c>
      <c r="P5" s="990"/>
      <c r="Q5" s="990"/>
      <c r="R5" s="990"/>
      <c r="S5" s="990"/>
      <c r="T5" s="990"/>
      <c r="U5" s="990"/>
      <c r="V5" s="990"/>
      <c r="W5" s="990"/>
      <c r="X5" s="990"/>
      <c r="Y5" s="990"/>
      <c r="Z5" s="990"/>
      <c r="AA5" s="990"/>
      <c r="AB5" s="991"/>
    </row>
    <row r="6" spans="1:28" ht="17.25" customHeight="1">
      <c r="B6" s="428"/>
      <c r="C6" s="428"/>
      <c r="I6" s="704" t="s">
        <v>349</v>
      </c>
      <c r="J6" s="771"/>
      <c r="K6" s="771"/>
      <c r="L6" s="771"/>
      <c r="M6" s="771"/>
      <c r="N6" s="771"/>
      <c r="O6" s="989">
        <f>様式3!U10</f>
        <v>0</v>
      </c>
      <c r="P6" s="990"/>
      <c r="Q6" s="990"/>
      <c r="R6" s="990"/>
      <c r="S6" s="990"/>
      <c r="T6" s="990"/>
      <c r="U6" s="990"/>
      <c r="V6" s="990"/>
      <c r="W6" s="990"/>
      <c r="X6" s="990"/>
      <c r="Y6" s="990"/>
      <c r="Z6" s="990"/>
      <c r="AA6" s="990"/>
      <c r="AB6" s="991"/>
    </row>
    <row r="7" spans="1:28" ht="17.25" customHeight="1" thickBot="1">
      <c r="B7" s="428"/>
      <c r="C7" s="428"/>
      <c r="D7" s="455"/>
      <c r="E7" s="455"/>
      <c r="F7" s="428"/>
      <c r="G7" s="428"/>
      <c r="H7" s="428"/>
      <c r="I7" s="709" t="s">
        <v>378</v>
      </c>
      <c r="J7" s="786"/>
      <c r="K7" s="786"/>
      <c r="L7" s="786"/>
      <c r="M7" s="786"/>
      <c r="N7" s="786"/>
      <c r="O7" s="978">
        <f>様式3!U11</f>
        <v>0</v>
      </c>
      <c r="P7" s="979"/>
      <c r="Q7" s="979"/>
      <c r="R7" s="979"/>
      <c r="S7" s="979"/>
      <c r="T7" s="979"/>
      <c r="U7" s="979"/>
      <c r="V7" s="979"/>
      <c r="W7" s="979"/>
      <c r="X7" s="979"/>
      <c r="Y7" s="979"/>
      <c r="Z7" s="979"/>
      <c r="AA7" s="979"/>
      <c r="AB7" s="980"/>
    </row>
    <row r="8" spans="1:28" ht="18" customHeight="1">
      <c r="K8" s="430"/>
      <c r="L8" s="430"/>
      <c r="M8" s="430"/>
      <c r="N8" s="430"/>
      <c r="O8" s="430"/>
      <c r="P8" s="430"/>
      <c r="Q8" s="430"/>
      <c r="R8" s="430"/>
      <c r="S8" s="430"/>
    </row>
    <row r="9" spans="1:28" ht="30" customHeight="1">
      <c r="B9" s="422" t="s">
        <v>593</v>
      </c>
      <c r="K9" s="430"/>
      <c r="L9" s="430"/>
      <c r="M9" s="430"/>
      <c r="N9" s="430"/>
      <c r="O9" s="430"/>
      <c r="P9" s="430"/>
      <c r="Q9" s="430"/>
      <c r="R9" s="430"/>
      <c r="S9" s="430"/>
    </row>
    <row r="10" spans="1:28" s="565" customFormat="1" ht="35.25" customHeight="1">
      <c r="B10" s="974"/>
      <c r="C10" s="975"/>
      <c r="D10" s="975"/>
      <c r="E10" s="975"/>
      <c r="F10" s="975"/>
      <c r="G10" s="975"/>
      <c r="H10" s="975"/>
      <c r="I10" s="975"/>
      <c r="J10" s="975"/>
      <c r="K10" s="820" t="s">
        <v>457</v>
      </c>
      <c r="L10" s="821"/>
      <c r="M10" s="821"/>
      <c r="N10" s="821"/>
      <c r="O10" s="821"/>
      <c r="P10" s="821"/>
      <c r="Q10" s="821"/>
      <c r="R10" s="821"/>
      <c r="S10" s="822"/>
      <c r="T10" s="974" t="s">
        <v>486</v>
      </c>
      <c r="U10" s="975"/>
      <c r="V10" s="975"/>
      <c r="W10" s="975"/>
      <c r="X10" s="975"/>
      <c r="Y10" s="975"/>
      <c r="Z10" s="975"/>
      <c r="AA10" s="975"/>
      <c r="AB10" s="976"/>
    </row>
    <row r="11" spans="1:28" s="565" customFormat="1" ht="27.75" customHeight="1">
      <c r="B11" s="1090" t="s">
        <v>484</v>
      </c>
      <c r="C11" s="1091"/>
      <c r="D11" s="1091"/>
      <c r="E11" s="1091"/>
      <c r="F11" s="1091"/>
      <c r="G11" s="1091"/>
      <c r="H11" s="1091"/>
      <c r="I11" s="1091"/>
      <c r="J11" s="1092"/>
      <c r="K11" s="973" t="e">
        <f>【参考】計算結果!$D$14</f>
        <v>#N/A</v>
      </c>
      <c r="L11" s="973"/>
      <c r="M11" s="973"/>
      <c r="N11" s="973"/>
      <c r="O11" s="973"/>
      <c r="P11" s="973"/>
      <c r="Q11" s="973"/>
      <c r="R11" s="973"/>
      <c r="S11" s="536" t="s">
        <v>454</v>
      </c>
      <c r="T11" s="985">
        <f>【参考】計算結果!$D$20</f>
        <v>0</v>
      </c>
      <c r="U11" s="985"/>
      <c r="V11" s="985"/>
      <c r="W11" s="985"/>
      <c r="X11" s="985"/>
      <c r="Y11" s="985"/>
      <c r="Z11" s="985"/>
      <c r="AA11" s="985"/>
      <c r="AB11" s="536" t="s">
        <v>454</v>
      </c>
    </row>
    <row r="12" spans="1:28" s="566" customFormat="1" ht="18" customHeight="1">
      <c r="B12" s="567"/>
      <c r="K12" s="568"/>
      <c r="L12" s="568"/>
      <c r="M12" s="568"/>
      <c r="N12" s="568"/>
      <c r="O12" s="568"/>
      <c r="P12" s="568"/>
      <c r="Q12" s="568"/>
      <c r="R12" s="568"/>
      <c r="S12" s="568"/>
    </row>
    <row r="13" spans="1:28" ht="24.75" customHeight="1">
      <c r="B13" s="1095" t="s">
        <v>592</v>
      </c>
      <c r="C13" s="1095"/>
      <c r="D13" s="1095"/>
      <c r="E13" s="1095"/>
      <c r="F13" s="1095"/>
      <c r="G13" s="1095"/>
      <c r="H13" s="1095"/>
      <c r="I13" s="1095"/>
      <c r="J13" s="1095"/>
      <c r="K13" s="1095"/>
      <c r="L13" s="1095"/>
      <c r="M13" s="1095"/>
      <c r="N13" s="1095"/>
      <c r="O13" s="1095"/>
      <c r="P13" s="1095"/>
      <c r="Q13" s="1095"/>
      <c r="R13" s="1095"/>
      <c r="S13" s="1095"/>
      <c r="T13" s="1095"/>
      <c r="U13" s="1095"/>
      <c r="V13" s="1095"/>
      <c r="W13" s="1095"/>
      <c r="X13" s="1095"/>
      <c r="Y13" s="1095"/>
      <c r="Z13" s="1095"/>
      <c r="AA13" s="1095"/>
      <c r="AB13" s="1095"/>
    </row>
    <row r="14" spans="1:28" s="433" customFormat="1" ht="30.75" customHeight="1">
      <c r="B14" s="1096" t="s">
        <v>591</v>
      </c>
      <c r="C14" s="1096"/>
      <c r="D14" s="1096"/>
      <c r="E14" s="1096"/>
      <c r="F14" s="1096"/>
      <c r="G14" s="1096"/>
      <c r="H14" s="1096"/>
      <c r="I14" s="1096"/>
      <c r="J14" s="1096"/>
      <c r="K14" s="1096"/>
      <c r="L14" s="1096"/>
      <c r="M14" s="1096"/>
      <c r="N14" s="1096"/>
      <c r="O14" s="1096"/>
      <c r="P14" s="1096"/>
      <c r="Q14" s="1096"/>
      <c r="R14" s="1096"/>
      <c r="S14" s="1096"/>
      <c r="T14" s="1096"/>
      <c r="U14" s="1096"/>
      <c r="V14" s="1096"/>
      <c r="W14" s="1096"/>
      <c r="X14" s="1096"/>
      <c r="Y14" s="1096"/>
      <c r="Z14" s="1096"/>
      <c r="AA14" s="1096"/>
      <c r="AB14" s="1096"/>
    </row>
    <row r="15" spans="1:28" ht="33" customHeight="1">
      <c r="B15" s="1097" t="s">
        <v>589</v>
      </c>
      <c r="C15" s="1097"/>
      <c r="D15" s="1098" t="s">
        <v>590</v>
      </c>
      <c r="E15" s="1098"/>
      <c r="F15" s="1098"/>
      <c r="G15" s="1098"/>
      <c r="H15" s="1098"/>
      <c r="I15" s="1098"/>
      <c r="J15" s="1098"/>
      <c r="K15" s="1098"/>
      <c r="L15" s="1098"/>
      <c r="M15" s="1098"/>
      <c r="N15" s="1098"/>
      <c r="O15" s="1098"/>
      <c r="P15" s="1098"/>
      <c r="Q15" s="1098"/>
      <c r="R15" s="1098"/>
      <c r="S15" s="1098"/>
      <c r="T15" s="1098"/>
      <c r="U15" s="1098"/>
      <c r="V15" s="1098"/>
      <c r="W15" s="1098"/>
      <c r="X15" s="1098"/>
      <c r="Y15" s="1098"/>
      <c r="Z15" s="1098"/>
      <c r="AA15" s="1098"/>
      <c r="AB15" s="1098"/>
    </row>
    <row r="16" spans="1:28" ht="33" customHeight="1">
      <c r="B16" s="1097"/>
      <c r="C16" s="1097"/>
      <c r="D16" s="1098" t="s">
        <v>588</v>
      </c>
      <c r="E16" s="1098"/>
      <c r="F16" s="1098"/>
      <c r="G16" s="1098"/>
      <c r="H16" s="1098"/>
      <c r="I16" s="1098"/>
      <c r="J16" s="1098"/>
      <c r="K16" s="1098"/>
      <c r="L16" s="1098"/>
      <c r="M16" s="1098"/>
      <c r="N16" s="1098"/>
      <c r="O16" s="1098"/>
      <c r="P16" s="1098"/>
      <c r="Q16" s="1098"/>
      <c r="R16" s="1098"/>
      <c r="S16" s="1098"/>
      <c r="T16" s="1098"/>
      <c r="U16" s="1098"/>
      <c r="V16" s="1098"/>
      <c r="W16" s="1098"/>
      <c r="X16" s="1098"/>
      <c r="Y16" s="1098"/>
      <c r="Z16" s="1098"/>
      <c r="AA16" s="1098"/>
      <c r="AB16" s="1098"/>
    </row>
    <row r="17" spans="1:28" s="566" customFormat="1" ht="13.5" customHeight="1">
      <c r="B17" s="567"/>
      <c r="K17" s="568"/>
      <c r="L17" s="568"/>
      <c r="M17" s="568"/>
      <c r="N17" s="568"/>
      <c r="O17" s="568"/>
      <c r="P17" s="568"/>
      <c r="Q17" s="568"/>
      <c r="R17" s="568"/>
      <c r="S17" s="568"/>
    </row>
    <row r="18" spans="1:28" ht="118.15" customHeight="1">
      <c r="A18" s="569"/>
      <c r="B18" s="1099" t="s">
        <v>587</v>
      </c>
      <c r="C18" s="1099"/>
      <c r="D18" s="1099"/>
      <c r="E18" s="1099"/>
      <c r="F18" s="1099"/>
      <c r="G18" s="1099"/>
      <c r="H18" s="1099"/>
      <c r="I18" s="1099"/>
      <c r="J18" s="1099"/>
      <c r="K18" s="1099"/>
      <c r="L18" s="1099"/>
      <c r="M18" s="1099"/>
      <c r="N18" s="1099"/>
      <c r="O18" s="1099"/>
      <c r="P18" s="1099"/>
      <c r="Q18" s="1099"/>
      <c r="R18" s="1099"/>
      <c r="S18" s="1099"/>
      <c r="T18" s="1099"/>
      <c r="U18" s="1099"/>
      <c r="V18" s="1099"/>
      <c r="W18" s="1099"/>
      <c r="X18" s="1099"/>
      <c r="Y18" s="1099"/>
      <c r="Z18" s="1099"/>
      <c r="AA18" s="1099"/>
      <c r="AB18" s="1099"/>
    </row>
    <row r="19" spans="1:28" ht="10.15" customHeight="1">
      <c r="A19" s="553"/>
      <c r="B19" s="570"/>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row>
    <row r="20" spans="1:28" ht="36" customHeight="1">
      <c r="B20" s="1095" t="s">
        <v>586</v>
      </c>
      <c r="C20" s="1095"/>
      <c r="D20" s="1095"/>
      <c r="E20" s="1095"/>
      <c r="F20" s="1095"/>
      <c r="G20" s="1095"/>
      <c r="H20" s="1095"/>
      <c r="I20" s="1095"/>
      <c r="J20" s="1095"/>
      <c r="K20" s="1095"/>
      <c r="L20" s="1095"/>
      <c r="M20" s="1095"/>
      <c r="N20" s="1095"/>
      <c r="O20" s="1095"/>
      <c r="P20" s="1095"/>
      <c r="Q20" s="1095"/>
      <c r="R20" s="1095"/>
      <c r="S20" s="1095"/>
      <c r="T20" s="1095"/>
      <c r="U20" s="1095"/>
      <c r="V20" s="1095"/>
      <c r="W20" s="1095"/>
      <c r="X20" s="1095"/>
      <c r="Y20" s="1095"/>
      <c r="Z20" s="1095"/>
      <c r="AA20" s="1095"/>
      <c r="AB20" s="1095"/>
    </row>
    <row r="22" spans="1:28" ht="18" customHeight="1">
      <c r="J22" s="1094" t="s">
        <v>358</v>
      </c>
      <c r="K22" s="1094"/>
      <c r="L22" s="1094"/>
      <c r="M22" s="1094"/>
      <c r="N22" s="1094"/>
      <c r="O22" s="1094"/>
      <c r="P22" s="1094"/>
      <c r="R22" s="958"/>
      <c r="S22" s="958"/>
      <c r="T22" s="958"/>
      <c r="U22" s="958"/>
      <c r="V22" s="958"/>
      <c r="W22" s="958"/>
      <c r="X22" s="958"/>
      <c r="Y22" s="958"/>
      <c r="Z22" s="958"/>
      <c r="AA22" s="958"/>
      <c r="AB22" s="958"/>
    </row>
    <row r="23" spans="1:28" ht="18" customHeight="1">
      <c r="L23" s="1100" t="s">
        <v>357</v>
      </c>
      <c r="M23" s="1100"/>
      <c r="N23" s="1100"/>
      <c r="O23" s="1100"/>
      <c r="P23" s="1100"/>
      <c r="Q23" s="1100"/>
      <c r="R23" s="727"/>
      <c r="S23" s="727"/>
      <c r="T23" s="727"/>
      <c r="U23" s="727"/>
      <c r="V23" s="727"/>
      <c r="W23" s="727"/>
      <c r="X23" s="727"/>
      <c r="Y23" s="727"/>
      <c r="Z23" s="727"/>
      <c r="AA23" s="727"/>
      <c r="AB23" s="727"/>
    </row>
    <row r="24" spans="1:28" ht="18" customHeight="1">
      <c r="L24" s="1093" t="s">
        <v>356</v>
      </c>
      <c r="M24" s="1093"/>
      <c r="N24" s="1093"/>
      <c r="O24" s="1093"/>
      <c r="P24" s="1093"/>
      <c r="Q24" s="1093"/>
      <c r="R24" s="718"/>
      <c r="S24" s="718"/>
      <c r="T24" s="718"/>
      <c r="U24" s="718"/>
      <c r="V24" s="718"/>
      <c r="W24" s="718"/>
      <c r="X24" s="718"/>
      <c r="Y24" s="718"/>
      <c r="Z24" s="718"/>
      <c r="AA24" s="718"/>
      <c r="AB24" s="718"/>
    </row>
  </sheetData>
  <sheetProtection algorithmName="SHA-512" hashValue="D9OOI46Bf7rx13NFTkBCSrTlYYI9zYSDGEviO9hOaHMHsR/vBG+lctRn3XxMAp7mbJWzzdMlKXVH9LDuq6RJ6w==" saltValue="rJp/JV0fULRqU0Z7BzrJVA==" spinCount="100000" sheet="1" objects="1" scenarios="1"/>
  <mergeCells count="29">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 ref="A2:AB2"/>
    <mergeCell ref="K10:S10"/>
    <mergeCell ref="T10:AB10"/>
    <mergeCell ref="B11:J11"/>
    <mergeCell ref="K11:R11"/>
    <mergeCell ref="T11:AA11"/>
    <mergeCell ref="I4:N4"/>
    <mergeCell ref="O4:AB4"/>
    <mergeCell ref="I5:N5"/>
    <mergeCell ref="O5:AB5"/>
    <mergeCell ref="I6:N6"/>
    <mergeCell ref="B10:J10"/>
    <mergeCell ref="O6:AB6"/>
    <mergeCell ref="I7:N7"/>
    <mergeCell ref="O7:AB7"/>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0" fitToHeight="0" orientation="portrait" r:id="rId1"/>
  <headerFooter alignWithMargins="0"/>
  <rowBreaks count="1" manualBreakCount="1">
    <brk id="25" max="2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9B3E-EECB-44BE-A705-59AEBEEAFA70}">
  <sheetPr>
    <pageSetUpPr fitToPage="1"/>
  </sheetPr>
  <dimension ref="A1:AL39"/>
  <sheetViews>
    <sheetView showGridLines="0" view="pageBreakPreview" zoomScale="85" zoomScaleNormal="70" zoomScaleSheetLayoutView="85" workbookViewId="0"/>
  </sheetViews>
  <sheetFormatPr defaultColWidth="2.375" defaultRowHeight="13.5"/>
  <cols>
    <col min="1" max="1" width="2.375" style="571"/>
    <col min="2" max="37" width="2.375" style="581"/>
    <col min="38" max="16384" width="2.375" style="571"/>
  </cols>
  <sheetData>
    <row r="1" spans="1:38">
      <c r="B1" s="572" t="s">
        <v>605</v>
      </c>
      <c r="C1" s="573"/>
      <c r="D1" s="573"/>
      <c r="E1" s="573"/>
      <c r="F1" s="573"/>
      <c r="G1" s="573"/>
      <c r="H1" s="573"/>
      <c r="I1" s="573"/>
      <c r="J1" s="573"/>
      <c r="K1" s="573"/>
      <c r="L1" s="573"/>
      <c r="M1" s="573"/>
      <c r="N1" s="573"/>
      <c r="O1" s="573"/>
      <c r="P1" s="573"/>
      <c r="Q1" s="573"/>
      <c r="R1" s="573"/>
      <c r="S1" s="573"/>
      <c r="T1" s="573"/>
      <c r="U1" s="573"/>
      <c r="V1" s="573"/>
      <c r="W1" s="573"/>
      <c r="X1" s="573"/>
      <c r="Y1" s="573"/>
      <c r="Z1" s="574"/>
      <c r="AA1" s="574"/>
      <c r="AB1" s="574"/>
      <c r="AC1" s="574"/>
      <c r="AD1" s="574"/>
      <c r="AE1" s="574"/>
      <c r="AF1" s="574"/>
      <c r="AG1" s="574"/>
      <c r="AH1" s="574"/>
      <c r="AI1" s="574"/>
      <c r="AJ1" s="574"/>
      <c r="AK1" s="574"/>
    </row>
    <row r="2" spans="1:38">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row>
    <row r="3" spans="1:38" ht="17.25">
      <c r="B3" s="1117" t="s">
        <v>604</v>
      </c>
      <c r="C3" s="1117"/>
      <c r="D3" s="1117"/>
      <c r="E3" s="1117"/>
      <c r="F3" s="1117"/>
      <c r="G3" s="1117"/>
      <c r="H3" s="1117"/>
      <c r="I3" s="1117"/>
      <c r="J3" s="1117"/>
      <c r="K3" s="1117"/>
      <c r="L3" s="1117"/>
      <c r="M3" s="1117"/>
      <c r="N3" s="1117"/>
      <c r="O3" s="1117"/>
      <c r="P3" s="1117"/>
      <c r="Q3" s="1117"/>
      <c r="R3" s="1117"/>
      <c r="S3" s="1117"/>
      <c r="T3" s="1117"/>
      <c r="U3" s="1117"/>
      <c r="V3" s="1117"/>
      <c r="W3" s="1117"/>
      <c r="X3" s="1118" t="str">
        <f>様式1!$AQ$2</f>
        <v>８</v>
      </c>
      <c r="Y3" s="1118"/>
      <c r="Z3" s="575" t="s">
        <v>603</v>
      </c>
      <c r="AA3" s="575"/>
      <c r="AB3" s="575"/>
      <c r="AC3" s="576"/>
      <c r="AD3" s="577"/>
      <c r="AE3" s="577"/>
      <c r="AF3" s="577"/>
      <c r="AG3" s="573"/>
      <c r="AH3" s="573"/>
      <c r="AI3" s="573"/>
      <c r="AJ3" s="573"/>
      <c r="AK3" s="573"/>
    </row>
    <row r="4" spans="1:38">
      <c r="B4" s="573"/>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row>
    <row r="5" spans="1:38" s="422" customFormat="1" ht="17.25" customHeight="1">
      <c r="A5" s="566"/>
      <c r="B5" s="566"/>
      <c r="F5" s="428"/>
      <c r="G5" s="428"/>
      <c r="M5" s="451"/>
      <c r="N5" s="451"/>
      <c r="O5" s="451"/>
      <c r="P5" s="451"/>
      <c r="Q5" s="566"/>
      <c r="R5" s="566"/>
      <c r="S5" s="566"/>
      <c r="T5" s="566"/>
      <c r="U5" s="566"/>
      <c r="V5" s="566"/>
      <c r="W5" s="566"/>
      <c r="X5" s="566"/>
      <c r="Y5" s="566"/>
      <c r="Z5" s="566"/>
      <c r="AA5" s="566"/>
      <c r="AB5" s="566"/>
      <c r="AC5" s="566"/>
      <c r="AD5" s="566"/>
      <c r="AE5" s="566"/>
      <c r="AF5" s="566"/>
      <c r="AG5" s="566"/>
      <c r="AH5" s="566"/>
      <c r="AI5" s="566"/>
      <c r="AJ5" s="566"/>
      <c r="AK5" s="566"/>
      <c r="AL5" s="566"/>
    </row>
    <row r="6" spans="1:38" s="422" customFormat="1" ht="17.25" customHeight="1">
      <c r="A6" s="566"/>
      <c r="B6" s="566"/>
      <c r="F6" s="696" t="s">
        <v>353</v>
      </c>
      <c r="G6" s="696"/>
      <c r="H6" s="696"/>
      <c r="I6" s="696"/>
      <c r="J6" s="696"/>
      <c r="K6" s="696"/>
      <c r="L6" s="696"/>
      <c r="M6" s="451"/>
      <c r="N6" s="451"/>
      <c r="O6" s="451"/>
      <c r="P6" s="566"/>
      <c r="Q6" s="566"/>
      <c r="R6" s="566"/>
      <c r="S6" s="566"/>
      <c r="T6" s="566"/>
      <c r="U6" s="566"/>
      <c r="V6" s="566"/>
      <c r="W6" s="566"/>
      <c r="X6" s="566"/>
      <c r="Y6" s="566"/>
      <c r="Z6" s="566"/>
      <c r="AA6" s="566"/>
      <c r="AB6" s="566"/>
      <c r="AC6" s="566"/>
      <c r="AD6" s="566"/>
      <c r="AE6" s="566"/>
      <c r="AF6" s="566"/>
      <c r="AG6" s="566"/>
      <c r="AH6" s="566"/>
      <c r="AI6" s="566"/>
      <c r="AJ6" s="566"/>
      <c r="AK6" s="566"/>
      <c r="AL6" s="566"/>
    </row>
    <row r="7" spans="1:38" s="422" customFormat="1" ht="17.25" customHeight="1" thickBot="1">
      <c r="A7" s="566"/>
      <c r="B7" s="566"/>
      <c r="C7" s="566"/>
      <c r="D7" s="566"/>
      <c r="E7" s="566"/>
      <c r="F7" s="451"/>
      <c r="G7" s="451"/>
      <c r="H7" s="451"/>
      <c r="I7" s="451"/>
      <c r="J7" s="451"/>
      <c r="K7" s="451"/>
      <c r="L7" s="451"/>
      <c r="M7" s="451"/>
      <c r="N7" s="451"/>
      <c r="O7" s="451"/>
      <c r="P7" s="451"/>
      <c r="Q7" s="451"/>
      <c r="R7" s="451"/>
      <c r="S7" s="451"/>
      <c r="T7" s="566"/>
      <c r="U7" s="566"/>
      <c r="V7" s="566"/>
      <c r="W7" s="566"/>
      <c r="X7" s="566"/>
      <c r="Z7" s="578"/>
      <c r="AL7" s="566"/>
    </row>
    <row r="8" spans="1:38" s="422" customFormat="1" ht="17.25" customHeight="1">
      <c r="A8" s="566"/>
      <c r="B8" s="566"/>
      <c r="C8" s="566"/>
      <c r="D8" s="566"/>
      <c r="E8" s="566"/>
      <c r="F8" s="451"/>
      <c r="G8" s="451"/>
      <c r="H8" s="566"/>
      <c r="I8" s="566"/>
      <c r="J8" s="566"/>
      <c r="K8" s="566"/>
      <c r="L8" s="566"/>
      <c r="M8" s="566"/>
      <c r="N8" s="566"/>
      <c r="O8" s="566"/>
      <c r="P8" s="566"/>
      <c r="Q8" s="1122" t="s">
        <v>352</v>
      </c>
      <c r="R8" s="1123"/>
      <c r="S8" s="1123"/>
      <c r="T8" s="1123"/>
      <c r="U8" s="1123"/>
      <c r="V8" s="1123"/>
      <c r="W8" s="1123"/>
      <c r="X8" s="1123"/>
      <c r="Y8" s="992" t="str">
        <f>様式1!U7</f>
        <v>京都市</v>
      </c>
      <c r="Z8" s="993"/>
      <c r="AA8" s="993"/>
      <c r="AB8" s="993"/>
      <c r="AC8" s="993"/>
      <c r="AD8" s="993"/>
      <c r="AE8" s="993"/>
      <c r="AF8" s="993"/>
      <c r="AG8" s="993"/>
      <c r="AH8" s="993"/>
      <c r="AI8" s="993"/>
      <c r="AJ8" s="993"/>
      <c r="AK8" s="994"/>
      <c r="AL8" s="566"/>
    </row>
    <row r="9" spans="1:38" s="422" customFormat="1" ht="17.25" customHeight="1">
      <c r="A9" s="566"/>
      <c r="B9" s="566"/>
      <c r="C9" s="566"/>
      <c r="D9" s="566"/>
      <c r="E9" s="566"/>
      <c r="F9" s="451"/>
      <c r="G9" s="451"/>
      <c r="H9" s="566"/>
      <c r="I9" s="566"/>
      <c r="J9" s="566"/>
      <c r="K9" s="566"/>
      <c r="L9" s="566"/>
      <c r="M9" s="566"/>
      <c r="N9" s="566"/>
      <c r="O9" s="566"/>
      <c r="P9" s="566"/>
      <c r="Q9" s="1104" t="s">
        <v>350</v>
      </c>
      <c r="R9" s="1105"/>
      <c r="S9" s="1105"/>
      <c r="T9" s="1105"/>
      <c r="U9" s="1105"/>
      <c r="V9" s="1105"/>
      <c r="W9" s="1105"/>
      <c r="X9" s="1105"/>
      <c r="Y9" s="989">
        <f>様式1!U8</f>
        <v>0</v>
      </c>
      <c r="Z9" s="990"/>
      <c r="AA9" s="990"/>
      <c r="AB9" s="990"/>
      <c r="AC9" s="990"/>
      <c r="AD9" s="990"/>
      <c r="AE9" s="990"/>
      <c r="AF9" s="990"/>
      <c r="AG9" s="990"/>
      <c r="AH9" s="990"/>
      <c r="AI9" s="990"/>
      <c r="AJ9" s="990"/>
      <c r="AK9" s="991"/>
      <c r="AL9" s="566"/>
    </row>
    <row r="10" spans="1:38" s="422" customFormat="1" ht="17.25" customHeight="1">
      <c r="A10" s="566"/>
      <c r="B10" s="566"/>
      <c r="C10" s="566"/>
      <c r="D10" s="566"/>
      <c r="E10" s="566"/>
      <c r="F10" s="451"/>
      <c r="G10" s="451"/>
      <c r="H10" s="566"/>
      <c r="I10" s="566"/>
      <c r="J10" s="566"/>
      <c r="K10" s="566"/>
      <c r="L10" s="566"/>
      <c r="M10" s="566"/>
      <c r="N10" s="566"/>
      <c r="O10" s="566"/>
      <c r="P10" s="566"/>
      <c r="Q10" s="1104" t="s">
        <v>349</v>
      </c>
      <c r="R10" s="1105"/>
      <c r="S10" s="1105"/>
      <c r="T10" s="1105"/>
      <c r="U10" s="1105"/>
      <c r="V10" s="1105"/>
      <c r="W10" s="1105"/>
      <c r="X10" s="1105"/>
      <c r="Y10" s="989">
        <f>様式1!U9</f>
        <v>0</v>
      </c>
      <c r="Z10" s="990"/>
      <c r="AA10" s="990"/>
      <c r="AB10" s="990"/>
      <c r="AC10" s="990"/>
      <c r="AD10" s="990"/>
      <c r="AE10" s="990"/>
      <c r="AF10" s="990"/>
      <c r="AG10" s="990"/>
      <c r="AH10" s="990"/>
      <c r="AI10" s="990"/>
      <c r="AJ10" s="990"/>
      <c r="AK10" s="991"/>
      <c r="AL10" s="566"/>
    </row>
    <row r="11" spans="1:38" s="422" customFormat="1" ht="17.25" customHeight="1">
      <c r="A11" s="566"/>
      <c r="B11" s="566"/>
      <c r="C11" s="566"/>
      <c r="D11" s="566"/>
      <c r="E11" s="566"/>
      <c r="F11" s="451"/>
      <c r="G11" s="451"/>
      <c r="H11" s="566"/>
      <c r="I11" s="566"/>
      <c r="J11" s="566"/>
      <c r="K11" s="566"/>
      <c r="L11" s="566"/>
      <c r="M11" s="566"/>
      <c r="N11" s="566"/>
      <c r="O11" s="566"/>
      <c r="P11" s="566"/>
      <c r="Q11" s="1104" t="s">
        <v>378</v>
      </c>
      <c r="R11" s="1105"/>
      <c r="S11" s="1105"/>
      <c r="T11" s="1105"/>
      <c r="U11" s="1105"/>
      <c r="V11" s="1105"/>
      <c r="W11" s="1105"/>
      <c r="X11" s="1105"/>
      <c r="Y11" s="974">
        <f>様式1!U10</f>
        <v>0</v>
      </c>
      <c r="Z11" s="975"/>
      <c r="AA11" s="975"/>
      <c r="AB11" s="975"/>
      <c r="AC11" s="975"/>
      <c r="AD11" s="975"/>
      <c r="AE11" s="975"/>
      <c r="AF11" s="975"/>
      <c r="AG11" s="975"/>
      <c r="AH11" s="975"/>
      <c r="AI11" s="975"/>
      <c r="AJ11" s="975"/>
      <c r="AK11" s="1127"/>
      <c r="AL11" s="566"/>
    </row>
    <row r="12" spans="1:38" s="422" customFormat="1" ht="17.25" customHeight="1">
      <c r="A12" s="566"/>
      <c r="B12" s="566"/>
      <c r="C12" s="566"/>
      <c r="D12" s="566"/>
      <c r="E12" s="566"/>
      <c r="F12" s="451"/>
      <c r="G12" s="451"/>
      <c r="H12" s="566"/>
      <c r="I12" s="566"/>
      <c r="J12" s="566"/>
      <c r="K12" s="566"/>
      <c r="L12" s="566"/>
      <c r="M12" s="566"/>
      <c r="N12" s="566"/>
      <c r="O12" s="566"/>
      <c r="P12" s="566"/>
      <c r="Q12" s="1104" t="s">
        <v>602</v>
      </c>
      <c r="R12" s="1105"/>
      <c r="S12" s="1105"/>
      <c r="T12" s="1105"/>
      <c r="U12" s="1105"/>
      <c r="V12" s="1105"/>
      <c r="W12" s="1105"/>
      <c r="X12" s="1105"/>
      <c r="Y12" s="1112"/>
      <c r="Z12" s="1113"/>
      <c r="AA12" s="1113"/>
      <c r="AB12" s="1113"/>
      <c r="AC12" s="1113"/>
      <c r="AD12" s="1113"/>
      <c r="AE12" s="1113"/>
      <c r="AF12" s="1113"/>
      <c r="AG12" s="1113"/>
      <c r="AH12" s="1113"/>
      <c r="AI12" s="1113"/>
      <c r="AJ12" s="1113"/>
      <c r="AK12" s="1114"/>
      <c r="AL12" s="566"/>
    </row>
    <row r="13" spans="1:38" s="422" customFormat="1" ht="17.25" customHeight="1" thickBot="1">
      <c r="A13" s="566"/>
      <c r="B13" s="566"/>
      <c r="C13" s="566"/>
      <c r="D13" s="566"/>
      <c r="E13" s="566"/>
      <c r="F13" s="451"/>
      <c r="G13" s="451"/>
      <c r="H13" s="566"/>
      <c r="I13" s="566"/>
      <c r="J13" s="566"/>
      <c r="K13" s="566"/>
      <c r="L13" s="566"/>
      <c r="M13" s="566"/>
      <c r="N13" s="566"/>
      <c r="O13" s="566"/>
      <c r="P13" s="566"/>
      <c r="Q13" s="1115" t="s">
        <v>356</v>
      </c>
      <c r="R13" s="1116"/>
      <c r="S13" s="1116"/>
      <c r="T13" s="1116"/>
      <c r="U13" s="1116"/>
      <c r="V13" s="1116"/>
      <c r="W13" s="1116"/>
      <c r="X13" s="1116"/>
      <c r="Y13" s="1124"/>
      <c r="Z13" s="1125"/>
      <c r="AA13" s="1125"/>
      <c r="AB13" s="1125"/>
      <c r="AC13" s="1125"/>
      <c r="AD13" s="1125"/>
      <c r="AE13" s="1125"/>
      <c r="AF13" s="1125"/>
      <c r="AG13" s="1125"/>
      <c r="AH13" s="1125"/>
      <c r="AI13" s="1125"/>
      <c r="AJ13" s="1125"/>
      <c r="AK13" s="1126"/>
      <c r="AL13" s="566"/>
    </row>
    <row r="14" spans="1:38">
      <c r="B14" s="573"/>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row>
    <row r="15" spans="1:38" ht="22.5" customHeight="1">
      <c r="B15" s="579" t="s">
        <v>601</v>
      </c>
      <c r="C15" s="579"/>
      <c r="D15" s="579"/>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579"/>
      <c r="AL15" s="580"/>
    </row>
    <row r="16" spans="1:38" ht="46.5" customHeight="1">
      <c r="B16" s="1119" t="s">
        <v>600</v>
      </c>
      <c r="C16" s="1120"/>
      <c r="D16" s="1120"/>
      <c r="E16" s="1120"/>
      <c r="F16" s="1120"/>
      <c r="G16" s="1120"/>
      <c r="H16" s="1120"/>
      <c r="I16" s="1120"/>
      <c r="J16" s="1120"/>
      <c r="K16" s="1120"/>
      <c r="L16" s="1120"/>
      <c r="M16" s="1120"/>
      <c r="N16" s="1120"/>
      <c r="O16" s="1120"/>
      <c r="P16" s="1120"/>
      <c r="Q16" s="1120"/>
      <c r="R16" s="1120"/>
      <c r="S16" s="1120"/>
      <c r="T16" s="1120"/>
      <c r="U16" s="1120"/>
      <c r="V16" s="1120"/>
      <c r="W16" s="1120"/>
      <c r="X16" s="1120"/>
      <c r="Y16" s="1120"/>
      <c r="Z16" s="1120"/>
      <c r="AA16" s="1120"/>
      <c r="AB16" s="1120"/>
      <c r="AC16" s="1120"/>
      <c r="AD16" s="1120"/>
      <c r="AE16" s="1120"/>
      <c r="AF16" s="1120"/>
      <c r="AG16" s="1120"/>
      <c r="AH16" s="1120"/>
      <c r="AI16" s="1120"/>
      <c r="AJ16" s="1120"/>
      <c r="AK16" s="1121"/>
      <c r="AL16" s="580"/>
    </row>
    <row r="17" spans="2:38" ht="86.25" customHeight="1">
      <c r="B17" s="1101"/>
      <c r="C17" s="1102"/>
      <c r="D17" s="1102"/>
      <c r="E17" s="1102"/>
      <c r="F17" s="1102"/>
      <c r="G17" s="1102"/>
      <c r="H17" s="1102"/>
      <c r="I17" s="1102"/>
      <c r="J17" s="1102"/>
      <c r="K17" s="1102"/>
      <c r="L17" s="1102"/>
      <c r="M17" s="1102"/>
      <c r="N17" s="1102"/>
      <c r="O17" s="1102"/>
      <c r="P17" s="1102"/>
      <c r="Q17" s="1102"/>
      <c r="R17" s="1102"/>
      <c r="S17" s="1102"/>
      <c r="T17" s="1102"/>
      <c r="U17" s="1102"/>
      <c r="V17" s="1102"/>
      <c r="W17" s="1102"/>
      <c r="X17" s="1102"/>
      <c r="Y17" s="1102"/>
      <c r="Z17" s="1102"/>
      <c r="AA17" s="1102"/>
      <c r="AB17" s="1102"/>
      <c r="AC17" s="1102"/>
      <c r="AD17" s="1102"/>
      <c r="AE17" s="1102"/>
      <c r="AF17" s="1102"/>
      <c r="AG17" s="1102"/>
      <c r="AH17" s="1102"/>
      <c r="AI17" s="1102"/>
      <c r="AJ17" s="1102"/>
      <c r="AK17" s="1103"/>
      <c r="AL17" s="580"/>
    </row>
    <row r="18" spans="2:38">
      <c r="B18" s="579"/>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80"/>
    </row>
    <row r="19" spans="2:38" ht="22.5" customHeight="1">
      <c r="B19" s="579" t="s">
        <v>599</v>
      </c>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79"/>
      <c r="AL19" s="580"/>
    </row>
    <row r="20" spans="2:38" ht="86.25" customHeight="1">
      <c r="B20" s="1106"/>
      <c r="C20" s="1107"/>
      <c r="D20" s="1107"/>
      <c r="E20" s="1107"/>
      <c r="F20" s="1107"/>
      <c r="G20" s="1107"/>
      <c r="H20" s="1107"/>
      <c r="I20" s="1107"/>
      <c r="J20" s="1107"/>
      <c r="K20" s="1107"/>
      <c r="L20" s="1107"/>
      <c r="M20" s="1107"/>
      <c r="N20" s="1107"/>
      <c r="O20" s="1107"/>
      <c r="P20" s="1107"/>
      <c r="Q20" s="1107"/>
      <c r="R20" s="1107"/>
      <c r="S20" s="1107"/>
      <c r="T20" s="1107"/>
      <c r="U20" s="1107"/>
      <c r="V20" s="1107"/>
      <c r="W20" s="1107"/>
      <c r="X20" s="1107"/>
      <c r="Y20" s="1107"/>
      <c r="Z20" s="1107"/>
      <c r="AA20" s="1107"/>
      <c r="AB20" s="1107"/>
      <c r="AC20" s="1107"/>
      <c r="AD20" s="1107"/>
      <c r="AE20" s="1107"/>
      <c r="AF20" s="1107"/>
      <c r="AG20" s="1107"/>
      <c r="AH20" s="1107"/>
      <c r="AI20" s="1107"/>
      <c r="AJ20" s="1107"/>
      <c r="AK20" s="1108"/>
      <c r="AL20" s="580"/>
    </row>
    <row r="21" spans="2:38">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80"/>
    </row>
    <row r="22" spans="2:38" ht="22.5" customHeight="1">
      <c r="B22" s="579" t="s">
        <v>598</v>
      </c>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c r="AL22" s="580"/>
    </row>
    <row r="23" spans="2:38" ht="86.25" customHeight="1">
      <c r="B23" s="1106"/>
      <c r="C23" s="1107"/>
      <c r="D23" s="1107"/>
      <c r="E23" s="1107"/>
      <c r="F23" s="1107"/>
      <c r="G23" s="1107"/>
      <c r="H23" s="1107"/>
      <c r="I23" s="1107"/>
      <c r="J23" s="1107"/>
      <c r="K23" s="1107"/>
      <c r="L23" s="1107"/>
      <c r="M23" s="1107"/>
      <c r="N23" s="1107"/>
      <c r="O23" s="1107"/>
      <c r="P23" s="1107"/>
      <c r="Q23" s="1107"/>
      <c r="R23" s="1107"/>
      <c r="S23" s="1107"/>
      <c r="T23" s="1107"/>
      <c r="U23" s="1107"/>
      <c r="V23" s="1107"/>
      <c r="W23" s="1107"/>
      <c r="X23" s="1107"/>
      <c r="Y23" s="1107"/>
      <c r="Z23" s="1107"/>
      <c r="AA23" s="1107"/>
      <c r="AB23" s="1107"/>
      <c r="AC23" s="1107"/>
      <c r="AD23" s="1107"/>
      <c r="AE23" s="1107"/>
      <c r="AF23" s="1107"/>
      <c r="AG23" s="1107"/>
      <c r="AH23" s="1107"/>
      <c r="AI23" s="1107"/>
      <c r="AJ23" s="1107"/>
      <c r="AK23" s="1108"/>
      <c r="AL23" s="580"/>
    </row>
    <row r="24" spans="2:38">
      <c r="B24" s="579" t="s">
        <v>339</v>
      </c>
      <c r="C24" s="579" t="s">
        <v>597</v>
      </c>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80"/>
    </row>
    <row r="25" spans="2:38">
      <c r="B25" s="579"/>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80"/>
    </row>
    <row r="26" spans="2:38" ht="22.5" customHeight="1">
      <c r="B26" s="579" t="s">
        <v>596</v>
      </c>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80"/>
    </row>
    <row r="27" spans="2:38">
      <c r="B27" s="1109" t="s">
        <v>595</v>
      </c>
      <c r="C27" s="1110"/>
      <c r="D27" s="1110"/>
      <c r="E27" s="1110"/>
      <c r="F27" s="1110"/>
      <c r="G27" s="1110"/>
      <c r="H27" s="1110"/>
      <c r="I27" s="1110"/>
      <c r="J27" s="1110"/>
      <c r="K27" s="1110"/>
      <c r="L27" s="1110"/>
      <c r="M27" s="1110"/>
      <c r="N27" s="1110"/>
      <c r="O27" s="1110"/>
      <c r="P27" s="1110"/>
      <c r="Q27" s="1110"/>
      <c r="R27" s="1110"/>
      <c r="S27" s="1110"/>
      <c r="T27" s="1110"/>
      <c r="U27" s="1110"/>
      <c r="V27" s="1110"/>
      <c r="W27" s="1110"/>
      <c r="X27" s="1110"/>
      <c r="Y27" s="1110"/>
      <c r="Z27" s="1110"/>
      <c r="AA27" s="1110"/>
      <c r="AB27" s="1110"/>
      <c r="AC27" s="1110"/>
      <c r="AD27" s="1110"/>
      <c r="AE27" s="1110"/>
      <c r="AF27" s="1110"/>
      <c r="AG27" s="1110"/>
      <c r="AH27" s="1110"/>
      <c r="AI27" s="1110"/>
      <c r="AJ27" s="1110"/>
      <c r="AK27" s="1111"/>
      <c r="AL27" s="580"/>
    </row>
    <row r="28" spans="2:38" ht="86.25" customHeight="1">
      <c r="B28" s="1101"/>
      <c r="C28" s="1102"/>
      <c r="D28" s="1102"/>
      <c r="E28" s="1102"/>
      <c r="F28" s="1102"/>
      <c r="G28" s="1102"/>
      <c r="H28" s="1102"/>
      <c r="I28" s="1102"/>
      <c r="J28" s="1102"/>
      <c r="K28" s="1102"/>
      <c r="L28" s="1102"/>
      <c r="M28" s="1102"/>
      <c r="N28" s="1102"/>
      <c r="O28" s="1102"/>
      <c r="P28" s="1102"/>
      <c r="Q28" s="1102"/>
      <c r="R28" s="1102"/>
      <c r="S28" s="1102"/>
      <c r="T28" s="1102"/>
      <c r="U28" s="1102"/>
      <c r="V28" s="1102"/>
      <c r="W28" s="1102"/>
      <c r="X28" s="1102"/>
      <c r="Y28" s="1102"/>
      <c r="Z28" s="1102"/>
      <c r="AA28" s="1102"/>
      <c r="AB28" s="1102"/>
      <c r="AC28" s="1102"/>
      <c r="AD28" s="1102"/>
      <c r="AE28" s="1102"/>
      <c r="AF28" s="1102"/>
      <c r="AG28" s="1102"/>
      <c r="AH28" s="1102"/>
      <c r="AI28" s="1102"/>
      <c r="AJ28" s="1102"/>
      <c r="AK28" s="1103"/>
      <c r="AL28" s="580"/>
    </row>
    <row r="29" spans="2:38" ht="21" customHeight="1">
      <c r="B29" s="579"/>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80"/>
    </row>
    <row r="30" spans="2:38" ht="6" customHeight="1">
      <c r="B30" s="579"/>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80"/>
    </row>
    <row r="37" ht="3.6" customHeight="1"/>
    <row r="38" hidden="1"/>
    <row r="39" hidden="1"/>
  </sheetData>
  <sheetProtection algorithmName="SHA-512" hashValue="a1/CONJ4eHoXeI7n0Il3IrazLygappqLRjyvm5Roa273zxko3O4Z+Di1HjXMjM+RWObLdCBiX/w5iC9GyK/VLg==" saltValue="CbuqEma9imBHh2SR4BRzbw==" spinCount="100000" sheet="1" objects="1" scenarios="1"/>
  <mergeCells count="21">
    <mergeCell ref="B3:W3"/>
    <mergeCell ref="X3:Y3"/>
    <mergeCell ref="B16:AK16"/>
    <mergeCell ref="B17:AK17"/>
    <mergeCell ref="Y8:AK8"/>
    <mergeCell ref="Y9:AK9"/>
    <mergeCell ref="Y10:AK10"/>
    <mergeCell ref="Q8:X8"/>
    <mergeCell ref="Q9:X9"/>
    <mergeCell ref="Q10:X10"/>
    <mergeCell ref="Y13:AK13"/>
    <mergeCell ref="Y11:AK11"/>
    <mergeCell ref="F6:L6"/>
    <mergeCell ref="B28:AK28"/>
    <mergeCell ref="Q11:X11"/>
    <mergeCell ref="B20:AK20"/>
    <mergeCell ref="B23:AK23"/>
    <mergeCell ref="B27:AK27"/>
    <mergeCell ref="Q12:X12"/>
    <mergeCell ref="Y12:AK12"/>
    <mergeCell ref="Q13:X13"/>
  </mergeCells>
  <phoneticPr fontId="4"/>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F01E-21F2-489E-ACC2-B9A8159B7A96}">
  <sheetPr>
    <tabColor theme="2" tint="-9.9978637043366805E-2"/>
    <pageSetUpPr fitToPage="1"/>
  </sheetPr>
  <dimension ref="A1:G44"/>
  <sheetViews>
    <sheetView showGridLines="0" view="pageBreakPreview" zoomScale="70" zoomScaleNormal="70" zoomScaleSheetLayoutView="70" workbookViewId="0"/>
  </sheetViews>
  <sheetFormatPr defaultRowHeight="18.75"/>
  <cols>
    <col min="1" max="1" width="4.625" customWidth="1"/>
    <col min="2" max="2" width="35.375" customWidth="1"/>
    <col min="3" max="3" width="5.625" bestFit="1" customWidth="1"/>
    <col min="4" max="7" width="13.25" customWidth="1"/>
  </cols>
  <sheetData>
    <row r="1" spans="1:7">
      <c r="D1" s="96" t="s">
        <v>168</v>
      </c>
      <c r="E1" s="96" t="s">
        <v>168</v>
      </c>
      <c r="F1" s="96" t="s">
        <v>169</v>
      </c>
      <c r="G1" s="96" t="s">
        <v>169</v>
      </c>
    </row>
    <row r="2" spans="1:7">
      <c r="D2" s="53"/>
      <c r="E2" s="53"/>
      <c r="F2" s="53"/>
      <c r="G2" s="53"/>
    </row>
    <row r="3" spans="1:7">
      <c r="A3" t="s">
        <v>65</v>
      </c>
      <c r="C3" s="51" t="s">
        <v>78</v>
      </c>
      <c r="D3" s="70" t="s">
        <v>165</v>
      </c>
      <c r="E3" s="70">
        <v>3</v>
      </c>
      <c r="F3" s="70">
        <v>4</v>
      </c>
      <c r="G3" s="70">
        <v>5</v>
      </c>
    </row>
    <row r="4" spans="1:7">
      <c r="A4" s="54"/>
      <c r="B4" s="75" t="s">
        <v>67</v>
      </c>
      <c r="C4" s="71"/>
      <c r="D4" s="86">
        <f>'2_区分12加算額計算表'!$D$9</f>
        <v>0</v>
      </c>
      <c r="E4" s="86">
        <f>'2_区分12加算額計算表'!$D$10</f>
        <v>0</v>
      </c>
      <c r="F4" s="87">
        <f>'2_区分12加算額計算表'!$D$11</f>
        <v>0</v>
      </c>
      <c r="G4" s="87">
        <f>'2_区分12加算額計算表'!$D$12</f>
        <v>0</v>
      </c>
    </row>
    <row r="5" spans="1:7">
      <c r="A5" s="94" t="e">
        <f>'2_区分12加算額計算表'!$J$5</f>
        <v>#N/A</v>
      </c>
      <c r="B5" s="76" t="s">
        <v>170</v>
      </c>
      <c r="C5" s="72"/>
      <c r="D5" s="88" t="e">
        <f>VLOOKUP($A5&amp;D$1,単価[],幼稚園単価!$G$1,FALSE)*加算率a</f>
        <v>#N/A</v>
      </c>
      <c r="E5" s="88" t="e">
        <f>VLOOKUP($A5&amp;E$1,単価[],幼稚園単価!$G$1,FALSE)*加算率a</f>
        <v>#N/A</v>
      </c>
      <c r="F5" s="88" t="e">
        <f>VLOOKUP($A5&amp;F$1,単価[],幼稚園単価!$G$1,FALSE)*加算率a</f>
        <v>#N/A</v>
      </c>
      <c r="G5" s="88" t="e">
        <f>VLOOKUP($A5&amp;G$1,単価[],幼稚園単価!$G$1,FALSE)*加算率a</f>
        <v>#N/A</v>
      </c>
    </row>
    <row r="6" spans="1:7">
      <c r="A6" s="94" t="e">
        <f t="shared" ref="A6:A11" si="0">A5</f>
        <v>#N/A</v>
      </c>
      <c r="B6" s="77" t="s">
        <v>171</v>
      </c>
      <c r="C6" s="73">
        <f>IF('2_区分12加算額計算表'!$F$16&lt;&gt;"",1,0)</f>
        <v>0</v>
      </c>
      <c r="D6" s="88" t="e">
        <f>IF(VLOOKUP($A6&amp;D$1,単価[],幼稚園単価!$I$1,FALSE)*加算率a&gt;=10,
ROUNDDOWN(VLOOKUP($A6&amp;D$1,単価[],幼稚園単価!$I$1,FALSE)*加算率a,-1),
ROUNDDOWN(VLOOKUP($A6&amp;D$1,単価[],幼稚園単価!$I$1,FALSE)*加算率a,0))*$C6</f>
        <v>#N/A</v>
      </c>
      <c r="E6" s="88" t="e">
        <f>IF(VLOOKUP($A6&amp;E$1,単価[],幼稚園単価!$I$1,FALSE)*加算率a&gt;=10,
ROUNDDOWN(VLOOKUP($A6&amp;E$1,単価[],幼稚園単価!$I$1,FALSE)*加算率a,-1),
ROUNDDOWN(VLOOKUP($A6&amp;E$1,単価[],幼稚園単価!$I$1,FALSE)*加算率a,0))*$C6</f>
        <v>#N/A</v>
      </c>
      <c r="F6" s="88" t="e">
        <f>IF(VLOOKUP($A6&amp;F$1,単価[],幼稚園単価!$I$1,FALSE)*加算率a&gt;=10,
ROUNDDOWN(VLOOKUP($A6&amp;F$1,単価[],幼稚園単価!$I$1,FALSE)*加算率a,-1),
ROUNDDOWN(VLOOKUP($A6&amp;F$1,単価[],幼稚園単価!$I$1,FALSE)*加算率a,0))*$C6</f>
        <v>#N/A</v>
      </c>
      <c r="G6" s="88" t="e">
        <f>IF(VLOOKUP($A6&amp;G$1,単価[],幼稚園単価!$I$1,FALSE)*加算率a&gt;=10,
ROUNDDOWN(VLOOKUP($A6&amp;G$1,単価[],幼稚園単価!$I$1,FALSE)*加算率a,-1),
ROUNDDOWN(VLOOKUP($A6&amp;G$1,単価[],幼稚園単価!$I$1,FALSE)*加算率a,0))*$C6</f>
        <v>#N/A</v>
      </c>
    </row>
    <row r="7" spans="1:7">
      <c r="A7" s="94" t="e">
        <f t="shared" si="0"/>
        <v>#N/A</v>
      </c>
      <c r="B7" s="77" t="s">
        <v>172</v>
      </c>
      <c r="C7" s="73">
        <f>IF('2_区分12加算額計算表'!$F$17&lt;&gt;"",1,0)</f>
        <v>0</v>
      </c>
      <c r="D7" s="90" t="e">
        <f>VLOOKUP($A7&amp;D$1,単価[],幼稚園単価!$J$1,FALSE)*加算率a*$C7</f>
        <v>#N/A</v>
      </c>
      <c r="E7" s="90" t="e">
        <f>VLOOKUP($A7&amp;E$1,単価[],幼稚園単価!$J$1,FALSE)*加算率a*$C7</f>
        <v>#N/A</v>
      </c>
      <c r="F7" s="91"/>
      <c r="G7" s="91"/>
    </row>
    <row r="8" spans="1:7">
      <c r="A8" s="94" t="e">
        <f t="shared" si="0"/>
        <v>#N/A</v>
      </c>
      <c r="B8" s="77" t="s">
        <v>173</v>
      </c>
      <c r="C8" s="73">
        <f>IF('2_区分12加算額計算表'!$F$18&lt;&gt;"",1,0)</f>
        <v>0</v>
      </c>
      <c r="D8" s="89"/>
      <c r="E8" s="89"/>
      <c r="F8" s="90" t="e">
        <f>VLOOKUP($A8&amp;F$1,単価[],幼稚園単価!$L$1,FALSE)*加算率a*$C8</f>
        <v>#N/A</v>
      </c>
      <c r="G8" s="90" t="e">
        <f>VLOOKUP($A8&amp;G$1,単価[],幼稚園単価!$L$1,FALSE)*加算率a*$C8</f>
        <v>#N/A</v>
      </c>
    </row>
    <row r="9" spans="1:7">
      <c r="A9" s="94" t="e">
        <f t="shared" si="0"/>
        <v>#N/A</v>
      </c>
      <c r="B9" s="77" t="s">
        <v>175</v>
      </c>
      <c r="C9" s="73">
        <f>IF('2_区分12加算額計算表'!$F$19&lt;&gt;"",1,0)</f>
        <v>0</v>
      </c>
      <c r="D9" s="90" t="e">
        <f>IF(C7=0,VLOOKUP($A9&amp;D$1,単価[],幼稚園単価!$N$1,FALSE),VLOOKUP($A9&amp;D$1,単価[],幼稚園単価!$P$1,FALSE))*加算率a*$C9</f>
        <v>#N/A</v>
      </c>
      <c r="E9" s="89"/>
      <c r="F9" s="91"/>
      <c r="G9" s="91"/>
    </row>
    <row r="10" spans="1:7">
      <c r="A10" s="94" t="e">
        <f t="shared" si="0"/>
        <v>#N/A</v>
      </c>
      <c r="B10" s="77" t="s">
        <v>174</v>
      </c>
      <c r="C10" s="73">
        <f>IF('2_区分12加算額計算表'!$F$20&lt;&gt;"",1,0)</f>
        <v>0</v>
      </c>
      <c r="D10" s="90" t="e">
        <f>IF(VLOOKUP($A10&amp;D$1,単価[],幼稚園単価!$R$1,FALSE)*加算率a&gt;=10,
ROUNDDOWN(VLOOKUP($A10&amp;D$1,単価[],幼稚園単価!$R$1,FALSE)*加算率a,-1),
ROUNDDOWN(VLOOKUP($A10&amp;D$1,単価[],幼稚園単価!$R$1,FALSE)*加算率a,0))*$C10</f>
        <v>#N/A</v>
      </c>
      <c r="E10" s="90" t="e">
        <f>IF(VLOOKUP($A10&amp;E$1,単価[],幼稚園単価!$R$1,FALSE)*加算率a&gt;=10,
ROUNDDOWN(VLOOKUP($A10&amp;E$1,単価[],幼稚園単価!$R$1,FALSE)*加算率a,-1),
ROUNDDOWN(VLOOKUP($A10&amp;E$1,単価[],幼稚園単価!$R$1,FALSE)*加算率a,0))*$C10</f>
        <v>#N/A</v>
      </c>
      <c r="F10" s="90" t="e">
        <f>IF(VLOOKUP($A10&amp;F$1,単価[],幼稚園単価!$R$1,FALSE)*加算率a&gt;=10,
ROUNDDOWN(VLOOKUP($A10&amp;F$1,単価[],幼稚園単価!$R$1,FALSE)*加算率a,-1),
ROUNDDOWN(VLOOKUP($A10&amp;F$1,単価[],幼稚園単価!$R$1,FALSE)*加算率a,0))*$C10</f>
        <v>#N/A</v>
      </c>
      <c r="G10" s="90" t="e">
        <f>IF(VLOOKUP($A10&amp;G$1,単価[],幼稚園単価!$R$1,FALSE)*加算率a&gt;=10,
ROUNDDOWN(VLOOKUP($A10&amp;G$1,単価[],幼稚園単価!$R$1,FALSE)*加算率a,-1),
ROUNDDOWN(VLOOKUP($A10&amp;G$1,単価[],幼稚園単価!$R$1,FALSE)*加算率a,0))*$C10</f>
        <v>#N/A</v>
      </c>
    </row>
    <row r="11" spans="1:7">
      <c r="A11" s="94" t="e">
        <f t="shared" si="0"/>
        <v>#N/A</v>
      </c>
      <c r="B11" s="77" t="s">
        <v>167</v>
      </c>
      <c r="C11" s="73">
        <f>IF('2_区分12加算額計算表'!$F$21&lt;&gt;"",'2_区分12加算額計算表'!$I$21,0)</f>
        <v>0</v>
      </c>
      <c r="D11" s="90" t="e">
        <f>VLOOKUP($A11&amp;D$1,単価[],幼稚園単価!$T$1,FALSE)*加算率a*$C11</f>
        <v>#N/A</v>
      </c>
      <c r="E11" s="90" t="e">
        <f>VLOOKUP($A11&amp;E$1,単価[],幼稚園単価!$T$1,FALSE)*加算率a*$C11</f>
        <v>#N/A</v>
      </c>
      <c r="F11" s="90" t="e">
        <f>VLOOKUP($A11&amp;F$1,単価[],幼稚園単価!$T$1,FALSE)*加算率a*$C11</f>
        <v>#N/A</v>
      </c>
      <c r="G11" s="90" t="e">
        <f>VLOOKUP($A11&amp;G$1,単価[],幼稚園単価!$T$1,FALSE)*加算率a*$C11</f>
        <v>#N/A</v>
      </c>
    </row>
    <row r="12" spans="1:7">
      <c r="A12" s="94" t="e">
        <f>A10</f>
        <v>#N/A</v>
      </c>
      <c r="B12" s="77" t="s">
        <v>176</v>
      </c>
      <c r="C12" s="73">
        <f>IF('2_区分12加算額計算表'!$F$22&lt;&gt;"",1,0)</f>
        <v>0</v>
      </c>
      <c r="D12" s="90" t="e">
        <f>IF(VLOOKUP($A12&amp;D$1,単価[],幼稚園単価!$V$1,FALSE)*加算率a&gt;=10,
ROUNDDOWN(VLOOKUP($A12&amp;D$1,単価[],幼稚園単価!$V$1,FALSE)*加算率a,-1),
ROUNDDOWN(VLOOKUP($A12&amp;D$1,単価[],幼稚園単価!$V$1,FALSE)*加算率a,0))*$C12</f>
        <v>#N/A</v>
      </c>
      <c r="E12" s="90" t="e">
        <f>IF(VLOOKUP($A12&amp;E$1,単価[],幼稚園単価!$V$1,FALSE)*加算率a&gt;=10,
ROUNDDOWN(VLOOKUP($A12&amp;E$1,単価[],幼稚園単価!$V$1,FALSE)*加算率a,-1),
ROUNDDOWN(VLOOKUP($A12&amp;E$1,単価[],幼稚園単価!$V$1,FALSE)*加算率a,0))*$C12</f>
        <v>#N/A</v>
      </c>
      <c r="F12" s="90" t="e">
        <f>IF(VLOOKUP($A12&amp;F$1,単価[],幼稚園単価!$V$1,FALSE)*加算率a&gt;=10,
ROUNDDOWN(VLOOKUP($A12&amp;F$1,単価[],幼稚園単価!$V$1,FALSE)*加算率a,-1),
ROUNDDOWN(VLOOKUP($A12&amp;F$1,単価[],幼稚園単価!$V$1,FALSE)*加算率a,0))*$C12</f>
        <v>#N/A</v>
      </c>
      <c r="G12" s="90" t="e">
        <f>IF(VLOOKUP($A12&amp;G$1,単価[],幼稚園単価!$V$1,FALSE)*加算率a&gt;=10,
ROUNDDOWN(VLOOKUP($A12&amp;G$1,単価[],幼稚園単価!$V$1,FALSE)*加算率a,-1),
ROUNDDOWN(VLOOKUP($A12&amp;G$1,単価[],幼稚園単価!$V$1,FALSE)*加算率a,0))*$C12</f>
        <v>#N/A</v>
      </c>
    </row>
    <row r="13" spans="1:7">
      <c r="A13" s="94" t="e">
        <f>A12</f>
        <v>#N/A</v>
      </c>
      <c r="B13" s="77" t="s">
        <v>178</v>
      </c>
      <c r="C13" s="73">
        <f>IF('2_区分12加算額計算表'!$F$23=【リスト】!$H$2,'2_区分12加算額計算表'!$I$23,0)</f>
        <v>0</v>
      </c>
      <c r="D13" s="90" t="e">
        <f>IF(VLOOKUP($A13&amp;D$1,単価[],幼稚園単価!$X$1,FALSE)*$C13*加算率a&gt;=10,
ROUNDDOWN(VLOOKUP($A13&amp;D$1,単価[],幼稚園単価!$X$1,FALSE)*$C13*加算率a,-1),
ROUNDDOWN(VLOOKUP($A13&amp;D$1,単価[],幼稚園単価!$X$1,FALSE)*$C13*加算率a,0))</f>
        <v>#N/A</v>
      </c>
      <c r="E13" s="90" t="e">
        <f>IF(VLOOKUP($A13&amp;E$1,単価[],幼稚園単価!$X$1,FALSE)*$C13*加算率a&gt;=10,
ROUNDDOWN(VLOOKUP($A13&amp;E$1,単価[],幼稚園単価!$X$1,FALSE)*$C13*加算率a,-1),
ROUNDDOWN(VLOOKUP($A13&amp;E$1,単価[],幼稚園単価!$X$1,FALSE)*$C13*加算率a,0))</f>
        <v>#N/A</v>
      </c>
      <c r="F13" s="90" t="e">
        <f>IF(VLOOKUP($A13&amp;F$1,単価[],幼稚園単価!$X$1,FALSE)*$C13*加算率a&gt;=10,
ROUNDDOWN(VLOOKUP($A13&amp;F$1,単価[],幼稚園単価!$X$1,FALSE)*$C13*加算率a,-1),
ROUNDDOWN(VLOOKUP($A13&amp;F$1,単価[],幼稚園単価!$X$1,FALSE)*$C13*加算率a,0))</f>
        <v>#N/A</v>
      </c>
      <c r="G13" s="90" t="e">
        <f>IF(VLOOKUP($A13&amp;G$1,単価[],幼稚園単価!$X$1,FALSE)*$C13*加算率a&gt;=10,
ROUNDDOWN(VLOOKUP($A13&amp;G$1,単価[],幼稚園単価!$X$1,FALSE)*$C13*加算率a,-1),
ROUNDDOWN(VLOOKUP($A13&amp;G$1,単価[],幼稚園単価!$X$1,FALSE)*$C13*加算率a,0))</f>
        <v>#N/A</v>
      </c>
    </row>
    <row r="14" spans="1:7">
      <c r="A14" s="94" t="e">
        <f>A13</f>
        <v>#N/A</v>
      </c>
      <c r="B14" s="77" t="s">
        <v>179</v>
      </c>
      <c r="C14" s="73">
        <f>IF('2_区分12加算額計算表'!$F$23=【リスト】!$H$3,'2_区分12加算額計算表'!$I$23,0)</f>
        <v>0</v>
      </c>
      <c r="D14" s="90" t="e">
        <f>IF(VLOOKUP($A14&amp;D$1,単価[],幼稚園単価!$Z$1,FALSE)*$C14*加算率a&gt;=10,
ROUNDDOWN(VLOOKUP($A14&amp;D$1,単価[],幼稚園単価!$Z$1,FALSE)*$C14*加算率a,-1),
ROUNDDOWN(VLOOKUP($A14&amp;D$1,単価[],幼稚園単価!$Z$1,FALSE)*$C14*加算率a,0))</f>
        <v>#N/A</v>
      </c>
      <c r="E14" s="90" t="e">
        <f>IF(VLOOKUP($A14&amp;E$1,単価[],幼稚園単価!$Z$1,FALSE)*$C14*加算率a&gt;=10,
ROUNDDOWN(VLOOKUP($A14&amp;E$1,単価[],幼稚園単価!$Z$1,FALSE)*$C14*加算率a,-1),
ROUNDDOWN(VLOOKUP($A14&amp;E$1,単価[],幼稚園単価!$Z$1,FALSE)*$C14*加算率a,0))</f>
        <v>#N/A</v>
      </c>
      <c r="F14" s="90" t="e">
        <f>IF(VLOOKUP($A14&amp;F$1,単価[],幼稚園単価!$Z$1,FALSE)*$C14*加算率a&gt;=10,
ROUNDDOWN(VLOOKUP($A14&amp;F$1,単価[],幼稚園単価!$Z$1,FALSE)*$C14*加算率a,-1),
ROUNDDOWN(VLOOKUP($A14&amp;F$1,単価[],幼稚園単価!$Z$1,FALSE)*$C14*加算率a,0))</f>
        <v>#N/A</v>
      </c>
      <c r="G14" s="90" t="e">
        <f>IF(VLOOKUP($A14&amp;G$1,単価[],幼稚園単価!$Z$1,FALSE)*$C14*加算率a&gt;=10,
ROUNDDOWN(VLOOKUP($A14&amp;G$1,単価[],幼稚園単価!$Z$1,FALSE)*$C14*加算率a,-1),
ROUNDDOWN(VLOOKUP($A14&amp;G$1,単価[],幼稚園単価!$Z$1,FALSE)*$C14*加算率a,0))</f>
        <v>#N/A</v>
      </c>
    </row>
    <row r="15" spans="1:7">
      <c r="A15" s="94"/>
      <c r="B15" s="77" t="s">
        <v>195</v>
      </c>
      <c r="C15" s="73">
        <f>IF('2_区分12加算額計算表'!$F$24&lt;&gt;"",1,0)</f>
        <v>0</v>
      </c>
      <c r="D15" s="90" t="e">
        <f>IF(幼稚園単価!$AE$15*加算率a/'2_区分12加算額計算表'!$D$13&gt;=10,
ROUNDDOWN(幼稚園単価!$AE$15*加算率a/'2_区分12加算額計算表'!$D$13,-1),
ROUNDDOWN(幼稚園単価!$AE$15*加算率a/'2_区分12加算額計算表'!$D$13,0))*$C15</f>
        <v>#N/A</v>
      </c>
      <c r="E15" s="90" t="e">
        <f>IF(幼稚園単価!$AE$15*加算率a/'2_区分12加算額計算表'!$D$13&gt;=10,
ROUNDDOWN(幼稚園単価!$AE$15*加算率a/'2_区分12加算額計算表'!$D$13,-1),
ROUNDDOWN(幼稚園単価!$AE$15*加算率a/'2_区分12加算額計算表'!$D$13,0))*$C15</f>
        <v>#N/A</v>
      </c>
      <c r="F15" s="90" t="e">
        <f>IF(幼稚園単価!$AE$15*加算率a/'2_区分12加算額計算表'!$D$13&gt;=10,
ROUNDDOWN(幼稚園単価!$AE$15*加算率a/'2_区分12加算額計算表'!$D$13,-1),
ROUNDDOWN(幼稚園単価!$AE$15*加算率a/'2_区分12加算額計算表'!$D$13,0))*$C15</f>
        <v>#N/A</v>
      </c>
      <c r="G15" s="90" t="e">
        <f>IF(幼稚園単価!$AE$15*加算率a/'2_区分12加算額計算表'!$D$13&gt;=10,
ROUNDDOWN(幼稚園単価!$AE$15*加算率a/'2_区分12加算額計算表'!$D$13,-1),
ROUNDDOWN(幼稚園単価!$AE$15*加算率a/'2_区分12加算額計算表'!$D$13,0))*$C15</f>
        <v>#N/A</v>
      </c>
    </row>
    <row r="16" spans="1:7">
      <c r="A16" s="94"/>
      <c r="B16" s="77" t="s">
        <v>196</v>
      </c>
      <c r="C16" s="73">
        <f>IF('2_区分12加算額計算表'!$F$25&lt;&gt;"",1,0)</f>
        <v>0</v>
      </c>
      <c r="D16" s="90" t="e">
        <f>IF(幼稚園単価!$AE$16*加算率a/'2_区分12加算額計算表'!$D$13&gt;=10,
ROUNDDOWN(幼稚園単価!$AE$16*加算率a/'2_区分12加算額計算表'!$D$13,-1),
ROUNDDOWN(幼稚園単価!$AE$16*加算率a/'2_区分12加算額計算表'!$D$13,0))*$C16</f>
        <v>#N/A</v>
      </c>
      <c r="E16" s="90" t="e">
        <f>IF(幼稚園単価!$AE$16*加算率a/'2_区分12加算額計算表'!$D$13&gt;=10,
ROUNDDOWN(幼稚園単価!$AE$16*加算率a/'2_区分12加算額計算表'!$D$13,-1),
ROUNDDOWN(幼稚園単価!$AE$16*加算率a/'2_区分12加算額計算表'!$D$13,0))*$C16</f>
        <v>#N/A</v>
      </c>
      <c r="F16" s="90" t="e">
        <f>IF(幼稚園単価!$AE$16*加算率a/'2_区分12加算額計算表'!$D$13&gt;=10,
ROUNDDOWN(幼稚園単価!$AE$16*加算率a/'2_区分12加算額計算表'!$D$13,-1),
ROUNDDOWN(幼稚園単価!$AE$16*加算率a/'2_区分12加算額計算表'!$D$13,0))*$C16</f>
        <v>#N/A</v>
      </c>
      <c r="G16" s="90" t="e">
        <f>IF(幼稚園単価!$AE$16*加算率a/'2_区分12加算額計算表'!$D$13&gt;=10,
ROUNDDOWN(幼稚園単価!$AE$16*加算率a/'2_区分12加算額計算表'!$D$13,-1),
ROUNDDOWN(幼稚園単価!$AE$16*加算率a/'2_区分12加算額計算表'!$D$13,0))*$C16</f>
        <v>#N/A</v>
      </c>
    </row>
    <row r="17" spans="1:7">
      <c r="A17" s="94">
        <f>IF('2_区分12加算額計算表'!$F$26=【リスト】!$C$2,2,IF('2_区分12加算額計算表'!$F$26=【リスト】!$C$3,3,1))</f>
        <v>1</v>
      </c>
      <c r="B17" s="77" t="s">
        <v>66</v>
      </c>
      <c r="C17" s="73">
        <f>IF('2_区分12加算額計算表'!$F$26&lt;&gt;"",1,0)</f>
        <v>0</v>
      </c>
      <c r="D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c r="E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c r="F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c r="G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row>
    <row r="18" spans="1:7">
      <c r="A18" s="94"/>
      <c r="B18" s="78" t="s">
        <v>180</v>
      </c>
      <c r="C18" s="73">
        <f>IF('2_区分12加算額計算表'!$F$27&lt;&gt;"",1,0)</f>
        <v>0</v>
      </c>
      <c r="D18" s="90" t="e">
        <f>IF(幼稚園単価!$AE$17*加算率a/'2_区分12加算額計算表'!$D$13&gt;=10,
ROUNDDOWN(幼稚園単価!$AE$17*加算率a/'2_区分12加算額計算表'!$D$13,-1),
ROUNDDOWN(幼稚園単価!$AE$17*加算率a/'2_区分12加算額計算表'!$D$13,0))*$C18</f>
        <v>#N/A</v>
      </c>
      <c r="E18" s="90" t="e">
        <f>IF(幼稚園単価!$AE$17*加算率a/'2_区分12加算額計算表'!$D$13&gt;=10,
ROUNDDOWN(幼稚園単価!$AE$17*加算率a/'2_区分12加算額計算表'!$D$13,-1),
ROUNDDOWN(幼稚園単価!$AE$17*加算率a/'2_区分12加算額計算表'!$D$13,0))*$C18</f>
        <v>#N/A</v>
      </c>
      <c r="F18" s="90" t="e">
        <f>IF(幼稚園単価!$AE$17*加算率a/'2_区分12加算額計算表'!$D$13&gt;=10,
ROUNDDOWN(幼稚園単価!$AE$17*加算率a/'2_区分12加算額計算表'!$D$13,-1),
ROUNDDOWN(幼稚園単価!$AE$17*加算率a/'2_区分12加算額計算表'!$D$13,0))*$C18</f>
        <v>#N/A</v>
      </c>
      <c r="G18" s="90" t="e">
        <f>IF(幼稚園単価!$AE$17*加算率a/'2_区分12加算額計算表'!$D$13&gt;=10,
ROUNDDOWN(幼稚園単価!$AE$17*加算率a/'2_区分12加算額計算表'!$D$13,-1),
ROUNDDOWN(幼稚園単価!$AE$17*加算率a/'2_区分12加算額計算表'!$D$13,0))*$C18</f>
        <v>#N/A</v>
      </c>
    </row>
    <row r="19" spans="1:7">
      <c r="A19" s="94"/>
      <c r="B19" s="78" t="s">
        <v>181</v>
      </c>
      <c r="C19" s="73">
        <f>IF('2_区分12加算額計算表'!$F$28&lt;&gt;"",1,0)</f>
        <v>0</v>
      </c>
      <c r="D19" s="90" t="e">
        <f>IF(幼稚園単価!$AE$18*加算率a/'2_区分12加算額計算表'!$D$13&gt;=10,
ROUNDDOWN(幼稚園単価!$AE$18*加算率a/'2_区分12加算額計算表'!$D$13,-1),
ROUNDDOWN(幼稚園単価!$AE$18*加算率a/'2_区分12加算額計算表'!$D$13,0))*$C19</f>
        <v>#N/A</v>
      </c>
      <c r="E19" s="90" t="e">
        <f>IF(幼稚園単価!$AE$18*加算率a/'2_区分12加算額計算表'!$D$13&gt;=10,
ROUNDDOWN(幼稚園単価!$AE$18*加算率a/'2_区分12加算額計算表'!$D$13,-1),
ROUNDDOWN(幼稚園単価!$AE$18*加算率a/'2_区分12加算額計算表'!$D$13,0))*$C19</f>
        <v>#N/A</v>
      </c>
      <c r="F19" s="90" t="e">
        <f>IF(幼稚園単価!$AE$18*加算率a/'2_区分12加算額計算表'!$D$13&gt;=10,
ROUNDDOWN(幼稚園単価!$AE$18*加算率a/'2_区分12加算額計算表'!$D$13,-1),
ROUNDDOWN(幼稚園単価!$AE$18*加算率a/'2_区分12加算額計算表'!$D$13,0))*$C19</f>
        <v>#N/A</v>
      </c>
      <c r="G19" s="90" t="e">
        <f>IF(幼稚園単価!$AE$18*加算率a/'2_区分12加算額計算表'!$D$13&gt;=10,
ROUNDDOWN(幼稚園単価!$AE$18*加算率a/'2_区分12加算額計算表'!$D$13,-1),
ROUNDDOWN(幼稚園単価!$AE$18*加算率a/'2_区分12加算額計算表'!$D$13,0))*$C19</f>
        <v>#N/A</v>
      </c>
    </row>
    <row r="20" spans="1:7">
      <c r="A20" s="94"/>
      <c r="B20" s="77" t="s">
        <v>182</v>
      </c>
      <c r="C20" s="73">
        <f>IF('2_区分12加算額計算表'!$F$29&lt;&gt;"",1,0)</f>
        <v>0</v>
      </c>
      <c r="D20" s="90" t="e">
        <f>IF(幼稚園単価!$AE$19*加算率a/'2_区分12加算額計算表'!$D$13&gt;=10,
ROUNDDOWN(幼稚園単価!$AE$19*加算率a/'2_区分12加算額計算表'!$D$13,-1),
ROUNDDOWN(幼稚園単価!$AE$19*加算率a/'2_区分12加算額計算表'!$D$13,0))*$C20</f>
        <v>#N/A</v>
      </c>
      <c r="E20" s="90" t="e">
        <f>IF(幼稚園単価!$AE$19*加算率a/'2_区分12加算額計算表'!$D$13&gt;=10,
ROUNDDOWN(幼稚園単価!$AE$19*加算率a/'2_区分12加算額計算表'!$D$13,-1),
ROUNDDOWN(幼稚園単価!$AE$19*加算率a/'2_区分12加算額計算表'!$D$13,0))*$C20</f>
        <v>#N/A</v>
      </c>
      <c r="F20" s="90" t="e">
        <f>IF(幼稚園単価!$AE$19*加算率a/'2_区分12加算額計算表'!$D$13&gt;=10,
ROUNDDOWN(幼稚園単価!$AE$19*加算率a/'2_区分12加算額計算表'!$D$13,-1),
ROUNDDOWN(幼稚園単価!$AE$19*加算率a/'2_区分12加算額計算表'!$D$13,0))*$C20</f>
        <v>#N/A</v>
      </c>
      <c r="G20" s="90" t="e">
        <f>IF(幼稚園単価!$AE$19*加算率a/'2_区分12加算額計算表'!$D$13&gt;=10,
ROUNDDOWN(幼稚園単価!$AE$19*加算率a/'2_区分12加算額計算表'!$D$13,-1),
ROUNDDOWN(幼稚園単価!$AE$19*加算率a/'2_区分12加算額計算表'!$D$13,0))*$C20</f>
        <v>#N/A</v>
      </c>
    </row>
    <row r="21" spans="1:7">
      <c r="A21" s="94">
        <f>IF('2_区分12加算額計算表'!$F$30=【リスト】!$D$2,1,IF('2_区分12加算額計算表'!$F$30=【リスト】!$D$3,2,IF('2_区分12加算額計算表'!$F$30=【リスト】!$D$4,3,0)))</f>
        <v>0</v>
      </c>
      <c r="B21" s="78" t="s">
        <v>197</v>
      </c>
      <c r="C21" s="73">
        <f>IF('2_区分12加算額計算表'!$F$30&lt;&gt;"",1,0)</f>
        <v>0</v>
      </c>
      <c r="D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c r="E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c r="F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c r="G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row>
    <row r="22" spans="1:7">
      <c r="A22" s="95"/>
      <c r="B22" s="75" t="s">
        <v>68</v>
      </c>
      <c r="C22" s="71"/>
      <c r="D22" s="97" t="e">
        <f>SUM(D5:D21)</f>
        <v>#N/A</v>
      </c>
      <c r="E22" s="97" t="e">
        <f>SUM(E5:E21)</f>
        <v>#N/A</v>
      </c>
      <c r="F22" s="97" t="e">
        <f>SUM(F5:F21)</f>
        <v>#N/A</v>
      </c>
      <c r="G22" s="97" t="e">
        <f>SUM(G5:G21)</f>
        <v>#N/A</v>
      </c>
    </row>
    <row r="23" spans="1:7">
      <c r="B23" s="79" t="s">
        <v>69</v>
      </c>
      <c r="C23" s="74"/>
      <c r="D23" s="97" t="e">
        <f>D$4*D22</f>
        <v>#N/A</v>
      </c>
      <c r="E23" s="97" t="e">
        <f>E$4*E22</f>
        <v>#N/A</v>
      </c>
      <c r="F23" s="98" t="e">
        <f>F$4*F22</f>
        <v>#N/A</v>
      </c>
      <c r="G23" s="98" t="e">
        <f>G$4*G22</f>
        <v>#N/A</v>
      </c>
    </row>
    <row r="24" spans="1:7">
      <c r="A24" s="95"/>
    </row>
    <row r="25" spans="1:7">
      <c r="A25" s="95" t="s">
        <v>70</v>
      </c>
      <c r="D25" s="126"/>
    </row>
    <row r="26" spans="1:7">
      <c r="A26" s="94" t="e">
        <f t="shared" ref="A26:C37" si="1">A5</f>
        <v>#N/A</v>
      </c>
      <c r="B26" s="80" t="str">
        <f t="shared" si="1"/>
        <v>処遇改善等加算単価</v>
      </c>
      <c r="C26" s="83">
        <f t="shared" si="1"/>
        <v>0</v>
      </c>
      <c r="D26" s="88" t="e">
        <f>ROUNDDOWN(VLOOKUP($A26&amp;D$1,単価[],幼稚園単価!$G$1,FALSE)*(加算率b+VLOOKUP($A26&amp;D$1,単価[],幼稚園単価!$H$1,FALSE)),-1)</f>
        <v>#N/A</v>
      </c>
      <c r="E26" s="92" t="e">
        <f>ROUNDDOWN(VLOOKUP($A26&amp;E$1,単価[],幼稚園単価!$G$1,FALSE)*(加算率b+VLOOKUP($A26&amp;E$1,単価[],幼稚園単価!$H$1,FALSE)),-1)</f>
        <v>#N/A</v>
      </c>
      <c r="F26" s="93" t="e">
        <f>ROUNDDOWN(VLOOKUP($A26&amp;F$1,単価[],幼稚園単価!$G$1,FALSE)*(加算率b+VLOOKUP($A26&amp;F$1,単価[],幼稚園単価!$H$1,FALSE)),-1)</f>
        <v>#N/A</v>
      </c>
      <c r="G26" s="93" t="e">
        <f>ROUNDDOWN(VLOOKUP($A26&amp;G$1,単価[],幼稚園単価!$G$1,FALSE)*(加算率b+VLOOKUP($A26&amp;G$1,単価[],幼稚園単価!$H$1,FALSE)),-1)</f>
        <v>#N/A</v>
      </c>
    </row>
    <row r="27" spans="1:7">
      <c r="A27" s="94" t="e">
        <f t="shared" si="1"/>
        <v>#N/A</v>
      </c>
      <c r="B27" s="81" t="str">
        <f t="shared" si="1"/>
        <v>副園長・教頭配置加算単価</v>
      </c>
      <c r="C27" s="84">
        <f t="shared" si="1"/>
        <v>0</v>
      </c>
      <c r="D27" s="88" t="e">
        <f>IF(VLOOKUP($A27&amp;D$1,単価[],幼稚園単価!$I$1,FALSE)*加算率b&gt;=10,
ROUNDDOWN(VLOOKUP($A27&amp;D$1,単価[],幼稚園単価!$I$1,FALSE)*加算率b,-1),
ROUNDDOWN(VLOOKUP($A27&amp;D$1,単価[],幼稚園単価!$I$1,FALSE)*加算率b,0))*$C27</f>
        <v>#N/A</v>
      </c>
      <c r="E27" s="88" t="e">
        <f>IF(VLOOKUP($A27&amp;E$1,単価[],幼稚園単価!$I$1,FALSE)*加算率b&gt;=10,
ROUNDDOWN(VLOOKUP($A27&amp;E$1,単価[],幼稚園単価!$I$1,FALSE)*加算率b,-1),
ROUNDDOWN(VLOOKUP($A27&amp;E$1,単価[],幼稚園単価!$I$1,FALSE)*加算率b,0))*$C27</f>
        <v>#N/A</v>
      </c>
      <c r="F27" s="88" t="e">
        <f>IF(VLOOKUP($A27&amp;F$1,単価[],幼稚園単価!$I$1,FALSE)*加算率b&gt;=10,
ROUNDDOWN(VLOOKUP($A27&amp;F$1,単価[],幼稚園単価!$I$1,FALSE)*加算率b,-1),
ROUNDDOWN(VLOOKUP($A27&amp;F$1,単価[],幼稚園単価!$I$1,FALSE)*加算率b,0))*$C27</f>
        <v>#N/A</v>
      </c>
      <c r="G27" s="88" t="e">
        <f>IF(VLOOKUP($A27&amp;G$1,単価[],幼稚園単価!$I$1,FALSE)*加算率b&gt;=10,
ROUNDDOWN(VLOOKUP($A27&amp;G$1,単価[],幼稚園単価!$I$1,FALSE)*加算率b,-1),
ROUNDDOWN(VLOOKUP($A27&amp;G$1,単価[],幼稚園単価!$I$1,FALSE)*加算率b,0))*$C27</f>
        <v>#N/A</v>
      </c>
    </row>
    <row r="28" spans="1:7">
      <c r="A28" s="94" t="e">
        <f t="shared" si="1"/>
        <v>#N/A</v>
      </c>
      <c r="B28" s="81" t="str">
        <f t="shared" si="1"/>
        <v>3歳児配置改善加算単価</v>
      </c>
      <c r="C28" s="84">
        <f t="shared" si="1"/>
        <v>0</v>
      </c>
      <c r="D28" s="90" t="e">
        <f>ROUNDDOWN(VLOOKUP($A28&amp;D$1,単価[],幼稚園単価!$J$1,FALSE)*(加算率b+VLOOKUP($A28&amp;D$1,単価[],幼稚園単価!$K$1,FALSE)),-1)*$C28</f>
        <v>#N/A</v>
      </c>
      <c r="E28" s="90" t="e">
        <f>ROUNDDOWN(VLOOKUP($A28&amp;E$1,単価[],幼稚園単価!$J$1,FALSE)*(加算率b+VLOOKUP($A28&amp;E$1,単価[],幼稚園単価!$K$1,FALSE)),-1)*$C28</f>
        <v>#N/A</v>
      </c>
      <c r="F28" s="91"/>
      <c r="G28" s="91"/>
    </row>
    <row r="29" spans="1:7">
      <c r="A29" s="94" t="e">
        <f t="shared" si="1"/>
        <v>#N/A</v>
      </c>
      <c r="B29" s="81" t="str">
        <f t="shared" si="1"/>
        <v>4歳以上児配置改善加算単価</v>
      </c>
      <c r="C29" s="84">
        <f t="shared" si="1"/>
        <v>0</v>
      </c>
      <c r="D29" s="89"/>
      <c r="E29" s="89"/>
      <c r="F29" s="90" t="e">
        <f>ROUNDDOWN(VLOOKUP($A29&amp;F$1,単価[],幼稚園単価!$L$1,FALSE)*(加算率b+VLOOKUP($A29&amp;F$1,単価[],幼稚園単価!$M$1,FALSE)),-1)*$C29</f>
        <v>#N/A</v>
      </c>
      <c r="G29" s="90" t="e">
        <f>ROUNDDOWN(VLOOKUP($A29&amp;G$1,単価[],幼稚園単価!$L$1,FALSE)*(加算率b+VLOOKUP($A29&amp;G$1,単価[],幼稚園単価!$M$1,FALSE)),-1)*$C29</f>
        <v>#N/A</v>
      </c>
    </row>
    <row r="30" spans="1:7">
      <c r="A30" s="94" t="e">
        <f t="shared" si="1"/>
        <v>#N/A</v>
      </c>
      <c r="B30" s="81" t="str">
        <f t="shared" si="1"/>
        <v>満３歳児対応加配加算単価</v>
      </c>
      <c r="C30" s="84">
        <f t="shared" si="1"/>
        <v>0</v>
      </c>
      <c r="D30" s="90" t="e">
        <f>ROUNDDOWN(IF(C28=0,VLOOKUP($A30&amp;D$1,単価[],幼稚園単価!$N$1,FALSE),VLOOKUP($A30&amp;D$1,単価[],幼稚園単価!$P$1,FALSE))*(加算率b+IF(C28=0,VLOOKUP($A30&amp;D$1,単価[],幼稚園単価!$O$1,FALSE),VLOOKUP($A30&amp;D$1,単価[],幼稚園単価!$Q$1,FALSE))),-1)*$C30</f>
        <v>#N/A</v>
      </c>
      <c r="E30" s="89"/>
      <c r="F30" s="91"/>
      <c r="G30" s="91"/>
    </row>
    <row r="31" spans="1:7">
      <c r="A31" s="94" t="e">
        <f t="shared" si="1"/>
        <v>#N/A</v>
      </c>
      <c r="B31" s="81" t="str">
        <f t="shared" si="1"/>
        <v>講師配置加算単価</v>
      </c>
      <c r="C31" s="84">
        <f t="shared" si="1"/>
        <v>0</v>
      </c>
      <c r="D31" s="90" t="e">
        <f>IF(VLOOKUP($A31&amp;D$1,単価[],幼稚園単価!$R$1,FALSE)*(加算率b+VLOOKUP($A31&amp;D$1,単価[],幼稚園単価!$S$1,FALSE))&gt;=10,
ROUNDDOWN(VLOOKUP($A31&amp;D$1,単価[],幼稚園単価!$R$1,FALSE)*(加算率b+VLOOKUP($A31&amp;D$1,単価[],幼稚園単価!$S$1,FALSE)),-1),
ROUNDDOWN(VLOOKUP($A31&amp;D$1,単価[],幼稚園単価!$R$1,FALSE)*(加算率b+VLOOKUP($A31&amp;D$1,単価[],幼稚園単価!$S$1,FALSE)),0))*$C31</f>
        <v>#N/A</v>
      </c>
      <c r="E31" s="90" t="e">
        <f>IF(VLOOKUP($A31&amp;E$1,単価[],幼稚園単価!$R$1,FALSE)*(加算率b+VLOOKUP($A31&amp;E$1,単価[],幼稚園単価!$S$1,FALSE))&gt;=10,
ROUNDDOWN(VLOOKUP($A31&amp;E$1,単価[],幼稚園単価!$R$1,FALSE)*(加算率b+VLOOKUP($A31&amp;E$1,単価[],幼稚園単価!$S$1,FALSE)),-1),
ROUNDDOWN(VLOOKUP($A31&amp;E$1,単価[],幼稚園単価!$R$1,FALSE)*(加算率b+VLOOKUP($A31&amp;E$1,単価[],幼稚園単価!$S$1,FALSE)),0))*$C31</f>
        <v>#N/A</v>
      </c>
      <c r="F31" s="90" t="e">
        <f>IF(VLOOKUP($A31&amp;F$1,単価[],幼稚園単価!$R$1,FALSE)*(加算率b+VLOOKUP($A31&amp;F$1,単価[],幼稚園単価!$S$1,FALSE))&gt;=10,
ROUNDDOWN(VLOOKUP($A31&amp;F$1,単価[],幼稚園単価!$R$1,FALSE)*(加算率b+VLOOKUP($A31&amp;F$1,単価[],幼稚園単価!$S$1,FALSE)),-1),
ROUNDDOWN(VLOOKUP($A31&amp;F$1,単価[],幼稚園単価!$R$1,FALSE)*(加算率b+VLOOKUP($A31&amp;F$1,単価[],幼稚園単価!$S$1,FALSE)),0))*$C31</f>
        <v>#N/A</v>
      </c>
      <c r="G31" s="90" t="e">
        <f>IF(VLOOKUP($A31&amp;G$1,単価[],幼稚園単価!$R$1,FALSE)*(加算率b+VLOOKUP($A31&amp;G$1,単価[],幼稚園単価!$S$1,FALSE))&gt;=10,
ROUNDDOWN(VLOOKUP($A31&amp;G$1,単価[],幼稚園単価!$R$1,FALSE)*(加算率b+VLOOKUP($A31&amp;G$1,単価[],幼稚園単価!$S$1,FALSE)),-1),
ROUNDDOWN(VLOOKUP($A31&amp;G$1,単価[],幼稚園単価!$R$1,FALSE)*(加算率b+VLOOKUP($A31&amp;G$1,単価[],幼稚園単価!$S$1,FALSE)),0))*$C31</f>
        <v>#N/A</v>
      </c>
    </row>
    <row r="32" spans="1:7">
      <c r="A32" s="94" t="e">
        <f t="shared" si="1"/>
        <v>#N/A</v>
      </c>
      <c r="B32" s="81" t="str">
        <f t="shared" si="1"/>
        <v>チーム保育加配加算単価</v>
      </c>
      <c r="C32" s="84">
        <f t="shared" si="1"/>
        <v>0</v>
      </c>
      <c r="D32" s="90" t="e">
        <f>ROUNDDOWN(VLOOKUP($A32&amp;D$1,単価[],幼稚園単価!$T$1,FALSE)*(加算率b+VLOOKUP($A32&amp;D$1,単価[],幼稚園単価!$U$1,FALSE)),-1)*$C32</f>
        <v>#N/A</v>
      </c>
      <c r="E32" s="90" t="e">
        <f>ROUNDDOWN(VLOOKUP($A32&amp;E$1,単価[],幼稚園単価!$T$1,FALSE)*(加算率b+VLOOKUP($A32&amp;E$1,単価[],幼稚園単価!$U$1,FALSE)),-1)*$C32</f>
        <v>#N/A</v>
      </c>
      <c r="F32" s="90" t="e">
        <f>ROUNDDOWN(VLOOKUP($A32&amp;F$1,単価[],幼稚園単価!$T$1,FALSE)*(加算率b+VLOOKUP($A32&amp;F$1,単価[],幼稚園単価!$U$1,FALSE)),-1)*$C32</f>
        <v>#N/A</v>
      </c>
      <c r="G32" s="90" t="e">
        <f>ROUNDDOWN(VLOOKUP($A32&amp;G$1,単価[],幼稚園単価!$T$1,FALSE)*(加算率b+VLOOKUP($A32&amp;G$1,単価[],幼稚園単価!$U$1,FALSE)),-1)*$C32</f>
        <v>#N/A</v>
      </c>
    </row>
    <row r="33" spans="1:7">
      <c r="A33" s="94" t="e">
        <f t="shared" si="1"/>
        <v>#N/A</v>
      </c>
      <c r="B33" s="81" t="str">
        <f t="shared" si="1"/>
        <v>通園送迎費加算単価</v>
      </c>
      <c r="C33" s="84">
        <f t="shared" si="1"/>
        <v>0</v>
      </c>
      <c r="D33" s="90" t="e">
        <f>IF(VLOOKUP($A33&amp;D$1,単価[],幼稚園単価!$V$1,FALSE)*(加算率b+VLOOKUP($A33&amp;D$1,単価[],幼稚園単価!$W$1,FALSE))&gt;=10,
ROUNDDOWN(VLOOKUP($A33&amp;D$1,単価[],幼稚園単価!$V$1,FALSE)*(加算率b+VLOOKUP($A33&amp;D$1,単価[],幼稚園単価!$W$1,FALSE)),-1),
ROUNDDOWN(VLOOKUP($A33&amp;D$1,単価[],幼稚園単価!$V$1,FALSE)*(加算率b+VLOOKUP($A33&amp;D$1,単価[],幼稚園単価!$W$1,FALSE)),0))*$C33</f>
        <v>#N/A</v>
      </c>
      <c r="E33" s="90" t="e">
        <f>IF(VLOOKUP($A33&amp;E$1,単価[],幼稚園単価!$V$1,FALSE)*(加算率b+VLOOKUP($A33&amp;E$1,単価[],幼稚園単価!$W$1,FALSE))&gt;=10,
ROUNDDOWN(VLOOKUP($A33&amp;E$1,単価[],幼稚園単価!$V$1,FALSE)*(加算率b+VLOOKUP($A33&amp;E$1,単価[],幼稚園単価!$W$1,FALSE)),-1),
ROUNDDOWN(VLOOKUP($A33&amp;E$1,単価[],幼稚園単価!$V$1,FALSE)*(加算率b+VLOOKUP($A33&amp;E$1,単価[],幼稚園単価!$W$1,FALSE)),0))*$C33</f>
        <v>#N/A</v>
      </c>
      <c r="F33" s="90" t="e">
        <f>IF(VLOOKUP($A33&amp;F$1,単価[],幼稚園単価!$V$1,FALSE)*(加算率b+VLOOKUP($A33&amp;F$1,単価[],幼稚園単価!$W$1,FALSE))&gt;=10,
ROUNDDOWN(VLOOKUP($A33&amp;F$1,単価[],幼稚園単価!$V$1,FALSE)*(加算率b+VLOOKUP($A33&amp;F$1,単価[],幼稚園単価!$W$1,FALSE)),-1),
ROUNDDOWN(VLOOKUP($A33&amp;F$1,単価[],幼稚園単価!$V$1,FALSE)*(加算率b+VLOOKUP($A33&amp;F$1,単価[],幼稚園単価!$W$1,FALSE)),0))*$C33</f>
        <v>#N/A</v>
      </c>
      <c r="G33" s="90" t="e">
        <f>IF(VLOOKUP($A33&amp;G$1,単価[],幼稚園単価!$V$1,FALSE)*(加算率b+VLOOKUP($A33&amp;G$1,単価[],幼稚園単価!$W$1,FALSE))&gt;=10,
ROUNDDOWN(VLOOKUP($A33&amp;G$1,単価[],幼稚園単価!$V$1,FALSE)*(加算率b+VLOOKUP($A33&amp;G$1,単価[],幼稚園単価!$W$1,FALSE)),-1),
ROUNDDOWN(VLOOKUP($A33&amp;G$1,単価[],幼稚園単価!$V$1,FALSE)*(加算率b+VLOOKUP($A33&amp;G$1,単価[],幼稚園単価!$W$1,FALSE)),0))*$C33</f>
        <v>#N/A</v>
      </c>
    </row>
    <row r="34" spans="1:7">
      <c r="A34" s="94" t="e">
        <f t="shared" si="1"/>
        <v>#N/A</v>
      </c>
      <c r="B34" s="81" t="str">
        <f t="shared" si="1"/>
        <v>給食実施加算単価（自園調理）</v>
      </c>
      <c r="C34" s="84">
        <f t="shared" si="1"/>
        <v>0</v>
      </c>
      <c r="D34" s="90" t="e">
        <f>IF(VLOOKUP($A34&amp;D$1,単価[],幼稚園単価!$X$1,FALSE)*$C34*加算率b+VLOOKUP($A34&amp;D$1,単価[],幼稚園単価!$X$1,FALSE)*VLOOKUP($A34&amp;D$1,単価[],幼稚園単価!$Y$1,FALSE)&gt;=10,
ROUNDDOWN(VLOOKUP($A34&amp;D$1,単価[],幼稚園単価!$X$1,FALSE)*$C34*加算率b+VLOOKUP($A34&amp;D$1,単価[],幼稚園単価!$X$1,FALSE)*VLOOKUP($A34&amp;D$1,単価[],幼稚園単価!$Y$1,FALSE),-1),
ROUNDDOWN(VLOOKUP($A34&amp;D$1,単価[],幼稚園単価!$X$1,FALSE)*$C34*加算率b+VLOOKUP($A34&amp;D$1,単価[],幼稚園単価!$X$1,FALSE)*VLOOKUP($A34&amp;D$1,単価[],幼稚園単価!$Y$1,FALSE),0))*IF($C34=0,0,1)</f>
        <v>#N/A</v>
      </c>
      <c r="E34" s="90" t="e">
        <f>IF(VLOOKUP($A34&amp;E$1,単価[],幼稚園単価!$X$1,FALSE)*$C34*加算率b+VLOOKUP($A34&amp;E$1,単価[],幼稚園単価!$X$1,FALSE)*VLOOKUP($A34&amp;E$1,単価[],幼稚園単価!$Y$1,FALSE)&gt;=10,
ROUNDDOWN(VLOOKUP($A34&amp;E$1,単価[],幼稚園単価!$X$1,FALSE)*$C34*加算率b+VLOOKUP($A34&amp;E$1,単価[],幼稚園単価!$X$1,FALSE)*VLOOKUP($A34&amp;E$1,単価[],幼稚園単価!$Y$1,FALSE),-1),
ROUNDDOWN(VLOOKUP($A34&amp;E$1,単価[],幼稚園単価!$X$1,FALSE)*$C34*加算率b+VLOOKUP($A34&amp;E$1,単価[],幼稚園単価!$X$1,FALSE)*VLOOKUP($A34&amp;E$1,単価[],幼稚園単価!$Y$1,FALSE),0))*IF($C34=0,0,1)</f>
        <v>#N/A</v>
      </c>
      <c r="F34" s="90" t="e">
        <f>IF(VLOOKUP($A34&amp;F$1,単価[],幼稚園単価!$X$1,FALSE)*$C34*加算率b+VLOOKUP($A34&amp;F$1,単価[],幼稚園単価!$X$1,FALSE)*VLOOKUP($A34&amp;F$1,単価[],幼稚園単価!$Y$1,FALSE)&gt;=10,
ROUNDDOWN(VLOOKUP($A34&amp;F$1,単価[],幼稚園単価!$X$1,FALSE)*$C34*加算率b+VLOOKUP($A34&amp;F$1,単価[],幼稚園単価!$X$1,FALSE)*VLOOKUP($A34&amp;F$1,単価[],幼稚園単価!$Y$1,FALSE),-1),
ROUNDDOWN(VLOOKUP($A34&amp;F$1,単価[],幼稚園単価!$X$1,FALSE)*$C34*加算率b+VLOOKUP($A34&amp;F$1,単価[],幼稚園単価!$X$1,FALSE)*VLOOKUP($A34&amp;F$1,単価[],幼稚園単価!$Y$1,FALSE),0))*IF($C34=0,0,1)</f>
        <v>#N/A</v>
      </c>
      <c r="G34" s="90" t="e">
        <f>IF(VLOOKUP($A34&amp;G$1,単価[],幼稚園単価!$X$1,FALSE)*$C34*加算率b+VLOOKUP($A34&amp;G$1,単価[],幼稚園単価!$X$1,FALSE)*VLOOKUP($A34&amp;G$1,単価[],幼稚園単価!$Y$1,FALSE)&gt;=10,
ROUNDDOWN(VLOOKUP($A34&amp;G$1,単価[],幼稚園単価!$X$1,FALSE)*$C34*加算率b+VLOOKUP($A34&amp;G$1,単価[],幼稚園単価!$X$1,FALSE)*VLOOKUP($A34&amp;G$1,単価[],幼稚園単価!$Y$1,FALSE),-1),
ROUNDDOWN(VLOOKUP($A34&amp;G$1,単価[],幼稚園単価!$X$1,FALSE)*$C34*加算率b+VLOOKUP($A34&amp;G$1,単価[],幼稚園単価!$X$1,FALSE)*VLOOKUP($A34&amp;G$1,単価[],幼稚園単価!$Y$1,FALSE),0))*IF($C34=0,0,1)</f>
        <v>#N/A</v>
      </c>
    </row>
    <row r="35" spans="1:7">
      <c r="A35" s="94" t="e">
        <f t="shared" si="1"/>
        <v>#N/A</v>
      </c>
      <c r="B35" s="81" t="str">
        <f t="shared" si="1"/>
        <v>給食実施加算単価（外部搬入）</v>
      </c>
      <c r="C35" s="84">
        <f t="shared" si="1"/>
        <v>0</v>
      </c>
      <c r="D35" s="90" t="e">
        <f>IF(VLOOKUP($A35&amp;D$1,単価[],幼稚園単価!$Z$1,FALSE)*$C35*加算率b+VLOOKUP($A35&amp;D$1,単価[],幼稚園単価!$Z$1,FALSE)*VLOOKUP($A35&amp;D$1,単価[],幼稚園単価!$AA$1,FALSE)&gt;=10,
ROUNDDOWN(VLOOKUP($A35&amp;D$1,単価[],幼稚園単価!$Z$1,FALSE)*$C35*加算率b+VLOOKUP($A35&amp;D$1,単価[],幼稚園単価!$Z$1,FALSE)*VLOOKUP($A35&amp;D$1,単価[],幼稚園単価!$AA$1,FALSE),-1),
ROUNDDOWN(VLOOKUP($A35&amp;D$1,単価[],幼稚園単価!$Z$1,FALSE)*$C35*加算率b+VLOOKUP($A35&amp;D$1,単価[],幼稚園単価!$Z$1,FALSE)*VLOOKUP($A35&amp;D$1,単価[],幼稚園単価!$AA$1,FALSE),0))*IF($C35=0,0,1)</f>
        <v>#N/A</v>
      </c>
      <c r="E35" s="90" t="e">
        <f>IF(VLOOKUP($A35&amp;E$1,単価[],幼稚園単価!$Z$1,FALSE)*$C35*加算率b+VLOOKUP($A35&amp;E$1,単価[],幼稚園単価!$Z$1,FALSE)*VLOOKUP($A35&amp;E$1,単価[],幼稚園単価!$AA$1,FALSE)&gt;=10,
ROUNDDOWN(VLOOKUP($A35&amp;E$1,単価[],幼稚園単価!$Z$1,FALSE)*$C35*加算率b+VLOOKUP($A35&amp;E$1,単価[],幼稚園単価!$Z$1,FALSE)*VLOOKUP($A35&amp;E$1,単価[],幼稚園単価!$AA$1,FALSE),-1),
ROUNDDOWN(VLOOKUP($A35&amp;E$1,単価[],幼稚園単価!$Z$1,FALSE)*$C35*加算率b+VLOOKUP($A35&amp;E$1,単価[],幼稚園単価!$Z$1,FALSE)*VLOOKUP($A35&amp;E$1,単価[],幼稚園単価!$AA$1,FALSE),0))*IF($C35=0,0,1)</f>
        <v>#N/A</v>
      </c>
      <c r="F35" s="90" t="e">
        <f>IF(VLOOKUP($A35&amp;F$1,単価[],幼稚園単価!$Z$1,FALSE)*$C35*加算率b+VLOOKUP($A35&amp;F$1,単価[],幼稚園単価!$Z$1,FALSE)*VLOOKUP($A35&amp;F$1,単価[],幼稚園単価!$AA$1,FALSE)&gt;=10,
ROUNDDOWN(VLOOKUP($A35&amp;F$1,単価[],幼稚園単価!$Z$1,FALSE)*$C35*加算率b+VLOOKUP($A35&amp;F$1,単価[],幼稚園単価!$Z$1,FALSE)*VLOOKUP($A35&amp;F$1,単価[],幼稚園単価!$AA$1,FALSE),-1),
ROUNDDOWN(VLOOKUP($A35&amp;F$1,単価[],幼稚園単価!$Z$1,FALSE)*$C35*加算率b+VLOOKUP($A35&amp;F$1,単価[],幼稚園単価!$Z$1,FALSE)*VLOOKUP($A35&amp;F$1,単価[],幼稚園単価!$AA$1,FALSE),0))*IF($C35=0,0,1)</f>
        <v>#N/A</v>
      </c>
      <c r="G35" s="90" t="e">
        <f>IF(VLOOKUP($A35&amp;G$1,単価[],幼稚園単価!$Z$1,FALSE)*$C35*加算率b+VLOOKUP($A35&amp;G$1,単価[],幼稚園単価!$Z$1,FALSE)*VLOOKUP($A35&amp;G$1,単価[],幼稚園単価!$AA$1,FALSE)&gt;=10,
ROUNDDOWN(VLOOKUP($A35&amp;G$1,単価[],幼稚園単価!$Z$1,FALSE)*$C35*加算率b+VLOOKUP($A35&amp;G$1,単価[],幼稚園単価!$Z$1,FALSE)*VLOOKUP($A35&amp;G$1,単価[],幼稚園単価!$AA$1,FALSE),-1),
ROUNDDOWN(VLOOKUP($A35&amp;G$1,単価[],幼稚園単価!$Z$1,FALSE)*$C35*加算率b+VLOOKUP($A35&amp;G$1,単価[],幼稚園単価!$Z$1,FALSE)*VLOOKUP($A35&amp;G$1,単価[],幼稚園単価!$AA$1,FALSE),0))*IF($C35=0,0,1)</f>
        <v>#N/A</v>
      </c>
    </row>
    <row r="36" spans="1:7">
      <c r="A36" s="94">
        <f t="shared" si="1"/>
        <v>0</v>
      </c>
      <c r="B36" s="81" t="str">
        <f t="shared" si="1"/>
        <v>主幹教諭等専任加算単価</v>
      </c>
      <c r="C36" s="84">
        <f t="shared" si="1"/>
        <v>0</v>
      </c>
      <c r="D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c r="E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c r="F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c r="G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row>
    <row r="37" spans="1:7">
      <c r="A37" s="94">
        <f t="shared" si="1"/>
        <v>0</v>
      </c>
      <c r="B37" s="81" t="str">
        <f t="shared" si="1"/>
        <v>子育て支援活動費加算単価</v>
      </c>
      <c r="C37" s="84">
        <f t="shared" si="1"/>
        <v>0</v>
      </c>
      <c r="D37" s="90" t="e">
        <f>IF(幼稚園単価!$AE$16*加算率b/'2_区分12加算額計算表'!$D$13&gt;=10,
ROUNDDOWN(幼稚園単価!$AE$16*加算率b/'2_区分12加算額計算表'!$D$13,-1),
ROUNDDOWN(幼稚園単価!$AE$16*加算率b/'2_区分12加算額計算表'!$D$13,0))*$C37</f>
        <v>#N/A</v>
      </c>
      <c r="E37" s="90" t="e">
        <f>IF(幼稚園単価!$AE$16*加算率b/'2_区分12加算額計算表'!$D$13&gt;=10,
ROUNDDOWN(幼稚園単価!$AE$16*加算率b/'2_区分12加算額計算表'!$D$13,-1),
ROUNDDOWN(幼稚園単価!$AE$16*加算率b/'2_区分12加算額計算表'!$D$13,0))*$C37</f>
        <v>#N/A</v>
      </c>
      <c r="F37" s="90" t="e">
        <f>IF(幼稚園単価!$AE$16*加算率b/'2_区分12加算額計算表'!$D$13&gt;=10,
ROUNDDOWN(幼稚園単価!$AE$16*加算率b/'2_区分12加算額計算表'!$D$13,-1),
ROUNDDOWN(幼稚園単価!$AE$16*加算率b/'2_区分12加算額計算表'!$D$13,0))*$C37</f>
        <v>#N/A</v>
      </c>
      <c r="G37" s="90" t="e">
        <f>IF(幼稚園単価!$AE$16*加算率b/'2_区分12加算額計算表'!$D$13&gt;=10,
ROUNDDOWN(幼稚園単価!$AE$16*加算率b/'2_区分12加算額計算表'!$D$13,-1),
ROUNDDOWN(幼稚園単価!$AE$16*加算率b/'2_区分12加算額計算表'!$D$13,0))*$C37</f>
        <v>#N/A</v>
      </c>
    </row>
    <row r="38" spans="1:7">
      <c r="A38" s="94">
        <f t="shared" ref="A38:C42" si="2">A17</f>
        <v>1</v>
      </c>
      <c r="B38" s="81" t="str">
        <f t="shared" si="2"/>
        <v>療育支援加算単価</v>
      </c>
      <c r="C38" s="84">
        <f>C17</f>
        <v>0</v>
      </c>
      <c r="D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c r="E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c r="F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c r="G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row>
    <row r="39" spans="1:7">
      <c r="A39" s="94">
        <f t="shared" si="2"/>
        <v>0</v>
      </c>
      <c r="B39" s="82" t="str">
        <f t="shared" si="2"/>
        <v>事務職員配置加算単価</v>
      </c>
      <c r="C39" s="85">
        <f>C18</f>
        <v>0</v>
      </c>
      <c r="D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c r="E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c r="F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c r="G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row>
    <row r="40" spans="1:7">
      <c r="A40" s="94">
        <f t="shared" si="2"/>
        <v>0</v>
      </c>
      <c r="B40" s="82" t="str">
        <f t="shared" si="2"/>
        <v>指導充実加配加算単価</v>
      </c>
      <c r="C40" s="85">
        <f>C19</f>
        <v>0</v>
      </c>
      <c r="D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c r="E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c r="F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c r="G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row>
    <row r="41" spans="1:7">
      <c r="A41" s="94">
        <f t="shared" si="2"/>
        <v>0</v>
      </c>
      <c r="B41" s="77" t="str">
        <f t="shared" si="2"/>
        <v>事務負担対応加配加算単価</v>
      </c>
      <c r="C41" s="73">
        <f>C20</f>
        <v>0</v>
      </c>
      <c r="D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c r="E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c r="F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c r="G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row>
    <row r="42" spans="1:7">
      <c r="A42" s="94">
        <f t="shared" si="2"/>
        <v>0</v>
      </c>
      <c r="B42" s="78" t="str">
        <f t="shared" si="2"/>
        <v>栄養管理加算単価</v>
      </c>
      <c r="C42" s="73">
        <f t="shared" si="2"/>
        <v>0</v>
      </c>
      <c r="D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c r="E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c r="F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c r="G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row>
    <row r="43" spans="1:7">
      <c r="B43" s="57" t="str">
        <f>B22</f>
        <v>単価計（②）</v>
      </c>
      <c r="C43" s="59"/>
      <c r="D43" s="97" t="e">
        <f>SUM(D26:D42)</f>
        <v>#N/A</v>
      </c>
      <c r="E43" s="97" t="e">
        <f>SUM(E26:E42)</f>
        <v>#N/A</v>
      </c>
      <c r="F43" s="97" t="e">
        <f>SUM(F26:F42)</f>
        <v>#N/A</v>
      </c>
      <c r="G43" s="97" t="e">
        <f>SUM(G26:G42)</f>
        <v>#N/A</v>
      </c>
    </row>
    <row r="44" spans="1:7">
      <c r="B44" s="57" t="str">
        <f>B23</f>
        <v>月額（①×②）</v>
      </c>
      <c r="C44" s="59"/>
      <c r="D44" s="97" t="e">
        <f>D$4*D43</f>
        <v>#N/A</v>
      </c>
      <c r="E44" s="97" t="e">
        <f>E$4*E43</f>
        <v>#N/A</v>
      </c>
      <c r="F44" s="98" t="e">
        <f>F$4*F43</f>
        <v>#N/A</v>
      </c>
      <c r="G44" s="98" t="e">
        <f>G$4*G43</f>
        <v>#N/A</v>
      </c>
    </row>
  </sheetData>
  <sheetProtection algorithmName="SHA-512" hashValue="ldfXKUtijHkECp3ix66pGgIXEIIFj/XDvHz8s4yU2Vm8KiUjURCbFOv5nqV7JYPOMle/F8VIP2/kT0USyB8t1Q==" saltValue="eKZ159coCsjmivUWbgWTbw==" spinCount="100000" sheet="1" objects="1" scenarios="1"/>
  <phoneticPr fontId="4"/>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6B4B-DF43-4C5D-99BD-621D9882584E}">
  <sheetPr>
    <tabColor theme="2" tint="-9.9978637043366805E-2"/>
    <pageSetUpPr fitToPage="1"/>
  </sheetPr>
  <dimension ref="B1:AK51"/>
  <sheetViews>
    <sheetView view="pageBreakPreview" zoomScale="70" zoomScaleNormal="85" zoomScaleSheetLayoutView="70" workbookViewId="0">
      <pane ySplit="7" topLeftCell="A8" activePane="bottomLeft" state="frozen"/>
      <selection pane="bottomLeft" activeCell="AH27" sqref="AH27"/>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7" width="6.5" style="2" customWidth="1"/>
    <col min="28" max="28" width="1.625" style="2"/>
    <col min="29" max="29" width="11.625" style="2" customWidth="1"/>
    <col min="30" max="30" width="5.25" style="2" customWidth="1"/>
    <col min="31" max="32" width="7.5" style="2" customWidth="1"/>
    <col min="33" max="33" width="1.625" style="2"/>
    <col min="34" max="34" width="11.625" style="2" customWidth="1"/>
    <col min="35" max="35" width="5.25" style="2" customWidth="1"/>
    <col min="36" max="37" width="7.5" style="2" customWidth="1"/>
    <col min="38" max="16384" width="1.625" style="2"/>
  </cols>
  <sheetData>
    <row r="1" spans="2:37">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Y1" s="2">
        <f>COLUMNS($F:Y)</f>
        <v>20</v>
      </c>
      <c r="Z1" s="2">
        <f>COLUMNS($F:Z)</f>
        <v>21</v>
      </c>
      <c r="AA1" s="2">
        <f>COLUMNS($F:AA)</f>
        <v>22</v>
      </c>
      <c r="AD1" s="2">
        <f>COLUMNS($AD:AD)</f>
        <v>1</v>
      </c>
      <c r="AE1" s="2">
        <f>COLUMNS($AD:AE)</f>
        <v>2</v>
      </c>
      <c r="AF1" s="2">
        <f>COLUMNS($AD:AF)</f>
        <v>3</v>
      </c>
      <c r="AI1" s="2">
        <f>COLUMNS($AI:AI)</f>
        <v>1</v>
      </c>
      <c r="AJ1" s="2">
        <f>COLUMNS($AI:AJ)</f>
        <v>2</v>
      </c>
      <c r="AK1" s="2">
        <f>COLUMNS($AI:AK)</f>
        <v>3</v>
      </c>
    </row>
    <row r="2" spans="2:37">
      <c r="B2" s="1"/>
      <c r="F2" s="2" t="s">
        <v>128</v>
      </c>
      <c r="G2" s="2" t="s">
        <v>129</v>
      </c>
      <c r="H2" s="2" t="s">
        <v>130</v>
      </c>
      <c r="I2" s="2" t="s">
        <v>131</v>
      </c>
      <c r="J2" s="2" t="s">
        <v>132</v>
      </c>
      <c r="K2" s="2" t="s">
        <v>133</v>
      </c>
      <c r="L2" s="2" t="s">
        <v>134</v>
      </c>
      <c r="M2" s="2" t="s">
        <v>135</v>
      </c>
      <c r="N2" s="2" t="s">
        <v>136</v>
      </c>
      <c r="O2" s="2" t="s">
        <v>137</v>
      </c>
      <c r="P2" s="2" t="s">
        <v>138</v>
      </c>
      <c r="Q2" s="2" t="s">
        <v>139</v>
      </c>
      <c r="R2" s="2" t="s">
        <v>140</v>
      </c>
      <c r="S2" s="2" t="s">
        <v>141</v>
      </c>
      <c r="T2" s="2" t="s">
        <v>142</v>
      </c>
      <c r="U2" s="2" t="s">
        <v>143</v>
      </c>
      <c r="V2" s="2" t="s">
        <v>144</v>
      </c>
      <c r="W2" s="2" t="s">
        <v>145</v>
      </c>
      <c r="X2" s="2" t="s">
        <v>146</v>
      </c>
      <c r="Y2" s="2" t="s">
        <v>147</v>
      </c>
      <c r="Z2" s="2" t="s">
        <v>148</v>
      </c>
      <c r="AA2" s="2" t="s">
        <v>149</v>
      </c>
      <c r="AD2" s="2" t="s">
        <v>128</v>
      </c>
      <c r="AE2" s="2" t="s">
        <v>129</v>
      </c>
      <c r="AF2" s="2" t="s">
        <v>130</v>
      </c>
      <c r="AI2" s="2" t="s">
        <v>128</v>
      </c>
      <c r="AJ2" s="2" t="s">
        <v>129</v>
      </c>
      <c r="AK2" s="2" t="s">
        <v>130</v>
      </c>
    </row>
    <row r="3" spans="2:37">
      <c r="B3" s="3" t="s">
        <v>0</v>
      </c>
      <c r="C3" s="3"/>
      <c r="D3" s="3"/>
      <c r="E3" s="3"/>
      <c r="F3" s="3"/>
      <c r="G3" s="3"/>
      <c r="H3" s="3"/>
      <c r="I3" s="3"/>
      <c r="J3" s="3"/>
      <c r="K3" s="3"/>
      <c r="L3" s="3"/>
      <c r="M3" s="3"/>
      <c r="N3" s="3"/>
      <c r="O3" s="3"/>
      <c r="P3" s="3"/>
      <c r="Q3" s="3"/>
      <c r="R3" s="3"/>
      <c r="S3" s="3"/>
      <c r="T3" s="3"/>
      <c r="U3" s="3"/>
      <c r="V3" s="3"/>
      <c r="W3" s="3"/>
      <c r="X3" s="3"/>
      <c r="Y3" s="3"/>
      <c r="Z3" s="3"/>
      <c r="AA3" s="3"/>
      <c r="AC3" s="4" t="s">
        <v>1</v>
      </c>
      <c r="AD3" s="4"/>
      <c r="AE3" s="4"/>
      <c r="AF3" s="4"/>
      <c r="AG3" s="4"/>
      <c r="AH3" s="4"/>
      <c r="AI3" s="4"/>
      <c r="AJ3" s="4"/>
      <c r="AK3" s="4"/>
    </row>
    <row r="4" spans="2:37">
      <c r="B4" s="2" t="s">
        <v>2</v>
      </c>
      <c r="AC4" s="2" t="s">
        <v>3</v>
      </c>
    </row>
    <row r="5" spans="2:37" ht="45">
      <c r="B5" s="9"/>
      <c r="C5" s="6"/>
      <c r="D5" s="7" t="s">
        <v>4</v>
      </c>
      <c r="E5" s="8" t="s">
        <v>5</v>
      </c>
      <c r="F5" s="5" t="s">
        <v>6</v>
      </c>
      <c r="G5" s="115" t="s">
        <v>7</v>
      </c>
      <c r="H5" s="101"/>
      <c r="I5" s="123" t="s">
        <v>99</v>
      </c>
      <c r="J5" s="115" t="s">
        <v>100</v>
      </c>
      <c r="K5" s="101"/>
      <c r="L5" s="115" t="s">
        <v>101</v>
      </c>
      <c r="M5" s="101"/>
      <c r="N5" s="115" t="s">
        <v>102</v>
      </c>
      <c r="O5" s="101"/>
      <c r="P5" s="115" t="s">
        <v>103</v>
      </c>
      <c r="Q5" s="101"/>
      <c r="R5" s="115" t="s">
        <v>104</v>
      </c>
      <c r="S5" s="101"/>
      <c r="T5" s="115" t="s">
        <v>105</v>
      </c>
      <c r="U5" s="101"/>
      <c r="V5" s="115" t="s">
        <v>106</v>
      </c>
      <c r="W5" s="101"/>
      <c r="X5" s="115" t="s">
        <v>107</v>
      </c>
      <c r="Y5" s="101"/>
      <c r="Z5" s="115" t="s">
        <v>108</v>
      </c>
      <c r="AA5" s="101"/>
      <c r="AC5" s="9" t="s">
        <v>8</v>
      </c>
      <c r="AD5" s="6"/>
      <c r="AE5" s="10"/>
      <c r="AF5" s="11"/>
      <c r="AH5" s="9" t="s">
        <v>9</v>
      </c>
      <c r="AI5" s="6"/>
      <c r="AJ5" s="10"/>
      <c r="AK5" s="11"/>
    </row>
    <row r="6" spans="2:37">
      <c r="B6" s="102"/>
      <c r="C6" s="103"/>
      <c r="D6" s="104" t="s">
        <v>10</v>
      </c>
      <c r="E6" s="105" t="s">
        <v>10</v>
      </c>
      <c r="F6" s="124"/>
      <c r="G6" s="116"/>
      <c r="H6" s="13" t="s">
        <v>11</v>
      </c>
      <c r="I6" s="13" t="s">
        <v>12</v>
      </c>
      <c r="J6" s="13" t="s">
        <v>12</v>
      </c>
      <c r="K6" s="13" t="s">
        <v>11</v>
      </c>
      <c r="L6" s="13" t="s">
        <v>12</v>
      </c>
      <c r="M6" s="13" t="s">
        <v>11</v>
      </c>
      <c r="N6" s="13" t="s">
        <v>12</v>
      </c>
      <c r="O6" s="13" t="s">
        <v>11</v>
      </c>
      <c r="P6" s="13" t="s">
        <v>12</v>
      </c>
      <c r="Q6" s="13" t="s">
        <v>11</v>
      </c>
      <c r="R6" s="13" t="s">
        <v>12</v>
      </c>
      <c r="S6" s="13" t="s">
        <v>11</v>
      </c>
      <c r="T6" s="13" t="s">
        <v>12</v>
      </c>
      <c r="U6" s="13" t="s">
        <v>11</v>
      </c>
      <c r="V6" s="13" t="s">
        <v>12</v>
      </c>
      <c r="W6" s="13" t="s">
        <v>11</v>
      </c>
      <c r="X6" s="13" t="s">
        <v>12</v>
      </c>
      <c r="Y6" s="13" t="s">
        <v>11</v>
      </c>
      <c r="Z6" s="13" t="s">
        <v>12</v>
      </c>
      <c r="AA6" s="13" t="s">
        <v>11</v>
      </c>
      <c r="AB6" s="14"/>
      <c r="AC6" s="12"/>
      <c r="AD6" s="15" t="s">
        <v>13</v>
      </c>
      <c r="AE6" s="13" t="s">
        <v>12</v>
      </c>
      <c r="AF6" s="13" t="s">
        <v>11</v>
      </c>
      <c r="AG6" s="14"/>
      <c r="AH6" s="12"/>
      <c r="AI6" s="15" t="s">
        <v>13</v>
      </c>
      <c r="AJ6" s="13" t="s">
        <v>12</v>
      </c>
      <c r="AK6" s="13" t="s">
        <v>11</v>
      </c>
    </row>
    <row r="7" spans="2:37">
      <c r="B7" s="106"/>
      <c r="C7" s="107"/>
      <c r="D7" s="106"/>
      <c r="E7" s="108"/>
      <c r="F7" s="107"/>
      <c r="G7" s="109"/>
      <c r="H7" s="109"/>
      <c r="I7" s="109"/>
      <c r="J7" s="109"/>
      <c r="K7" s="109"/>
      <c r="L7" s="109"/>
      <c r="M7" s="109"/>
      <c r="N7" s="109"/>
      <c r="O7" s="109"/>
      <c r="P7" s="109"/>
      <c r="Q7" s="109"/>
      <c r="R7" s="109"/>
      <c r="S7" s="109"/>
      <c r="T7" s="109"/>
      <c r="U7" s="109"/>
      <c r="V7" s="109"/>
      <c r="W7" s="109"/>
      <c r="X7" s="109"/>
      <c r="Y7" s="109"/>
      <c r="Z7" s="109"/>
      <c r="AA7" s="109"/>
      <c r="AB7" s="14"/>
      <c r="AC7" s="16"/>
      <c r="AD7" s="16"/>
      <c r="AE7" s="16"/>
      <c r="AF7" s="16"/>
      <c r="AG7" s="14"/>
      <c r="AH7" s="16"/>
      <c r="AI7" s="16"/>
      <c r="AJ7" s="16"/>
      <c r="AK7" s="16"/>
    </row>
    <row r="8" spans="2:37">
      <c r="B8" s="117" t="s">
        <v>185</v>
      </c>
      <c r="C8" s="118" t="s">
        <v>14</v>
      </c>
      <c r="D8" s="18" t="s">
        <v>64</v>
      </c>
      <c r="E8" s="19" t="s">
        <v>109</v>
      </c>
      <c r="F8" s="114" t="str">
        <f>D8&amp;E8</f>
        <v>Aa</v>
      </c>
      <c r="G8" s="40">
        <v>1230</v>
      </c>
      <c r="H8" s="33">
        <v>2.2000000000000002</v>
      </c>
      <c r="I8" s="40">
        <v>50</v>
      </c>
      <c r="J8" s="40">
        <v>0</v>
      </c>
      <c r="K8" s="33">
        <v>0</v>
      </c>
      <c r="L8" s="40">
        <v>30</v>
      </c>
      <c r="M8" s="33">
        <v>3.9</v>
      </c>
      <c r="N8" s="40">
        <v>0</v>
      </c>
      <c r="O8" s="33">
        <v>0</v>
      </c>
      <c r="P8" s="40">
        <v>0</v>
      </c>
      <c r="Q8" s="33">
        <v>0</v>
      </c>
      <c r="R8" s="40">
        <v>60</v>
      </c>
      <c r="S8" s="41">
        <v>9.1</v>
      </c>
      <c r="T8" s="40">
        <v>360</v>
      </c>
      <c r="U8" s="41">
        <v>2.4</v>
      </c>
      <c r="V8" s="40">
        <v>30</v>
      </c>
      <c r="W8" s="41">
        <v>18.100000000000001</v>
      </c>
      <c r="X8" s="40">
        <v>20</v>
      </c>
      <c r="Y8" s="41">
        <v>69.900000000000006</v>
      </c>
      <c r="Z8" s="40">
        <v>5</v>
      </c>
      <c r="AA8" s="41">
        <v>46.6</v>
      </c>
      <c r="AB8" s="14"/>
      <c r="AC8" s="20" t="s">
        <v>15</v>
      </c>
      <c r="AD8" s="20">
        <v>1</v>
      </c>
      <c r="AE8" s="20">
        <v>0</v>
      </c>
      <c r="AF8" s="111">
        <v>0</v>
      </c>
      <c r="AG8" s="14"/>
      <c r="AH8" s="20" t="s">
        <v>15</v>
      </c>
      <c r="AI8" s="20">
        <v>0</v>
      </c>
      <c r="AJ8" s="20">
        <v>0</v>
      </c>
      <c r="AK8" s="111">
        <v>0</v>
      </c>
    </row>
    <row r="9" spans="2:37" ht="15.75" customHeight="1">
      <c r="B9" s="27"/>
      <c r="C9" s="112" t="s">
        <v>16</v>
      </c>
      <c r="D9" s="28" t="str">
        <f>D8</f>
        <v>A</v>
      </c>
      <c r="E9" s="29" t="s">
        <v>110</v>
      </c>
      <c r="F9" s="113" t="str">
        <f t="shared" ref="F9:F51" si="0">D9&amp;E9</f>
        <v>Ab</v>
      </c>
      <c r="G9" s="25">
        <v>1320</v>
      </c>
      <c r="H9" s="26">
        <v>2.2000000000000002</v>
      </c>
      <c r="I9" s="30">
        <f>I8</f>
        <v>50</v>
      </c>
      <c r="J9" s="25">
        <v>90</v>
      </c>
      <c r="K9" s="26">
        <v>2.6</v>
      </c>
      <c r="L9" s="25">
        <v>0</v>
      </c>
      <c r="M9" s="26">
        <v>0</v>
      </c>
      <c r="N9" s="25">
        <v>640</v>
      </c>
      <c r="O9" s="26">
        <v>2.4</v>
      </c>
      <c r="P9" s="25">
        <v>550</v>
      </c>
      <c r="Q9" s="26">
        <v>2.2999999999999998</v>
      </c>
      <c r="R9" s="30">
        <f t="shared" ref="R9:AA23" si="1">R8</f>
        <v>60</v>
      </c>
      <c r="S9" s="36">
        <f t="shared" si="1"/>
        <v>9.1</v>
      </c>
      <c r="T9" s="30">
        <f t="shared" si="1"/>
        <v>360</v>
      </c>
      <c r="U9" s="36">
        <f t="shared" si="1"/>
        <v>2.4</v>
      </c>
      <c r="V9" s="30">
        <f t="shared" si="1"/>
        <v>30</v>
      </c>
      <c r="W9" s="36">
        <f t="shared" si="1"/>
        <v>18.100000000000001</v>
      </c>
      <c r="X9" s="30">
        <f t="shared" si="1"/>
        <v>20</v>
      </c>
      <c r="Y9" s="36">
        <f t="shared" si="1"/>
        <v>69.900000000000006</v>
      </c>
      <c r="Z9" s="30">
        <f t="shared" si="1"/>
        <v>5</v>
      </c>
      <c r="AA9" s="36">
        <f t="shared" si="1"/>
        <v>46.6</v>
      </c>
      <c r="AB9" s="14"/>
      <c r="AC9" s="20" t="s">
        <v>17</v>
      </c>
      <c r="AD9" s="20">
        <v>2</v>
      </c>
      <c r="AE9" s="22">
        <v>390</v>
      </c>
      <c r="AF9" s="23">
        <v>9</v>
      </c>
      <c r="AG9" s="14"/>
      <c r="AH9" s="20" t="s">
        <v>18</v>
      </c>
      <c r="AI9" s="20">
        <v>1</v>
      </c>
      <c r="AJ9" s="22">
        <v>740</v>
      </c>
      <c r="AK9" s="23">
        <v>7.9</v>
      </c>
    </row>
    <row r="10" spans="2:37" ht="15.75" customHeight="1">
      <c r="B10" s="17" t="s">
        <v>111</v>
      </c>
      <c r="C10" s="32" t="str">
        <f>C$8</f>
        <v>４歳以上児</v>
      </c>
      <c r="D10" s="18" t="s">
        <v>19</v>
      </c>
      <c r="E10" s="119" t="str">
        <f>E$8</f>
        <v>a</v>
      </c>
      <c r="F10" s="110" t="str">
        <f t="shared" si="0"/>
        <v>Ba</v>
      </c>
      <c r="G10" s="21">
        <v>930</v>
      </c>
      <c r="H10" s="33">
        <v>2.2000000000000002</v>
      </c>
      <c r="I10" s="40">
        <v>40</v>
      </c>
      <c r="J10" s="120">
        <f t="shared" ref="J10:Q10" si="2">J$8</f>
        <v>0</v>
      </c>
      <c r="K10" s="121">
        <f t="shared" si="2"/>
        <v>0</v>
      </c>
      <c r="L10" s="120">
        <f t="shared" si="2"/>
        <v>30</v>
      </c>
      <c r="M10" s="121">
        <f t="shared" si="2"/>
        <v>3.9</v>
      </c>
      <c r="N10" s="120">
        <f t="shared" si="2"/>
        <v>0</v>
      </c>
      <c r="O10" s="121">
        <f t="shared" si="2"/>
        <v>0</v>
      </c>
      <c r="P10" s="120">
        <f t="shared" si="2"/>
        <v>0</v>
      </c>
      <c r="Q10" s="121">
        <f t="shared" si="2"/>
        <v>0</v>
      </c>
      <c r="R10" s="40">
        <v>40</v>
      </c>
      <c r="S10" s="41">
        <v>10.199999999999999</v>
      </c>
      <c r="T10" s="40">
        <v>270</v>
      </c>
      <c r="U10" s="41">
        <v>2.4</v>
      </c>
      <c r="V10" s="40">
        <v>30</v>
      </c>
      <c r="W10" s="41">
        <v>13.6</v>
      </c>
      <c r="X10" s="40">
        <v>20</v>
      </c>
      <c r="Y10" s="41">
        <v>52.4</v>
      </c>
      <c r="Z10" s="40">
        <v>3</v>
      </c>
      <c r="AA10" s="41">
        <v>58.3</v>
      </c>
      <c r="AB10" s="14"/>
      <c r="AC10" s="24" t="s">
        <v>19</v>
      </c>
      <c r="AD10" s="52">
        <v>3</v>
      </c>
      <c r="AE10" s="43">
        <v>260</v>
      </c>
      <c r="AF10" s="44">
        <v>9</v>
      </c>
      <c r="AG10" s="14"/>
      <c r="AH10" s="20" t="s">
        <v>20</v>
      </c>
      <c r="AI10" s="20">
        <v>2</v>
      </c>
      <c r="AJ10" s="22">
        <v>500</v>
      </c>
      <c r="AK10" s="23">
        <v>0</v>
      </c>
    </row>
    <row r="11" spans="2:37" ht="15.75" customHeight="1">
      <c r="B11" s="27"/>
      <c r="C11" s="35" t="str">
        <f>C$9</f>
        <v>３歳児</v>
      </c>
      <c r="D11" s="28" t="str">
        <f>D10</f>
        <v>B</v>
      </c>
      <c r="E11" s="31" t="str">
        <f>E$9</f>
        <v>b</v>
      </c>
      <c r="F11" s="113" t="str">
        <f t="shared" si="0"/>
        <v>Bb</v>
      </c>
      <c r="G11" s="25">
        <v>1020</v>
      </c>
      <c r="H11" s="26">
        <v>2.2000000000000002</v>
      </c>
      <c r="I11" s="30">
        <f>I10</f>
        <v>40</v>
      </c>
      <c r="J11" s="30">
        <f t="shared" ref="J11:Q11" si="3">J$9</f>
        <v>90</v>
      </c>
      <c r="K11" s="36">
        <f t="shared" si="3"/>
        <v>2.6</v>
      </c>
      <c r="L11" s="30">
        <f t="shared" si="3"/>
        <v>0</v>
      </c>
      <c r="M11" s="36">
        <f t="shared" si="3"/>
        <v>0</v>
      </c>
      <c r="N11" s="30">
        <f t="shared" si="3"/>
        <v>640</v>
      </c>
      <c r="O11" s="36">
        <f t="shared" si="3"/>
        <v>2.4</v>
      </c>
      <c r="P11" s="30">
        <f t="shared" si="3"/>
        <v>550</v>
      </c>
      <c r="Q11" s="36">
        <f t="shared" si="3"/>
        <v>2.2999999999999998</v>
      </c>
      <c r="R11" s="30">
        <f t="shared" ref="R11:AA11" si="4">R10</f>
        <v>40</v>
      </c>
      <c r="S11" s="36">
        <f t="shared" si="1"/>
        <v>10.199999999999999</v>
      </c>
      <c r="T11" s="30">
        <f t="shared" si="4"/>
        <v>270</v>
      </c>
      <c r="U11" s="36">
        <f t="shared" si="4"/>
        <v>2.4</v>
      </c>
      <c r="V11" s="30">
        <f t="shared" si="4"/>
        <v>30</v>
      </c>
      <c r="W11" s="36">
        <f t="shared" si="4"/>
        <v>13.6</v>
      </c>
      <c r="X11" s="30">
        <f t="shared" si="4"/>
        <v>20</v>
      </c>
      <c r="Y11" s="36">
        <f t="shared" si="4"/>
        <v>52.4</v>
      </c>
      <c r="Z11" s="30">
        <f t="shared" si="4"/>
        <v>3</v>
      </c>
      <c r="AA11" s="36">
        <f t="shared" si="4"/>
        <v>58.3</v>
      </c>
      <c r="AB11" s="14"/>
      <c r="AG11" s="14"/>
      <c r="AH11" s="24" t="s">
        <v>21</v>
      </c>
      <c r="AI11" s="52">
        <v>3</v>
      </c>
      <c r="AJ11" s="43">
        <v>0</v>
      </c>
      <c r="AK11" s="44">
        <v>0</v>
      </c>
    </row>
    <row r="12" spans="2:37" ht="15.75" customHeight="1">
      <c r="B12" s="17" t="s">
        <v>112</v>
      </c>
      <c r="C12" s="32" t="str">
        <f>C$8</f>
        <v>４歳以上児</v>
      </c>
      <c r="D12" s="18" t="s">
        <v>63</v>
      </c>
      <c r="E12" s="119" t="str">
        <f>E$8</f>
        <v>a</v>
      </c>
      <c r="F12" s="110" t="str">
        <f>D12&amp;E12</f>
        <v>Ca</v>
      </c>
      <c r="G12" s="21">
        <v>750</v>
      </c>
      <c r="H12" s="33">
        <v>2.2000000000000002</v>
      </c>
      <c r="I12" s="40">
        <v>30</v>
      </c>
      <c r="J12" s="120">
        <f t="shared" ref="J12:Q12" si="5">J$8</f>
        <v>0</v>
      </c>
      <c r="K12" s="121">
        <f t="shared" si="5"/>
        <v>0</v>
      </c>
      <c r="L12" s="120">
        <f t="shared" si="5"/>
        <v>30</v>
      </c>
      <c r="M12" s="121">
        <f t="shared" si="5"/>
        <v>3.9</v>
      </c>
      <c r="N12" s="120">
        <f t="shared" si="5"/>
        <v>0</v>
      </c>
      <c r="O12" s="121">
        <f t="shared" si="5"/>
        <v>0</v>
      </c>
      <c r="P12" s="120">
        <f t="shared" si="5"/>
        <v>0</v>
      </c>
      <c r="Q12" s="121">
        <f t="shared" si="5"/>
        <v>0</v>
      </c>
      <c r="R12" s="40">
        <v>30</v>
      </c>
      <c r="S12" s="41">
        <v>10.9</v>
      </c>
      <c r="T12" s="40">
        <v>220</v>
      </c>
      <c r="U12" s="41">
        <v>2.2999999999999998</v>
      </c>
      <c r="V12" s="40">
        <v>20</v>
      </c>
      <c r="W12" s="41">
        <v>16.3</v>
      </c>
      <c r="X12" s="40">
        <v>10</v>
      </c>
      <c r="Y12" s="41">
        <v>83.9</v>
      </c>
      <c r="Z12" s="40">
        <v>3</v>
      </c>
      <c r="AA12" s="41">
        <v>46.6</v>
      </c>
      <c r="AB12" s="14"/>
      <c r="AG12" s="14"/>
      <c r="AH12" s="14"/>
      <c r="AI12" s="14"/>
      <c r="AJ12" s="14"/>
      <c r="AK12" s="14"/>
    </row>
    <row r="13" spans="2:37" ht="15.75" customHeight="1">
      <c r="B13" s="27"/>
      <c r="C13" s="35" t="str">
        <f>C$9</f>
        <v>３歳児</v>
      </c>
      <c r="D13" s="28" t="str">
        <f>D12</f>
        <v>C</v>
      </c>
      <c r="E13" s="31" t="str">
        <f>E$9</f>
        <v>b</v>
      </c>
      <c r="F13" s="113" t="str">
        <f>D13&amp;E13</f>
        <v>Cb</v>
      </c>
      <c r="G13" s="25">
        <v>840</v>
      </c>
      <c r="H13" s="26">
        <v>2.2000000000000002</v>
      </c>
      <c r="I13" s="30">
        <f>I12</f>
        <v>30</v>
      </c>
      <c r="J13" s="30">
        <f t="shared" ref="J13:Q13" si="6">J$9</f>
        <v>90</v>
      </c>
      <c r="K13" s="36">
        <f t="shared" si="6"/>
        <v>2.6</v>
      </c>
      <c r="L13" s="30">
        <f t="shared" si="6"/>
        <v>0</v>
      </c>
      <c r="M13" s="36">
        <f t="shared" si="6"/>
        <v>0</v>
      </c>
      <c r="N13" s="30">
        <f t="shared" si="6"/>
        <v>640</v>
      </c>
      <c r="O13" s="36">
        <f t="shared" si="6"/>
        <v>2.4</v>
      </c>
      <c r="P13" s="30">
        <f t="shared" si="6"/>
        <v>550</v>
      </c>
      <c r="Q13" s="36">
        <f t="shared" si="6"/>
        <v>2.2999999999999998</v>
      </c>
      <c r="R13" s="30">
        <f t="shared" ref="R13:AA13" si="7">R12</f>
        <v>30</v>
      </c>
      <c r="S13" s="36">
        <f t="shared" si="1"/>
        <v>10.9</v>
      </c>
      <c r="T13" s="30">
        <f t="shared" si="7"/>
        <v>220</v>
      </c>
      <c r="U13" s="36">
        <f t="shared" si="7"/>
        <v>2.2999999999999998</v>
      </c>
      <c r="V13" s="30">
        <f t="shared" si="7"/>
        <v>20</v>
      </c>
      <c r="W13" s="36">
        <f t="shared" si="7"/>
        <v>16.3</v>
      </c>
      <c r="X13" s="30">
        <f t="shared" si="7"/>
        <v>10</v>
      </c>
      <c r="Y13" s="36">
        <f t="shared" si="7"/>
        <v>83.9</v>
      </c>
      <c r="Z13" s="30">
        <f t="shared" si="7"/>
        <v>3</v>
      </c>
      <c r="AA13" s="36">
        <f t="shared" si="7"/>
        <v>46.6</v>
      </c>
      <c r="AB13" s="14"/>
      <c r="AC13" s="14" t="s">
        <v>22</v>
      </c>
      <c r="AD13" s="14"/>
      <c r="AG13" s="14"/>
      <c r="AH13" s="14"/>
      <c r="AI13" s="14"/>
      <c r="AJ13" s="14"/>
      <c r="AK13" s="14"/>
    </row>
    <row r="14" spans="2:37" ht="15.75" customHeight="1">
      <c r="B14" s="17" t="s">
        <v>186</v>
      </c>
      <c r="C14" s="32" t="str">
        <f>C$8</f>
        <v>４歳以上児</v>
      </c>
      <c r="D14" s="122" t="s">
        <v>62</v>
      </c>
      <c r="E14" s="119" t="str">
        <f>E$8</f>
        <v>a</v>
      </c>
      <c r="F14" s="110" t="str">
        <f t="shared" si="0"/>
        <v>Da</v>
      </c>
      <c r="G14" s="21">
        <v>630</v>
      </c>
      <c r="H14" s="33">
        <v>2.2000000000000002</v>
      </c>
      <c r="I14" s="21">
        <v>20</v>
      </c>
      <c r="J14" s="120">
        <f t="shared" ref="J14:Q14" si="8">J$8</f>
        <v>0</v>
      </c>
      <c r="K14" s="121">
        <f t="shared" si="8"/>
        <v>0</v>
      </c>
      <c r="L14" s="120">
        <f t="shared" si="8"/>
        <v>30</v>
      </c>
      <c r="M14" s="121">
        <f t="shared" si="8"/>
        <v>3.9</v>
      </c>
      <c r="N14" s="120">
        <f t="shared" si="8"/>
        <v>0</v>
      </c>
      <c r="O14" s="121">
        <f t="shared" si="8"/>
        <v>0</v>
      </c>
      <c r="P14" s="120">
        <f t="shared" si="8"/>
        <v>0</v>
      </c>
      <c r="Q14" s="121">
        <f t="shared" si="8"/>
        <v>0</v>
      </c>
      <c r="R14" s="21">
        <v>30</v>
      </c>
      <c r="S14" s="41">
        <v>9.1</v>
      </c>
      <c r="T14" s="40">
        <v>180</v>
      </c>
      <c r="U14" s="41">
        <v>2.4</v>
      </c>
      <c r="V14" s="40">
        <v>20</v>
      </c>
      <c r="W14" s="41">
        <v>13.6</v>
      </c>
      <c r="X14" s="40">
        <v>10</v>
      </c>
      <c r="Y14" s="41">
        <v>69.900000000000006</v>
      </c>
      <c r="Z14" s="40">
        <v>2</v>
      </c>
      <c r="AA14" s="41">
        <v>58.3</v>
      </c>
      <c r="AB14" s="14"/>
      <c r="AC14" s="14"/>
      <c r="AD14" s="14"/>
      <c r="AE14" s="15" t="s">
        <v>12</v>
      </c>
      <c r="AF14" s="15" t="s">
        <v>11</v>
      </c>
      <c r="AG14" s="14"/>
      <c r="AH14" s="14"/>
      <c r="AI14" s="14"/>
      <c r="AJ14" s="14"/>
      <c r="AK14" s="14"/>
    </row>
    <row r="15" spans="2:37" ht="15.75" customHeight="1">
      <c r="B15" s="27"/>
      <c r="C15" s="35" t="str">
        <f>C$9</f>
        <v>３歳児</v>
      </c>
      <c r="D15" s="28" t="str">
        <f>D14</f>
        <v>D</v>
      </c>
      <c r="E15" s="31" t="str">
        <f>E$9</f>
        <v>b</v>
      </c>
      <c r="F15" s="113" t="str">
        <f t="shared" si="0"/>
        <v>Db</v>
      </c>
      <c r="G15" s="25">
        <v>720</v>
      </c>
      <c r="H15" s="26">
        <v>2.2000000000000002</v>
      </c>
      <c r="I15" s="30">
        <f>I14</f>
        <v>20</v>
      </c>
      <c r="J15" s="30">
        <f t="shared" ref="J15:Q15" si="9">J$9</f>
        <v>90</v>
      </c>
      <c r="K15" s="36">
        <f t="shared" si="9"/>
        <v>2.6</v>
      </c>
      <c r="L15" s="30">
        <f t="shared" si="9"/>
        <v>0</v>
      </c>
      <c r="M15" s="36">
        <f t="shared" si="9"/>
        <v>0</v>
      </c>
      <c r="N15" s="30">
        <f t="shared" si="9"/>
        <v>640</v>
      </c>
      <c r="O15" s="36">
        <f t="shared" si="9"/>
        <v>2.4</v>
      </c>
      <c r="P15" s="30">
        <f t="shared" si="9"/>
        <v>550</v>
      </c>
      <c r="Q15" s="36">
        <f t="shared" si="9"/>
        <v>2.2999999999999998</v>
      </c>
      <c r="R15" s="30">
        <f t="shared" ref="R15:AA15" si="10">R14</f>
        <v>30</v>
      </c>
      <c r="S15" s="36">
        <f t="shared" si="1"/>
        <v>9.1</v>
      </c>
      <c r="T15" s="30">
        <f t="shared" si="10"/>
        <v>180</v>
      </c>
      <c r="U15" s="36">
        <f t="shared" si="10"/>
        <v>2.4</v>
      </c>
      <c r="V15" s="30">
        <f t="shared" si="10"/>
        <v>20</v>
      </c>
      <c r="W15" s="36">
        <f t="shared" si="10"/>
        <v>13.6</v>
      </c>
      <c r="X15" s="30">
        <f t="shared" si="10"/>
        <v>10</v>
      </c>
      <c r="Y15" s="36">
        <f t="shared" si="10"/>
        <v>69.900000000000006</v>
      </c>
      <c r="Z15" s="30">
        <f t="shared" si="10"/>
        <v>2</v>
      </c>
      <c r="AA15" s="36">
        <f t="shared" si="10"/>
        <v>58.3</v>
      </c>
      <c r="AB15" s="14"/>
      <c r="AC15" s="34" t="s">
        <v>187</v>
      </c>
      <c r="AD15" s="37"/>
      <c r="AE15" s="38">
        <v>1240</v>
      </c>
      <c r="AF15" s="39">
        <v>7.5</v>
      </c>
      <c r="AG15" s="14"/>
      <c r="AH15" s="14"/>
      <c r="AI15" s="14"/>
      <c r="AJ15" s="14"/>
      <c r="AK15" s="14"/>
    </row>
    <row r="16" spans="2:37" ht="15.75" customHeight="1">
      <c r="B16" s="17" t="s">
        <v>188</v>
      </c>
      <c r="C16" s="32" t="str">
        <f>C$8</f>
        <v>４歳以上児</v>
      </c>
      <c r="D16" s="122" t="s">
        <v>79</v>
      </c>
      <c r="E16" s="119" t="str">
        <f>E$8</f>
        <v>a</v>
      </c>
      <c r="F16" s="110" t="str">
        <f>D16&amp;E16</f>
        <v>Ea</v>
      </c>
      <c r="G16" s="21">
        <v>700</v>
      </c>
      <c r="H16" s="33">
        <v>1.7</v>
      </c>
      <c r="I16" s="21">
        <v>20</v>
      </c>
      <c r="J16" s="120">
        <f t="shared" ref="J16:Q16" si="11">J$8</f>
        <v>0</v>
      </c>
      <c r="K16" s="121">
        <f t="shared" si="11"/>
        <v>0</v>
      </c>
      <c r="L16" s="120">
        <f t="shared" si="11"/>
        <v>30</v>
      </c>
      <c r="M16" s="121">
        <f t="shared" si="11"/>
        <v>3.9</v>
      </c>
      <c r="N16" s="120">
        <f t="shared" si="11"/>
        <v>0</v>
      </c>
      <c r="O16" s="121">
        <f t="shared" si="11"/>
        <v>0</v>
      </c>
      <c r="P16" s="120">
        <f t="shared" si="11"/>
        <v>0</v>
      </c>
      <c r="Q16" s="121">
        <f t="shared" si="11"/>
        <v>0</v>
      </c>
      <c r="R16" s="21">
        <v>20</v>
      </c>
      <c r="S16" s="41">
        <v>11.7</v>
      </c>
      <c r="T16" s="40">
        <v>150</v>
      </c>
      <c r="U16" s="41">
        <v>2.4</v>
      </c>
      <c r="V16" s="40">
        <v>20</v>
      </c>
      <c r="W16" s="41">
        <v>11.7</v>
      </c>
      <c r="X16" s="40">
        <v>10</v>
      </c>
      <c r="Y16" s="41">
        <v>59.9</v>
      </c>
      <c r="Z16" s="40">
        <v>2</v>
      </c>
      <c r="AA16" s="41">
        <v>49.9</v>
      </c>
      <c r="AB16" s="14"/>
      <c r="AC16" s="34" t="s">
        <v>189</v>
      </c>
      <c r="AD16" s="37"/>
      <c r="AE16" s="25">
        <v>40</v>
      </c>
      <c r="AF16" s="129"/>
      <c r="AG16" s="14"/>
      <c r="AH16" s="14"/>
      <c r="AI16" s="14"/>
      <c r="AJ16" s="14"/>
      <c r="AK16" s="14"/>
    </row>
    <row r="17" spans="2:37" ht="15.75" customHeight="1">
      <c r="B17" s="27"/>
      <c r="C17" s="35" t="str">
        <f>C$9</f>
        <v>３歳児</v>
      </c>
      <c r="D17" s="28" t="str">
        <f>D16</f>
        <v>E</v>
      </c>
      <c r="E17" s="31" t="str">
        <f>E$9</f>
        <v>b</v>
      </c>
      <c r="F17" s="113" t="str">
        <f>D17&amp;E17</f>
        <v>Eb</v>
      </c>
      <c r="G17" s="25">
        <v>790</v>
      </c>
      <c r="H17" s="26">
        <v>1.8</v>
      </c>
      <c r="I17" s="30">
        <f>I16</f>
        <v>20</v>
      </c>
      <c r="J17" s="30">
        <f t="shared" ref="J17:Q17" si="12">J$9</f>
        <v>90</v>
      </c>
      <c r="K17" s="36">
        <f t="shared" si="12"/>
        <v>2.6</v>
      </c>
      <c r="L17" s="30">
        <f t="shared" si="12"/>
        <v>0</v>
      </c>
      <c r="M17" s="36">
        <f t="shared" si="12"/>
        <v>0</v>
      </c>
      <c r="N17" s="30">
        <f t="shared" si="12"/>
        <v>640</v>
      </c>
      <c r="O17" s="36">
        <f t="shared" si="12"/>
        <v>2.4</v>
      </c>
      <c r="P17" s="30">
        <f t="shared" si="12"/>
        <v>550</v>
      </c>
      <c r="Q17" s="36">
        <f t="shared" si="12"/>
        <v>2.2999999999999998</v>
      </c>
      <c r="R17" s="30">
        <f t="shared" ref="R17:AA17" si="13">R16</f>
        <v>20</v>
      </c>
      <c r="S17" s="36">
        <f t="shared" si="1"/>
        <v>11.7</v>
      </c>
      <c r="T17" s="30">
        <f t="shared" si="13"/>
        <v>150</v>
      </c>
      <c r="U17" s="36">
        <f t="shared" si="13"/>
        <v>2.4</v>
      </c>
      <c r="V17" s="30">
        <f t="shared" si="13"/>
        <v>20</v>
      </c>
      <c r="W17" s="36">
        <f t="shared" si="13"/>
        <v>11.7</v>
      </c>
      <c r="X17" s="30">
        <f t="shared" si="13"/>
        <v>10</v>
      </c>
      <c r="Y17" s="36">
        <f t="shared" si="13"/>
        <v>59.9</v>
      </c>
      <c r="Z17" s="30">
        <f t="shared" si="13"/>
        <v>2</v>
      </c>
      <c r="AA17" s="36">
        <f t="shared" si="13"/>
        <v>49.9</v>
      </c>
      <c r="AB17" s="14"/>
      <c r="AC17" s="34" t="s">
        <v>113</v>
      </c>
      <c r="AD17" s="37"/>
      <c r="AE17" s="25">
        <v>840</v>
      </c>
      <c r="AF17" s="39">
        <v>9.6999999999999993</v>
      </c>
      <c r="AG17" s="14"/>
      <c r="AH17" s="14"/>
      <c r="AI17" s="14"/>
      <c r="AJ17" s="14"/>
      <c r="AK17" s="14"/>
    </row>
    <row r="18" spans="2:37" ht="15.75" customHeight="1">
      <c r="B18" s="17" t="s">
        <v>190</v>
      </c>
      <c r="C18" s="32" t="str">
        <f>C$8</f>
        <v>４歳以上児</v>
      </c>
      <c r="D18" s="18" t="s">
        <v>80</v>
      </c>
      <c r="E18" s="119" t="str">
        <f>E$8</f>
        <v>a</v>
      </c>
      <c r="F18" s="110" t="str">
        <f t="shared" si="0"/>
        <v>Fa</v>
      </c>
      <c r="G18" s="21">
        <v>610</v>
      </c>
      <c r="H18" s="33">
        <v>2.2000000000000002</v>
      </c>
      <c r="I18" s="21">
        <v>20</v>
      </c>
      <c r="J18" s="120">
        <f t="shared" ref="J18:Q18" si="14">J$8</f>
        <v>0</v>
      </c>
      <c r="K18" s="121">
        <f t="shared" si="14"/>
        <v>0</v>
      </c>
      <c r="L18" s="120">
        <f t="shared" si="14"/>
        <v>30</v>
      </c>
      <c r="M18" s="121">
        <f t="shared" si="14"/>
        <v>3.9</v>
      </c>
      <c r="N18" s="120">
        <f t="shared" si="14"/>
        <v>0</v>
      </c>
      <c r="O18" s="121">
        <f t="shared" si="14"/>
        <v>0</v>
      </c>
      <c r="P18" s="120">
        <f t="shared" si="14"/>
        <v>0</v>
      </c>
      <c r="Q18" s="121">
        <f t="shared" si="14"/>
        <v>0</v>
      </c>
      <c r="R18" s="21">
        <v>0</v>
      </c>
      <c r="S18" s="33">
        <v>0</v>
      </c>
      <c r="T18" s="40">
        <v>130</v>
      </c>
      <c r="U18" s="41">
        <v>2.5</v>
      </c>
      <c r="V18" s="40">
        <v>20</v>
      </c>
      <c r="W18" s="41">
        <v>10.199999999999999</v>
      </c>
      <c r="X18" s="40">
        <v>10</v>
      </c>
      <c r="Y18" s="41">
        <v>52.4</v>
      </c>
      <c r="Z18" s="40">
        <v>1</v>
      </c>
      <c r="AA18" s="41">
        <v>87.4</v>
      </c>
      <c r="AB18" s="14"/>
      <c r="AC18" s="34" t="s">
        <v>114</v>
      </c>
      <c r="AD18" s="37"/>
      <c r="AE18" s="25">
        <v>950</v>
      </c>
      <c r="AF18" s="26">
        <v>7.4</v>
      </c>
      <c r="AG18" s="14"/>
      <c r="AH18" s="14"/>
      <c r="AI18" s="14"/>
      <c r="AJ18" s="14"/>
      <c r="AK18" s="14"/>
    </row>
    <row r="19" spans="2:37" ht="15.75" customHeight="1">
      <c r="B19" s="27"/>
      <c r="C19" s="35" t="str">
        <f>C$9</f>
        <v>３歳児</v>
      </c>
      <c r="D19" s="28" t="str">
        <f>D18</f>
        <v>F</v>
      </c>
      <c r="E19" s="31" t="str">
        <f>E$9</f>
        <v>b</v>
      </c>
      <c r="F19" s="113" t="str">
        <f t="shared" si="0"/>
        <v>Fb</v>
      </c>
      <c r="G19" s="25">
        <v>710</v>
      </c>
      <c r="H19" s="26">
        <v>2.2000000000000002</v>
      </c>
      <c r="I19" s="30">
        <f>I18</f>
        <v>20</v>
      </c>
      <c r="J19" s="30">
        <f t="shared" ref="J19:Q19" si="15">J$9</f>
        <v>90</v>
      </c>
      <c r="K19" s="36">
        <f t="shared" si="15"/>
        <v>2.6</v>
      </c>
      <c r="L19" s="30">
        <f t="shared" si="15"/>
        <v>0</v>
      </c>
      <c r="M19" s="36">
        <f t="shared" si="15"/>
        <v>0</v>
      </c>
      <c r="N19" s="30">
        <f t="shared" si="15"/>
        <v>640</v>
      </c>
      <c r="O19" s="36">
        <f t="shared" si="15"/>
        <v>2.4</v>
      </c>
      <c r="P19" s="30">
        <f t="shared" si="15"/>
        <v>550</v>
      </c>
      <c r="Q19" s="36">
        <f t="shared" si="15"/>
        <v>2.2999999999999998</v>
      </c>
      <c r="R19" s="30">
        <f t="shared" ref="R19:AA19" si="16">R18</f>
        <v>0</v>
      </c>
      <c r="S19" s="36">
        <f t="shared" si="1"/>
        <v>0</v>
      </c>
      <c r="T19" s="30">
        <f t="shared" si="16"/>
        <v>130</v>
      </c>
      <c r="U19" s="36">
        <f t="shared" si="16"/>
        <v>2.5</v>
      </c>
      <c r="V19" s="30">
        <f t="shared" si="16"/>
        <v>20</v>
      </c>
      <c r="W19" s="36">
        <f t="shared" si="16"/>
        <v>10.199999999999999</v>
      </c>
      <c r="X19" s="30">
        <f t="shared" si="16"/>
        <v>10</v>
      </c>
      <c r="Y19" s="36">
        <f t="shared" si="16"/>
        <v>52.4</v>
      </c>
      <c r="Z19" s="30">
        <f t="shared" si="16"/>
        <v>1</v>
      </c>
      <c r="AA19" s="36">
        <f t="shared" si="16"/>
        <v>87.4</v>
      </c>
      <c r="AB19" s="14"/>
      <c r="AC19" s="34" t="s">
        <v>115</v>
      </c>
      <c r="AD19" s="37"/>
      <c r="AE19" s="25">
        <v>750</v>
      </c>
      <c r="AF19" s="26">
        <v>9.3000000000000007</v>
      </c>
      <c r="AG19" s="14"/>
      <c r="AH19" s="14"/>
      <c r="AI19" s="14"/>
      <c r="AJ19" s="14"/>
      <c r="AK19" s="14"/>
    </row>
    <row r="20" spans="2:37" ht="15.75" customHeight="1">
      <c r="B20" s="17" t="s">
        <v>191</v>
      </c>
      <c r="C20" s="32" t="str">
        <f>C$8</f>
        <v>４歳以上児</v>
      </c>
      <c r="D20" s="18" t="s">
        <v>81</v>
      </c>
      <c r="E20" s="119" t="str">
        <f>E$8</f>
        <v>a</v>
      </c>
      <c r="F20" s="110" t="str">
        <f>D20&amp;E20</f>
        <v>Ga</v>
      </c>
      <c r="G20" s="21">
        <v>550</v>
      </c>
      <c r="H20" s="33">
        <v>2.2000000000000002</v>
      </c>
      <c r="I20" s="21">
        <v>10</v>
      </c>
      <c r="J20" s="120">
        <f t="shared" ref="J20:Q20" si="17">J$8</f>
        <v>0</v>
      </c>
      <c r="K20" s="121">
        <f t="shared" si="17"/>
        <v>0</v>
      </c>
      <c r="L20" s="120">
        <f t="shared" si="17"/>
        <v>30</v>
      </c>
      <c r="M20" s="121">
        <f t="shared" si="17"/>
        <v>3.9</v>
      </c>
      <c r="N20" s="120">
        <f t="shared" si="17"/>
        <v>0</v>
      </c>
      <c r="O20" s="121">
        <f t="shared" si="17"/>
        <v>0</v>
      </c>
      <c r="P20" s="120">
        <f t="shared" si="17"/>
        <v>0</v>
      </c>
      <c r="Q20" s="121">
        <f t="shared" si="17"/>
        <v>0</v>
      </c>
      <c r="R20" s="21">
        <v>0</v>
      </c>
      <c r="S20" s="33">
        <v>0</v>
      </c>
      <c r="T20" s="40">
        <v>120</v>
      </c>
      <c r="U20" s="41">
        <v>2.4</v>
      </c>
      <c r="V20" s="40">
        <v>10</v>
      </c>
      <c r="W20" s="41">
        <v>18.100000000000001</v>
      </c>
      <c r="X20" s="40">
        <v>9</v>
      </c>
      <c r="Y20" s="41">
        <v>51.8</v>
      </c>
      <c r="Z20" s="40">
        <v>1</v>
      </c>
      <c r="AA20" s="41">
        <v>77.7</v>
      </c>
      <c r="AB20" s="14"/>
      <c r="AC20" s="34" t="s">
        <v>83</v>
      </c>
      <c r="AD20" s="37"/>
      <c r="AE20" s="14"/>
      <c r="AF20" s="14"/>
      <c r="AG20" s="14"/>
      <c r="AH20" s="14"/>
      <c r="AI20" s="14"/>
      <c r="AJ20" s="14"/>
      <c r="AK20" s="14"/>
    </row>
    <row r="21" spans="2:37" ht="15.75" customHeight="1">
      <c r="B21" s="27"/>
      <c r="C21" s="35" t="str">
        <f>C$9</f>
        <v>３歳児</v>
      </c>
      <c r="D21" s="28" t="str">
        <f>D20</f>
        <v>G</v>
      </c>
      <c r="E21" s="31" t="str">
        <f>E$9</f>
        <v>b</v>
      </c>
      <c r="F21" s="113" t="str">
        <f>D21&amp;E21</f>
        <v>Gb</v>
      </c>
      <c r="G21" s="25">
        <v>640</v>
      </c>
      <c r="H21" s="26">
        <v>2.2000000000000002</v>
      </c>
      <c r="I21" s="30">
        <f>I20</f>
        <v>10</v>
      </c>
      <c r="J21" s="30">
        <f t="shared" ref="J21:Q21" si="18">J$9</f>
        <v>90</v>
      </c>
      <c r="K21" s="36">
        <f t="shared" si="18"/>
        <v>2.6</v>
      </c>
      <c r="L21" s="30">
        <f t="shared" si="18"/>
        <v>0</v>
      </c>
      <c r="M21" s="36">
        <f t="shared" si="18"/>
        <v>0</v>
      </c>
      <c r="N21" s="30">
        <f t="shared" si="18"/>
        <v>640</v>
      </c>
      <c r="O21" s="36">
        <f t="shared" si="18"/>
        <v>2.4</v>
      </c>
      <c r="P21" s="30">
        <f t="shared" si="18"/>
        <v>550</v>
      </c>
      <c r="Q21" s="36">
        <f t="shared" si="18"/>
        <v>2.2999999999999998</v>
      </c>
      <c r="R21" s="30">
        <f t="shared" ref="R21:AA21" si="19">R20</f>
        <v>0</v>
      </c>
      <c r="S21" s="36">
        <f t="shared" si="1"/>
        <v>0</v>
      </c>
      <c r="T21" s="30">
        <f t="shared" si="19"/>
        <v>120</v>
      </c>
      <c r="U21" s="36">
        <f t="shared" si="19"/>
        <v>2.4</v>
      </c>
      <c r="V21" s="30">
        <f t="shared" si="19"/>
        <v>10</v>
      </c>
      <c r="W21" s="36">
        <f t="shared" si="19"/>
        <v>18.100000000000001</v>
      </c>
      <c r="X21" s="30">
        <f t="shared" si="19"/>
        <v>9</v>
      </c>
      <c r="Y21" s="36">
        <f t="shared" si="19"/>
        <v>51.8</v>
      </c>
      <c r="Z21" s="30">
        <f t="shared" si="19"/>
        <v>1</v>
      </c>
      <c r="AA21" s="36">
        <f t="shared" si="19"/>
        <v>77.7</v>
      </c>
      <c r="AB21" s="14"/>
      <c r="AC21" s="34" t="s">
        <v>85</v>
      </c>
      <c r="AD21" s="37"/>
      <c r="AG21" s="14"/>
      <c r="AH21" s="14"/>
      <c r="AI21" s="14"/>
      <c r="AJ21" s="14"/>
      <c r="AK21" s="14"/>
    </row>
    <row r="22" spans="2:37" ht="15.75" customHeight="1">
      <c r="B22" s="17" t="s">
        <v>26</v>
      </c>
      <c r="C22" s="32" t="str">
        <f>C$8</f>
        <v>４歳以上児</v>
      </c>
      <c r="D22" s="122" t="s">
        <v>82</v>
      </c>
      <c r="E22" s="119" t="str">
        <f>E$8</f>
        <v>a</v>
      </c>
      <c r="F22" s="110" t="str">
        <f t="shared" si="0"/>
        <v>Ha</v>
      </c>
      <c r="G22" s="21">
        <v>530</v>
      </c>
      <c r="H22" s="33">
        <v>2.2000000000000002</v>
      </c>
      <c r="I22" s="21">
        <v>10</v>
      </c>
      <c r="J22" s="120">
        <f t="shared" ref="J22:Q22" si="20">J$8</f>
        <v>0</v>
      </c>
      <c r="K22" s="121">
        <f t="shared" si="20"/>
        <v>0</v>
      </c>
      <c r="L22" s="120">
        <f t="shared" si="20"/>
        <v>30</v>
      </c>
      <c r="M22" s="121">
        <f t="shared" si="20"/>
        <v>3.9</v>
      </c>
      <c r="N22" s="120">
        <f t="shared" si="20"/>
        <v>0</v>
      </c>
      <c r="O22" s="121">
        <f t="shared" si="20"/>
        <v>0</v>
      </c>
      <c r="P22" s="120">
        <f t="shared" si="20"/>
        <v>0</v>
      </c>
      <c r="Q22" s="121">
        <f t="shared" si="20"/>
        <v>0</v>
      </c>
      <c r="R22" s="21">
        <v>0</v>
      </c>
      <c r="S22" s="33">
        <v>0</v>
      </c>
      <c r="T22" s="40">
        <v>110</v>
      </c>
      <c r="U22" s="41">
        <v>2.2999999999999998</v>
      </c>
      <c r="V22" s="40">
        <v>10</v>
      </c>
      <c r="W22" s="41">
        <v>16.3</v>
      </c>
      <c r="X22" s="40">
        <v>8</v>
      </c>
      <c r="Y22" s="41">
        <v>52.4</v>
      </c>
      <c r="Z22" s="40">
        <v>1</v>
      </c>
      <c r="AA22" s="41">
        <v>69.900000000000006</v>
      </c>
      <c r="AB22" s="14"/>
      <c r="AC22" s="34" t="s">
        <v>23</v>
      </c>
      <c r="AD22" s="37"/>
      <c r="AG22" s="14"/>
      <c r="AH22" s="14"/>
      <c r="AI22" s="14"/>
      <c r="AJ22" s="14"/>
      <c r="AK22" s="14"/>
    </row>
    <row r="23" spans="2:37" ht="15.75" customHeight="1">
      <c r="B23" s="27"/>
      <c r="C23" s="35" t="str">
        <f>C$9</f>
        <v>３歳児</v>
      </c>
      <c r="D23" s="28" t="str">
        <f>D22</f>
        <v>H</v>
      </c>
      <c r="E23" s="31" t="str">
        <f>E$9</f>
        <v>b</v>
      </c>
      <c r="F23" s="113" t="str">
        <f t="shared" si="0"/>
        <v>Hb</v>
      </c>
      <c r="G23" s="25">
        <v>620</v>
      </c>
      <c r="H23" s="26">
        <v>2.2000000000000002</v>
      </c>
      <c r="I23" s="30">
        <f>I22</f>
        <v>10</v>
      </c>
      <c r="J23" s="30">
        <f t="shared" ref="J23:Q23" si="21">J$9</f>
        <v>90</v>
      </c>
      <c r="K23" s="36">
        <f t="shared" si="21"/>
        <v>2.6</v>
      </c>
      <c r="L23" s="30">
        <f t="shared" si="21"/>
        <v>0</v>
      </c>
      <c r="M23" s="36">
        <f t="shared" si="21"/>
        <v>0</v>
      </c>
      <c r="N23" s="30">
        <f t="shared" si="21"/>
        <v>640</v>
      </c>
      <c r="O23" s="36">
        <f t="shared" si="21"/>
        <v>2.4</v>
      </c>
      <c r="P23" s="30">
        <f t="shared" si="21"/>
        <v>550</v>
      </c>
      <c r="Q23" s="36">
        <f t="shared" si="21"/>
        <v>2.2999999999999998</v>
      </c>
      <c r="R23" s="30">
        <f t="shared" ref="R23:AA23" si="22">R22</f>
        <v>0</v>
      </c>
      <c r="S23" s="36">
        <f t="shared" si="1"/>
        <v>0</v>
      </c>
      <c r="T23" s="30">
        <f t="shared" si="22"/>
        <v>110</v>
      </c>
      <c r="U23" s="36">
        <f t="shared" si="22"/>
        <v>2.2999999999999998</v>
      </c>
      <c r="V23" s="30">
        <f t="shared" si="22"/>
        <v>10</v>
      </c>
      <c r="W23" s="36">
        <f t="shared" si="22"/>
        <v>16.3</v>
      </c>
      <c r="X23" s="30">
        <f t="shared" si="22"/>
        <v>8</v>
      </c>
      <c r="Y23" s="36">
        <f t="shared" si="22"/>
        <v>52.4</v>
      </c>
      <c r="Z23" s="30">
        <f t="shared" si="22"/>
        <v>1</v>
      </c>
      <c r="AA23" s="36">
        <f t="shared" si="22"/>
        <v>69.900000000000006</v>
      </c>
      <c r="AB23" s="14"/>
      <c r="AC23" s="34" t="s">
        <v>24</v>
      </c>
      <c r="AD23" s="37"/>
      <c r="AG23" s="14"/>
      <c r="AH23" s="14"/>
      <c r="AI23" s="14"/>
      <c r="AJ23" s="14"/>
      <c r="AK23" s="14"/>
    </row>
    <row r="24" spans="2:37" ht="15.75" customHeight="1">
      <c r="B24" s="17" t="s">
        <v>27</v>
      </c>
      <c r="C24" s="32" t="str">
        <f>C$8</f>
        <v>４歳以上児</v>
      </c>
      <c r="D24" s="122" t="s">
        <v>84</v>
      </c>
      <c r="E24" s="119" t="str">
        <f>E$8</f>
        <v>a</v>
      </c>
      <c r="F24" s="110" t="str">
        <f t="shared" si="0"/>
        <v>Ia</v>
      </c>
      <c r="G24" s="21">
        <v>520</v>
      </c>
      <c r="H24" s="33">
        <v>2.2000000000000002</v>
      </c>
      <c r="I24" s="21">
        <v>10</v>
      </c>
      <c r="J24" s="120">
        <f t="shared" ref="J24:Q24" si="23">J$8</f>
        <v>0</v>
      </c>
      <c r="K24" s="121">
        <f t="shared" si="23"/>
        <v>0</v>
      </c>
      <c r="L24" s="120">
        <f t="shared" si="23"/>
        <v>30</v>
      </c>
      <c r="M24" s="121">
        <f t="shared" si="23"/>
        <v>3.9</v>
      </c>
      <c r="N24" s="120">
        <f t="shared" si="23"/>
        <v>0</v>
      </c>
      <c r="O24" s="121">
        <f t="shared" si="23"/>
        <v>0</v>
      </c>
      <c r="P24" s="120">
        <f t="shared" si="23"/>
        <v>0</v>
      </c>
      <c r="Q24" s="121">
        <f t="shared" si="23"/>
        <v>0</v>
      </c>
      <c r="R24" s="21">
        <v>0</v>
      </c>
      <c r="S24" s="33">
        <v>0</v>
      </c>
      <c r="T24" s="40">
        <v>100</v>
      </c>
      <c r="U24" s="41">
        <v>2.2999999999999998</v>
      </c>
      <c r="V24" s="40">
        <v>10</v>
      </c>
      <c r="W24" s="41">
        <v>14.8</v>
      </c>
      <c r="X24" s="40">
        <v>8</v>
      </c>
      <c r="Y24" s="41">
        <v>47.7</v>
      </c>
      <c r="Z24" s="40">
        <v>1</v>
      </c>
      <c r="AA24" s="41">
        <v>63.5</v>
      </c>
      <c r="AB24" s="14"/>
      <c r="AC24" s="34" t="s">
        <v>25</v>
      </c>
      <c r="AD24" s="37"/>
      <c r="AG24" s="14"/>
      <c r="AH24" s="14"/>
      <c r="AI24" s="14"/>
      <c r="AJ24" s="14"/>
      <c r="AK24" s="14"/>
    </row>
    <row r="25" spans="2:37" ht="15.75" customHeight="1">
      <c r="B25" s="27"/>
      <c r="C25" s="35" t="str">
        <f>C$9</f>
        <v>３歳児</v>
      </c>
      <c r="D25" s="28" t="str">
        <f>D24</f>
        <v>I</v>
      </c>
      <c r="E25" s="31" t="str">
        <f>E$9</f>
        <v>b</v>
      </c>
      <c r="F25" s="113" t="str">
        <f t="shared" si="0"/>
        <v>Ib</v>
      </c>
      <c r="G25" s="25">
        <v>610</v>
      </c>
      <c r="H25" s="26">
        <v>2.2000000000000002</v>
      </c>
      <c r="I25" s="30">
        <f>I24</f>
        <v>10</v>
      </c>
      <c r="J25" s="30">
        <f t="shared" ref="J25:Q25" si="24">J$9</f>
        <v>90</v>
      </c>
      <c r="K25" s="36">
        <f t="shared" si="24"/>
        <v>2.6</v>
      </c>
      <c r="L25" s="30">
        <f t="shared" si="24"/>
        <v>0</v>
      </c>
      <c r="M25" s="36">
        <f t="shared" si="24"/>
        <v>0</v>
      </c>
      <c r="N25" s="30">
        <f t="shared" si="24"/>
        <v>640</v>
      </c>
      <c r="O25" s="36">
        <f t="shared" si="24"/>
        <v>2.4</v>
      </c>
      <c r="P25" s="30">
        <f t="shared" si="24"/>
        <v>550</v>
      </c>
      <c r="Q25" s="36">
        <f t="shared" si="24"/>
        <v>2.2999999999999998</v>
      </c>
      <c r="R25" s="30">
        <f t="shared" ref="R25:AA39" si="25">R24</f>
        <v>0</v>
      </c>
      <c r="S25" s="36">
        <f t="shared" si="25"/>
        <v>0</v>
      </c>
      <c r="T25" s="30">
        <f t="shared" si="25"/>
        <v>100</v>
      </c>
      <c r="U25" s="36">
        <f t="shared" si="25"/>
        <v>2.2999999999999998</v>
      </c>
      <c r="V25" s="30">
        <f t="shared" si="25"/>
        <v>10</v>
      </c>
      <c r="W25" s="36">
        <f t="shared" si="25"/>
        <v>14.8</v>
      </c>
      <c r="X25" s="30">
        <f t="shared" si="25"/>
        <v>8</v>
      </c>
      <c r="Y25" s="36">
        <f t="shared" si="25"/>
        <v>47.7</v>
      </c>
      <c r="Z25" s="30">
        <f t="shared" si="25"/>
        <v>1</v>
      </c>
      <c r="AA25" s="36">
        <f t="shared" si="25"/>
        <v>63.5</v>
      </c>
      <c r="AB25" s="14"/>
      <c r="AG25" s="14"/>
      <c r="AH25" s="14"/>
      <c r="AI25" s="14"/>
      <c r="AJ25" s="14"/>
      <c r="AK25" s="14"/>
    </row>
    <row r="26" spans="2:37" ht="15.75" customHeight="1">
      <c r="B26" s="17" t="s">
        <v>28</v>
      </c>
      <c r="C26" s="32" t="str">
        <f>C$8</f>
        <v>４歳以上児</v>
      </c>
      <c r="D26" s="122" t="s">
        <v>86</v>
      </c>
      <c r="E26" s="119" t="str">
        <f>E$8</f>
        <v>a</v>
      </c>
      <c r="F26" s="110" t="str">
        <f t="shared" si="0"/>
        <v>Ja</v>
      </c>
      <c r="G26" s="21">
        <v>510</v>
      </c>
      <c r="H26" s="33">
        <v>2.2000000000000002</v>
      </c>
      <c r="I26" s="21">
        <v>10</v>
      </c>
      <c r="J26" s="120">
        <f t="shared" ref="J26:Q26" si="26">J$8</f>
        <v>0</v>
      </c>
      <c r="K26" s="121">
        <f t="shared" si="26"/>
        <v>0</v>
      </c>
      <c r="L26" s="120">
        <f t="shared" si="26"/>
        <v>30</v>
      </c>
      <c r="M26" s="121">
        <f t="shared" si="26"/>
        <v>3.9</v>
      </c>
      <c r="N26" s="120">
        <f t="shared" si="26"/>
        <v>0</v>
      </c>
      <c r="O26" s="121">
        <f t="shared" si="26"/>
        <v>0</v>
      </c>
      <c r="P26" s="120">
        <f t="shared" si="26"/>
        <v>0</v>
      </c>
      <c r="Q26" s="121">
        <f t="shared" si="26"/>
        <v>0</v>
      </c>
      <c r="R26" s="21">
        <v>0</v>
      </c>
      <c r="S26" s="33">
        <v>0</v>
      </c>
      <c r="T26" s="40">
        <v>90</v>
      </c>
      <c r="U26" s="41">
        <v>2.4</v>
      </c>
      <c r="V26" s="40">
        <v>10</v>
      </c>
      <c r="W26" s="41">
        <v>13.6</v>
      </c>
      <c r="X26" s="40">
        <v>7</v>
      </c>
      <c r="Y26" s="41">
        <v>49.9</v>
      </c>
      <c r="Z26" s="40">
        <v>1</v>
      </c>
      <c r="AA26" s="41">
        <v>58.3</v>
      </c>
      <c r="AB26" s="14"/>
      <c r="AG26" s="14"/>
      <c r="AH26" s="14"/>
      <c r="AI26" s="14"/>
      <c r="AJ26" s="14"/>
      <c r="AK26" s="14"/>
    </row>
    <row r="27" spans="2:37" ht="15.75" customHeight="1">
      <c r="B27" s="27"/>
      <c r="C27" s="35" t="str">
        <f>C$9</f>
        <v>３歳児</v>
      </c>
      <c r="D27" s="28" t="str">
        <f>D26</f>
        <v>J</v>
      </c>
      <c r="E27" s="31" t="str">
        <f>E$9</f>
        <v>b</v>
      </c>
      <c r="F27" s="113" t="str">
        <f t="shared" si="0"/>
        <v>Jb</v>
      </c>
      <c r="G27" s="25">
        <v>600</v>
      </c>
      <c r="H27" s="26">
        <v>2.2000000000000002</v>
      </c>
      <c r="I27" s="30">
        <f>I26</f>
        <v>10</v>
      </c>
      <c r="J27" s="30">
        <f t="shared" ref="J27:Q27" si="27">J$9</f>
        <v>90</v>
      </c>
      <c r="K27" s="36">
        <f t="shared" si="27"/>
        <v>2.6</v>
      </c>
      <c r="L27" s="30">
        <f t="shared" si="27"/>
        <v>0</v>
      </c>
      <c r="M27" s="36">
        <f t="shared" si="27"/>
        <v>0</v>
      </c>
      <c r="N27" s="30">
        <f t="shared" si="27"/>
        <v>640</v>
      </c>
      <c r="O27" s="36">
        <f t="shared" si="27"/>
        <v>2.4</v>
      </c>
      <c r="P27" s="30">
        <f t="shared" si="27"/>
        <v>550</v>
      </c>
      <c r="Q27" s="36">
        <f t="shared" si="27"/>
        <v>2.2999999999999998</v>
      </c>
      <c r="R27" s="30">
        <f t="shared" ref="R27:AA27" si="28">R26</f>
        <v>0</v>
      </c>
      <c r="S27" s="36">
        <f t="shared" si="25"/>
        <v>0</v>
      </c>
      <c r="T27" s="30">
        <f t="shared" si="28"/>
        <v>90</v>
      </c>
      <c r="U27" s="36">
        <f t="shared" si="28"/>
        <v>2.4</v>
      </c>
      <c r="V27" s="30">
        <f t="shared" si="28"/>
        <v>10</v>
      </c>
      <c r="W27" s="36">
        <f t="shared" si="28"/>
        <v>13.6</v>
      </c>
      <c r="X27" s="30">
        <f t="shared" si="28"/>
        <v>7</v>
      </c>
      <c r="Y27" s="36">
        <f t="shared" si="28"/>
        <v>49.9</v>
      </c>
      <c r="Z27" s="30">
        <f t="shared" si="28"/>
        <v>1</v>
      </c>
      <c r="AA27" s="36">
        <f t="shared" si="28"/>
        <v>58.3</v>
      </c>
      <c r="AB27" s="14"/>
      <c r="AG27" s="14"/>
      <c r="AH27" s="14"/>
      <c r="AI27" s="14"/>
      <c r="AJ27" s="14"/>
      <c r="AK27" s="14"/>
    </row>
    <row r="28" spans="2:37" ht="15.75" customHeight="1">
      <c r="B28" s="17" t="s">
        <v>116</v>
      </c>
      <c r="C28" s="32" t="str">
        <f>C$8</f>
        <v>４歳以上児</v>
      </c>
      <c r="D28" s="18" t="s">
        <v>87</v>
      </c>
      <c r="E28" s="119" t="str">
        <f>E$8</f>
        <v>a</v>
      </c>
      <c r="F28" s="110" t="str">
        <f t="shared" si="0"/>
        <v>Ka</v>
      </c>
      <c r="G28" s="21">
        <v>450</v>
      </c>
      <c r="H28" s="33">
        <v>2.2000000000000002</v>
      </c>
      <c r="I28" s="21">
        <v>10</v>
      </c>
      <c r="J28" s="120">
        <f t="shared" ref="J28:Q28" si="29">J$8</f>
        <v>0</v>
      </c>
      <c r="K28" s="121">
        <f t="shared" si="29"/>
        <v>0</v>
      </c>
      <c r="L28" s="120">
        <f t="shared" si="29"/>
        <v>30</v>
      </c>
      <c r="M28" s="121">
        <f t="shared" si="29"/>
        <v>3.9</v>
      </c>
      <c r="N28" s="120">
        <f t="shared" si="29"/>
        <v>0</v>
      </c>
      <c r="O28" s="121">
        <f t="shared" si="29"/>
        <v>0</v>
      </c>
      <c r="P28" s="120">
        <f t="shared" si="29"/>
        <v>0</v>
      </c>
      <c r="Q28" s="121">
        <f t="shared" si="29"/>
        <v>0</v>
      </c>
      <c r="R28" s="21">
        <v>0</v>
      </c>
      <c r="S28" s="33">
        <v>0</v>
      </c>
      <c r="T28" s="40">
        <v>70</v>
      </c>
      <c r="U28" s="41">
        <v>2.4</v>
      </c>
      <c r="V28" s="40">
        <v>10</v>
      </c>
      <c r="W28" s="41">
        <v>10.9</v>
      </c>
      <c r="X28" s="40">
        <v>6</v>
      </c>
      <c r="Y28" s="41">
        <v>46.6</v>
      </c>
      <c r="Z28" s="40">
        <v>1</v>
      </c>
      <c r="AA28" s="41">
        <v>46.6</v>
      </c>
      <c r="AB28" s="14"/>
      <c r="AG28" s="14"/>
      <c r="AH28" s="14"/>
      <c r="AI28" s="14"/>
      <c r="AJ28" s="14"/>
      <c r="AK28" s="14"/>
    </row>
    <row r="29" spans="2:37" ht="15.75" customHeight="1">
      <c r="B29" s="42"/>
      <c r="C29" s="35" t="str">
        <f>C$9</f>
        <v>３歳児</v>
      </c>
      <c r="D29" s="28" t="str">
        <f>D28</f>
        <v>K</v>
      </c>
      <c r="E29" s="31" t="str">
        <f>E$9</f>
        <v>b</v>
      </c>
      <c r="F29" s="113" t="str">
        <f t="shared" si="0"/>
        <v>Kb</v>
      </c>
      <c r="G29" s="25">
        <v>540</v>
      </c>
      <c r="H29" s="26">
        <v>2.2000000000000002</v>
      </c>
      <c r="I29" s="30">
        <f>I28</f>
        <v>10</v>
      </c>
      <c r="J29" s="30">
        <f t="shared" ref="J29:Q29" si="30">J$9</f>
        <v>90</v>
      </c>
      <c r="K29" s="36">
        <f t="shared" si="30"/>
        <v>2.6</v>
      </c>
      <c r="L29" s="30">
        <f t="shared" si="30"/>
        <v>0</v>
      </c>
      <c r="M29" s="36">
        <f t="shared" si="30"/>
        <v>0</v>
      </c>
      <c r="N29" s="30">
        <f t="shared" si="30"/>
        <v>640</v>
      </c>
      <c r="O29" s="36">
        <f t="shared" si="30"/>
        <v>2.4</v>
      </c>
      <c r="P29" s="30">
        <f t="shared" si="30"/>
        <v>550</v>
      </c>
      <c r="Q29" s="36">
        <f t="shared" si="30"/>
        <v>2.2999999999999998</v>
      </c>
      <c r="R29" s="30">
        <f t="shared" ref="R29:AA29" si="31">R28</f>
        <v>0</v>
      </c>
      <c r="S29" s="36">
        <f t="shared" si="25"/>
        <v>0</v>
      </c>
      <c r="T29" s="30">
        <f t="shared" si="31"/>
        <v>70</v>
      </c>
      <c r="U29" s="36">
        <f t="shared" si="31"/>
        <v>2.4</v>
      </c>
      <c r="V29" s="30">
        <f t="shared" si="31"/>
        <v>10</v>
      </c>
      <c r="W29" s="36">
        <f t="shared" si="31"/>
        <v>10.9</v>
      </c>
      <c r="X29" s="30">
        <f t="shared" si="31"/>
        <v>6</v>
      </c>
      <c r="Y29" s="36">
        <f t="shared" si="31"/>
        <v>46.6</v>
      </c>
      <c r="Z29" s="30">
        <f t="shared" si="31"/>
        <v>1</v>
      </c>
      <c r="AA29" s="36">
        <f t="shared" si="31"/>
        <v>46.6</v>
      </c>
      <c r="AB29" s="14"/>
      <c r="AG29" s="14"/>
      <c r="AH29" s="14"/>
      <c r="AI29" s="14"/>
      <c r="AJ29" s="14"/>
      <c r="AK29" s="14"/>
    </row>
    <row r="30" spans="2:37" ht="15.75" customHeight="1">
      <c r="B30" s="17" t="s">
        <v>117</v>
      </c>
      <c r="C30" s="32" t="str">
        <f>C$8</f>
        <v>４歳以上児</v>
      </c>
      <c r="D30" s="122" t="s">
        <v>88</v>
      </c>
      <c r="E30" s="119" t="str">
        <f>E$8</f>
        <v>a</v>
      </c>
      <c r="F30" s="110" t="str">
        <f t="shared" si="0"/>
        <v>La</v>
      </c>
      <c r="G30" s="21">
        <v>410</v>
      </c>
      <c r="H30" s="33">
        <v>2.1</v>
      </c>
      <c r="I30" s="21">
        <v>9</v>
      </c>
      <c r="J30" s="120">
        <f t="shared" ref="J30:Q30" si="32">J$8</f>
        <v>0</v>
      </c>
      <c r="K30" s="121">
        <f t="shared" si="32"/>
        <v>0</v>
      </c>
      <c r="L30" s="120">
        <f t="shared" si="32"/>
        <v>30</v>
      </c>
      <c r="M30" s="121">
        <f t="shared" si="32"/>
        <v>3.9</v>
      </c>
      <c r="N30" s="120">
        <f t="shared" si="32"/>
        <v>0</v>
      </c>
      <c r="O30" s="121">
        <f t="shared" si="32"/>
        <v>0</v>
      </c>
      <c r="P30" s="120">
        <f t="shared" si="32"/>
        <v>0</v>
      </c>
      <c r="Q30" s="121">
        <f t="shared" si="32"/>
        <v>0</v>
      </c>
      <c r="R30" s="21">
        <v>0</v>
      </c>
      <c r="S30" s="33">
        <v>0</v>
      </c>
      <c r="T30" s="40">
        <v>60</v>
      </c>
      <c r="U30" s="41">
        <v>2.4</v>
      </c>
      <c r="V30" s="40">
        <v>9</v>
      </c>
      <c r="W30" s="41">
        <v>10.1</v>
      </c>
      <c r="X30" s="40">
        <v>5</v>
      </c>
      <c r="Y30" s="41">
        <v>46.6</v>
      </c>
      <c r="Z30" s="40">
        <v>1</v>
      </c>
      <c r="AA30" s="41">
        <v>38.799999999999997</v>
      </c>
      <c r="AB30" s="14"/>
      <c r="AG30" s="14"/>
      <c r="AH30" s="14"/>
      <c r="AI30" s="14"/>
      <c r="AJ30" s="14"/>
      <c r="AK30" s="14"/>
    </row>
    <row r="31" spans="2:37" ht="15.75" customHeight="1">
      <c r="B31" s="27"/>
      <c r="C31" s="35" t="str">
        <f>C$9</f>
        <v>３歳児</v>
      </c>
      <c r="D31" s="28" t="str">
        <f>D30</f>
        <v>L</v>
      </c>
      <c r="E31" s="31" t="str">
        <f>E$9</f>
        <v>b</v>
      </c>
      <c r="F31" s="113" t="str">
        <f t="shared" si="0"/>
        <v>Lb</v>
      </c>
      <c r="G31" s="25">
        <v>500</v>
      </c>
      <c r="H31" s="26">
        <v>2.2000000000000002</v>
      </c>
      <c r="I31" s="30">
        <f>I30</f>
        <v>9</v>
      </c>
      <c r="J31" s="30">
        <f t="shared" ref="J31:Q31" si="33">J$9</f>
        <v>90</v>
      </c>
      <c r="K31" s="36">
        <f t="shared" si="33"/>
        <v>2.6</v>
      </c>
      <c r="L31" s="30">
        <f t="shared" si="33"/>
        <v>0</v>
      </c>
      <c r="M31" s="36">
        <f t="shared" si="33"/>
        <v>0</v>
      </c>
      <c r="N31" s="30">
        <f t="shared" si="33"/>
        <v>640</v>
      </c>
      <c r="O31" s="36">
        <f t="shared" si="33"/>
        <v>2.4</v>
      </c>
      <c r="P31" s="30">
        <f t="shared" si="33"/>
        <v>550</v>
      </c>
      <c r="Q31" s="36">
        <f t="shared" si="33"/>
        <v>2.2999999999999998</v>
      </c>
      <c r="R31" s="30">
        <f t="shared" ref="R31:AA31" si="34">R30</f>
        <v>0</v>
      </c>
      <c r="S31" s="36">
        <f t="shared" si="25"/>
        <v>0</v>
      </c>
      <c r="T31" s="30">
        <f t="shared" si="34"/>
        <v>60</v>
      </c>
      <c r="U31" s="36">
        <f t="shared" si="34"/>
        <v>2.4</v>
      </c>
      <c r="V31" s="30">
        <f t="shared" si="34"/>
        <v>9</v>
      </c>
      <c r="W31" s="36">
        <f t="shared" si="34"/>
        <v>10.1</v>
      </c>
      <c r="X31" s="30">
        <f t="shared" si="34"/>
        <v>5</v>
      </c>
      <c r="Y31" s="36">
        <f t="shared" si="34"/>
        <v>46.6</v>
      </c>
      <c r="Z31" s="30">
        <f t="shared" si="34"/>
        <v>1</v>
      </c>
      <c r="AA31" s="36">
        <f t="shared" si="34"/>
        <v>38.799999999999997</v>
      </c>
      <c r="AB31" s="14"/>
      <c r="AG31" s="14"/>
      <c r="AH31" s="14"/>
      <c r="AI31" s="14"/>
      <c r="AJ31" s="14"/>
      <c r="AK31" s="14"/>
    </row>
    <row r="32" spans="2:37" ht="15.75" customHeight="1">
      <c r="B32" s="17" t="s">
        <v>118</v>
      </c>
      <c r="C32" s="32" t="str">
        <f>C$8</f>
        <v>４歳以上児</v>
      </c>
      <c r="D32" s="18" t="s">
        <v>89</v>
      </c>
      <c r="E32" s="119" t="str">
        <f>E$8</f>
        <v>a</v>
      </c>
      <c r="F32" s="110" t="str">
        <f t="shared" si="0"/>
        <v>Ma</v>
      </c>
      <c r="G32" s="21">
        <v>380</v>
      </c>
      <c r="H32" s="33">
        <v>2.1</v>
      </c>
      <c r="I32" s="21">
        <v>7</v>
      </c>
      <c r="J32" s="120">
        <f t="shared" ref="J32:Q32" si="35">J$8</f>
        <v>0</v>
      </c>
      <c r="K32" s="121">
        <f t="shared" si="35"/>
        <v>0</v>
      </c>
      <c r="L32" s="120">
        <f t="shared" si="35"/>
        <v>30</v>
      </c>
      <c r="M32" s="121">
        <f t="shared" si="35"/>
        <v>3.9</v>
      </c>
      <c r="N32" s="120">
        <f t="shared" si="35"/>
        <v>0</v>
      </c>
      <c r="O32" s="121">
        <f t="shared" si="35"/>
        <v>0</v>
      </c>
      <c r="P32" s="120">
        <f t="shared" si="35"/>
        <v>0</v>
      </c>
      <c r="Q32" s="121">
        <f t="shared" si="35"/>
        <v>0</v>
      </c>
      <c r="R32" s="21">
        <v>0</v>
      </c>
      <c r="S32" s="33">
        <v>0</v>
      </c>
      <c r="T32" s="40">
        <v>50</v>
      </c>
      <c r="U32" s="41">
        <v>2.4</v>
      </c>
      <c r="V32" s="40">
        <v>8</v>
      </c>
      <c r="W32" s="41">
        <v>9.6999999999999993</v>
      </c>
      <c r="X32" s="40">
        <v>4</v>
      </c>
      <c r="Y32" s="41">
        <v>49.9</v>
      </c>
      <c r="Z32" s="40">
        <v>1</v>
      </c>
      <c r="AA32" s="41">
        <v>33.299999999999997</v>
      </c>
      <c r="AB32" s="14"/>
      <c r="AG32" s="14"/>
      <c r="AH32" s="14"/>
      <c r="AI32" s="14"/>
      <c r="AJ32" s="14"/>
      <c r="AK32" s="14"/>
    </row>
    <row r="33" spans="2:37" ht="15.75" customHeight="1">
      <c r="B33" s="42"/>
      <c r="C33" s="35" t="str">
        <f>C$9</f>
        <v>３歳児</v>
      </c>
      <c r="D33" s="28" t="str">
        <f>D32</f>
        <v>M</v>
      </c>
      <c r="E33" s="31" t="str">
        <f>E$9</f>
        <v>b</v>
      </c>
      <c r="F33" s="113" t="str">
        <f t="shared" si="0"/>
        <v>Mb</v>
      </c>
      <c r="G33" s="25">
        <v>470</v>
      </c>
      <c r="H33" s="26">
        <v>2.2000000000000002</v>
      </c>
      <c r="I33" s="30">
        <f>I32</f>
        <v>7</v>
      </c>
      <c r="J33" s="30">
        <f t="shared" ref="J33:Q33" si="36">J$9</f>
        <v>90</v>
      </c>
      <c r="K33" s="36">
        <f t="shared" si="36"/>
        <v>2.6</v>
      </c>
      <c r="L33" s="30">
        <f t="shared" si="36"/>
        <v>0</v>
      </c>
      <c r="M33" s="36">
        <f t="shared" si="36"/>
        <v>0</v>
      </c>
      <c r="N33" s="30">
        <f t="shared" si="36"/>
        <v>640</v>
      </c>
      <c r="O33" s="36">
        <f t="shared" si="36"/>
        <v>2.4</v>
      </c>
      <c r="P33" s="30">
        <f t="shared" si="36"/>
        <v>550</v>
      </c>
      <c r="Q33" s="36">
        <f t="shared" si="36"/>
        <v>2.2999999999999998</v>
      </c>
      <c r="R33" s="30">
        <f t="shared" ref="R33:AA33" si="37">R32</f>
        <v>0</v>
      </c>
      <c r="S33" s="36">
        <f t="shared" si="25"/>
        <v>0</v>
      </c>
      <c r="T33" s="30">
        <f t="shared" si="37"/>
        <v>50</v>
      </c>
      <c r="U33" s="36">
        <f t="shared" si="37"/>
        <v>2.4</v>
      </c>
      <c r="V33" s="30">
        <f t="shared" si="37"/>
        <v>8</v>
      </c>
      <c r="W33" s="36">
        <f t="shared" si="37"/>
        <v>9.6999999999999993</v>
      </c>
      <c r="X33" s="30">
        <f t="shared" si="37"/>
        <v>4</v>
      </c>
      <c r="Y33" s="36">
        <f t="shared" si="37"/>
        <v>49.9</v>
      </c>
      <c r="Z33" s="30">
        <f t="shared" si="37"/>
        <v>1</v>
      </c>
      <c r="AA33" s="36">
        <f t="shared" si="37"/>
        <v>33.299999999999997</v>
      </c>
      <c r="AB33" s="14"/>
      <c r="AG33" s="14"/>
      <c r="AH33" s="14"/>
      <c r="AI33" s="14"/>
      <c r="AJ33" s="14"/>
      <c r="AK33" s="14"/>
    </row>
    <row r="34" spans="2:37" ht="15.75" customHeight="1">
      <c r="B34" s="17" t="s">
        <v>119</v>
      </c>
      <c r="C34" s="32" t="str">
        <f>C$8</f>
        <v>４歳以上児</v>
      </c>
      <c r="D34" s="122" t="s">
        <v>90</v>
      </c>
      <c r="E34" s="119" t="str">
        <f>E$8</f>
        <v>a</v>
      </c>
      <c r="F34" s="110" t="str">
        <f t="shared" si="0"/>
        <v>Na</v>
      </c>
      <c r="G34" s="21">
        <v>360</v>
      </c>
      <c r="H34" s="33">
        <v>2.1</v>
      </c>
      <c r="I34" s="21">
        <v>6</v>
      </c>
      <c r="J34" s="120">
        <f t="shared" ref="J34:Q34" si="38">J$8</f>
        <v>0</v>
      </c>
      <c r="K34" s="121">
        <f t="shared" si="38"/>
        <v>0</v>
      </c>
      <c r="L34" s="120">
        <f t="shared" si="38"/>
        <v>30</v>
      </c>
      <c r="M34" s="121">
        <f t="shared" si="38"/>
        <v>3.9</v>
      </c>
      <c r="N34" s="120">
        <f t="shared" si="38"/>
        <v>0</v>
      </c>
      <c r="O34" s="121">
        <f t="shared" si="38"/>
        <v>0</v>
      </c>
      <c r="P34" s="120">
        <f t="shared" si="38"/>
        <v>0</v>
      </c>
      <c r="Q34" s="121">
        <f t="shared" si="38"/>
        <v>0</v>
      </c>
      <c r="R34" s="21">
        <v>0</v>
      </c>
      <c r="S34" s="33">
        <v>0</v>
      </c>
      <c r="T34" s="40">
        <v>40</v>
      </c>
      <c r="U34" s="41">
        <v>2.7</v>
      </c>
      <c r="V34" s="40">
        <v>7</v>
      </c>
      <c r="W34" s="41">
        <v>9.6999999999999993</v>
      </c>
      <c r="X34" s="40">
        <v>4</v>
      </c>
      <c r="Y34" s="41">
        <v>43.7</v>
      </c>
      <c r="Z34" s="40">
        <v>1</v>
      </c>
      <c r="AA34" s="41">
        <v>29.1</v>
      </c>
      <c r="AB34" s="14"/>
      <c r="AG34" s="14"/>
      <c r="AH34" s="14"/>
      <c r="AI34" s="14"/>
      <c r="AJ34" s="14"/>
      <c r="AK34" s="14"/>
    </row>
    <row r="35" spans="2:37" ht="15.75" customHeight="1">
      <c r="B35" s="27"/>
      <c r="C35" s="35" t="str">
        <f>C$9</f>
        <v>３歳児</v>
      </c>
      <c r="D35" s="28" t="str">
        <f>D34</f>
        <v>N</v>
      </c>
      <c r="E35" s="31" t="str">
        <f>E$9</f>
        <v>b</v>
      </c>
      <c r="F35" s="113" t="str">
        <f t="shared" si="0"/>
        <v>Nb</v>
      </c>
      <c r="G35" s="25">
        <v>450</v>
      </c>
      <c r="H35" s="26">
        <v>2.2000000000000002</v>
      </c>
      <c r="I35" s="30">
        <f>I34</f>
        <v>6</v>
      </c>
      <c r="J35" s="30">
        <f t="shared" ref="J35:Q35" si="39">J$9</f>
        <v>90</v>
      </c>
      <c r="K35" s="36">
        <f t="shared" si="39"/>
        <v>2.6</v>
      </c>
      <c r="L35" s="30">
        <f t="shared" si="39"/>
        <v>0</v>
      </c>
      <c r="M35" s="36">
        <f t="shared" si="39"/>
        <v>0</v>
      </c>
      <c r="N35" s="30">
        <f t="shared" si="39"/>
        <v>640</v>
      </c>
      <c r="O35" s="36">
        <f t="shared" si="39"/>
        <v>2.4</v>
      </c>
      <c r="P35" s="30">
        <f t="shared" si="39"/>
        <v>550</v>
      </c>
      <c r="Q35" s="36">
        <f t="shared" si="39"/>
        <v>2.2999999999999998</v>
      </c>
      <c r="R35" s="30">
        <f t="shared" ref="R35:AA35" si="40">R34</f>
        <v>0</v>
      </c>
      <c r="S35" s="36">
        <f t="shared" si="25"/>
        <v>0</v>
      </c>
      <c r="T35" s="30">
        <f t="shared" si="40"/>
        <v>40</v>
      </c>
      <c r="U35" s="36">
        <f t="shared" si="40"/>
        <v>2.7</v>
      </c>
      <c r="V35" s="30">
        <f t="shared" si="40"/>
        <v>7</v>
      </c>
      <c r="W35" s="36">
        <f t="shared" si="40"/>
        <v>9.6999999999999993</v>
      </c>
      <c r="X35" s="30">
        <f t="shared" si="40"/>
        <v>4</v>
      </c>
      <c r="Y35" s="36">
        <f t="shared" si="40"/>
        <v>43.7</v>
      </c>
      <c r="Z35" s="30">
        <f t="shared" si="40"/>
        <v>1</v>
      </c>
      <c r="AA35" s="36">
        <f t="shared" si="40"/>
        <v>29.1</v>
      </c>
      <c r="AB35" s="14"/>
      <c r="AG35" s="14"/>
      <c r="AH35" s="14"/>
      <c r="AI35" s="14"/>
      <c r="AJ35" s="14"/>
      <c r="AK35" s="14"/>
    </row>
    <row r="36" spans="2:37" ht="15.75" customHeight="1">
      <c r="B36" s="17" t="s">
        <v>120</v>
      </c>
      <c r="C36" s="32" t="str">
        <f>C$8</f>
        <v>４歳以上児</v>
      </c>
      <c r="D36" s="18" t="s">
        <v>91</v>
      </c>
      <c r="E36" s="119" t="str">
        <f>E$8</f>
        <v>a</v>
      </c>
      <c r="F36" s="110" t="str">
        <f t="shared" si="0"/>
        <v>Oa</v>
      </c>
      <c r="G36" s="21">
        <v>340</v>
      </c>
      <c r="H36" s="33">
        <v>2.1</v>
      </c>
      <c r="I36" s="21">
        <v>6</v>
      </c>
      <c r="J36" s="120">
        <f t="shared" ref="J36:Q36" si="41">J$8</f>
        <v>0</v>
      </c>
      <c r="K36" s="121">
        <f t="shared" si="41"/>
        <v>0</v>
      </c>
      <c r="L36" s="120">
        <f t="shared" si="41"/>
        <v>30</v>
      </c>
      <c r="M36" s="121">
        <f t="shared" si="41"/>
        <v>3.9</v>
      </c>
      <c r="N36" s="120">
        <f t="shared" si="41"/>
        <v>0</v>
      </c>
      <c r="O36" s="121">
        <f t="shared" si="41"/>
        <v>0</v>
      </c>
      <c r="P36" s="120">
        <f t="shared" si="41"/>
        <v>0</v>
      </c>
      <c r="Q36" s="121">
        <f t="shared" si="41"/>
        <v>0</v>
      </c>
      <c r="R36" s="21">
        <v>7</v>
      </c>
      <c r="S36" s="41">
        <v>8.6</v>
      </c>
      <c r="T36" s="40">
        <v>40</v>
      </c>
      <c r="U36" s="41">
        <v>2.4</v>
      </c>
      <c r="V36" s="40">
        <v>6</v>
      </c>
      <c r="W36" s="41">
        <v>10.1</v>
      </c>
      <c r="X36" s="40">
        <v>4</v>
      </c>
      <c r="Y36" s="41">
        <v>38.799999999999997</v>
      </c>
      <c r="Z36" s="40">
        <v>1</v>
      </c>
      <c r="AA36" s="41">
        <v>25.9</v>
      </c>
      <c r="AB36" s="14"/>
      <c r="AG36" s="14"/>
      <c r="AH36" s="14"/>
      <c r="AI36" s="14"/>
      <c r="AJ36" s="14"/>
      <c r="AK36" s="14"/>
    </row>
    <row r="37" spans="2:37" ht="15.75" customHeight="1">
      <c r="B37" s="42"/>
      <c r="C37" s="35" t="str">
        <f>C$9</f>
        <v>３歳児</v>
      </c>
      <c r="D37" s="28" t="str">
        <f>D36</f>
        <v>O</v>
      </c>
      <c r="E37" s="31" t="str">
        <f>E$9</f>
        <v>b</v>
      </c>
      <c r="F37" s="113" t="str">
        <f t="shared" si="0"/>
        <v>Ob</v>
      </c>
      <c r="G37" s="25">
        <v>430</v>
      </c>
      <c r="H37" s="26">
        <v>2.2000000000000002</v>
      </c>
      <c r="I37" s="30">
        <f>I36</f>
        <v>6</v>
      </c>
      <c r="J37" s="30">
        <f t="shared" ref="J37:Q37" si="42">J$9</f>
        <v>90</v>
      </c>
      <c r="K37" s="36">
        <f t="shared" si="42"/>
        <v>2.6</v>
      </c>
      <c r="L37" s="30">
        <f t="shared" si="42"/>
        <v>0</v>
      </c>
      <c r="M37" s="36">
        <f t="shared" si="42"/>
        <v>0</v>
      </c>
      <c r="N37" s="30">
        <f t="shared" si="42"/>
        <v>640</v>
      </c>
      <c r="O37" s="36">
        <f t="shared" si="42"/>
        <v>2.4</v>
      </c>
      <c r="P37" s="30">
        <f t="shared" si="42"/>
        <v>550</v>
      </c>
      <c r="Q37" s="36">
        <f t="shared" si="42"/>
        <v>2.2999999999999998</v>
      </c>
      <c r="R37" s="30">
        <f t="shared" ref="R37:AA37" si="43">R36</f>
        <v>7</v>
      </c>
      <c r="S37" s="36">
        <f t="shared" si="25"/>
        <v>8.6</v>
      </c>
      <c r="T37" s="30">
        <f t="shared" si="43"/>
        <v>40</v>
      </c>
      <c r="U37" s="36">
        <f t="shared" si="43"/>
        <v>2.4</v>
      </c>
      <c r="V37" s="30">
        <f t="shared" si="43"/>
        <v>6</v>
      </c>
      <c r="W37" s="36">
        <f t="shared" si="43"/>
        <v>10.1</v>
      </c>
      <c r="X37" s="30">
        <f t="shared" si="43"/>
        <v>4</v>
      </c>
      <c r="Y37" s="36">
        <f t="shared" si="43"/>
        <v>38.799999999999997</v>
      </c>
      <c r="Z37" s="30">
        <f t="shared" si="43"/>
        <v>1</v>
      </c>
      <c r="AA37" s="36">
        <f t="shared" si="43"/>
        <v>25.9</v>
      </c>
      <c r="AB37" s="14"/>
      <c r="AG37" s="14"/>
      <c r="AH37" s="14"/>
      <c r="AI37" s="14"/>
      <c r="AJ37" s="14"/>
      <c r="AK37" s="14"/>
    </row>
    <row r="38" spans="2:37" ht="15.75" customHeight="1">
      <c r="B38" s="17" t="s">
        <v>121</v>
      </c>
      <c r="C38" s="32" t="str">
        <f>C$8</f>
        <v>４歳以上児</v>
      </c>
      <c r="D38" s="122" t="s">
        <v>92</v>
      </c>
      <c r="E38" s="119" t="str">
        <f>E$8</f>
        <v>a</v>
      </c>
      <c r="F38" s="110" t="str">
        <f t="shared" si="0"/>
        <v>Pa</v>
      </c>
      <c r="G38" s="21">
        <v>330</v>
      </c>
      <c r="H38" s="33">
        <v>2.1</v>
      </c>
      <c r="I38" s="21">
        <v>5</v>
      </c>
      <c r="J38" s="120">
        <f t="shared" ref="J38:Q38" si="44">J$8</f>
        <v>0</v>
      </c>
      <c r="K38" s="121">
        <f t="shared" si="44"/>
        <v>0</v>
      </c>
      <c r="L38" s="120">
        <f t="shared" si="44"/>
        <v>30</v>
      </c>
      <c r="M38" s="121">
        <f t="shared" si="44"/>
        <v>3.9</v>
      </c>
      <c r="N38" s="120">
        <f t="shared" si="44"/>
        <v>0</v>
      </c>
      <c r="O38" s="121">
        <f t="shared" si="44"/>
        <v>0</v>
      </c>
      <c r="P38" s="120">
        <f t="shared" si="44"/>
        <v>0</v>
      </c>
      <c r="Q38" s="121">
        <f t="shared" si="44"/>
        <v>0</v>
      </c>
      <c r="R38" s="21">
        <v>6</v>
      </c>
      <c r="S38" s="41">
        <v>9.1</v>
      </c>
      <c r="T38" s="40">
        <v>30</v>
      </c>
      <c r="U38" s="41">
        <v>2.8</v>
      </c>
      <c r="V38" s="40">
        <v>5</v>
      </c>
      <c r="W38" s="41">
        <v>10.9</v>
      </c>
      <c r="X38" s="40">
        <v>3</v>
      </c>
      <c r="Y38" s="41">
        <v>46.6</v>
      </c>
      <c r="Z38" s="40">
        <v>1</v>
      </c>
      <c r="AA38" s="41">
        <v>23.3</v>
      </c>
      <c r="AB38" s="14"/>
      <c r="AG38" s="14"/>
      <c r="AH38" s="14"/>
      <c r="AI38" s="14"/>
      <c r="AJ38" s="14"/>
      <c r="AK38" s="14"/>
    </row>
    <row r="39" spans="2:37" ht="15.75" customHeight="1">
      <c r="B39" s="27"/>
      <c r="C39" s="35" t="str">
        <f>C$9</f>
        <v>３歳児</v>
      </c>
      <c r="D39" s="28" t="str">
        <f>D38</f>
        <v>P</v>
      </c>
      <c r="E39" s="31" t="str">
        <f>E$9</f>
        <v>b</v>
      </c>
      <c r="F39" s="113" t="str">
        <f t="shared" si="0"/>
        <v>Pb</v>
      </c>
      <c r="G39" s="25">
        <v>420</v>
      </c>
      <c r="H39" s="26">
        <v>2.2000000000000002</v>
      </c>
      <c r="I39" s="30">
        <f>I38</f>
        <v>5</v>
      </c>
      <c r="J39" s="30">
        <f t="shared" ref="J39:Q39" si="45">J$9</f>
        <v>90</v>
      </c>
      <c r="K39" s="36">
        <f t="shared" si="45"/>
        <v>2.6</v>
      </c>
      <c r="L39" s="30">
        <f t="shared" si="45"/>
        <v>0</v>
      </c>
      <c r="M39" s="36">
        <f t="shared" si="45"/>
        <v>0</v>
      </c>
      <c r="N39" s="30">
        <f t="shared" si="45"/>
        <v>640</v>
      </c>
      <c r="O39" s="36">
        <f t="shared" si="45"/>
        <v>2.4</v>
      </c>
      <c r="P39" s="30">
        <f t="shared" si="45"/>
        <v>550</v>
      </c>
      <c r="Q39" s="36">
        <f t="shared" si="45"/>
        <v>2.2999999999999998</v>
      </c>
      <c r="R39" s="30">
        <f t="shared" ref="R39:AA39" si="46">R38</f>
        <v>6</v>
      </c>
      <c r="S39" s="36">
        <f t="shared" si="25"/>
        <v>9.1</v>
      </c>
      <c r="T39" s="30">
        <f t="shared" si="46"/>
        <v>30</v>
      </c>
      <c r="U39" s="36">
        <f t="shared" si="46"/>
        <v>2.8</v>
      </c>
      <c r="V39" s="30">
        <f t="shared" si="46"/>
        <v>5</v>
      </c>
      <c r="W39" s="36">
        <f t="shared" si="46"/>
        <v>10.9</v>
      </c>
      <c r="X39" s="30">
        <f t="shared" si="46"/>
        <v>3</v>
      </c>
      <c r="Y39" s="36">
        <f t="shared" si="46"/>
        <v>46.6</v>
      </c>
      <c r="Z39" s="30">
        <f t="shared" si="46"/>
        <v>1</v>
      </c>
      <c r="AA39" s="36">
        <f t="shared" si="46"/>
        <v>23.3</v>
      </c>
      <c r="AB39" s="14"/>
      <c r="AG39" s="14"/>
      <c r="AH39" s="14"/>
      <c r="AI39" s="14"/>
      <c r="AJ39" s="14"/>
      <c r="AK39" s="14"/>
    </row>
    <row r="40" spans="2:37" ht="15.75" customHeight="1">
      <c r="B40" s="17" t="s">
        <v>122</v>
      </c>
      <c r="C40" s="32" t="str">
        <f>C$8</f>
        <v>４歳以上児</v>
      </c>
      <c r="D40" s="18" t="s">
        <v>93</v>
      </c>
      <c r="E40" s="119" t="str">
        <f>E$8</f>
        <v>a</v>
      </c>
      <c r="F40" s="110" t="str">
        <f t="shared" si="0"/>
        <v>Qa</v>
      </c>
      <c r="G40" s="21">
        <v>310</v>
      </c>
      <c r="H40" s="33">
        <v>2.1</v>
      </c>
      <c r="I40" s="21">
        <v>4</v>
      </c>
      <c r="J40" s="120">
        <f t="shared" ref="J40:Q40" si="47">J$8</f>
        <v>0</v>
      </c>
      <c r="K40" s="121">
        <f t="shared" si="47"/>
        <v>0</v>
      </c>
      <c r="L40" s="120">
        <f t="shared" si="47"/>
        <v>30</v>
      </c>
      <c r="M40" s="121">
        <f t="shared" si="47"/>
        <v>3.9</v>
      </c>
      <c r="N40" s="120">
        <f t="shared" si="47"/>
        <v>0</v>
      </c>
      <c r="O40" s="121">
        <f t="shared" si="47"/>
        <v>0</v>
      </c>
      <c r="P40" s="120">
        <f t="shared" si="47"/>
        <v>0</v>
      </c>
      <c r="Q40" s="121">
        <f t="shared" si="47"/>
        <v>0</v>
      </c>
      <c r="R40" s="21">
        <v>5</v>
      </c>
      <c r="S40" s="41">
        <v>9.1</v>
      </c>
      <c r="T40" s="40">
        <v>30</v>
      </c>
      <c r="U40" s="41">
        <v>2.4</v>
      </c>
      <c r="V40" s="40">
        <v>5</v>
      </c>
      <c r="W40" s="41">
        <v>16.8</v>
      </c>
      <c r="X40" s="40">
        <v>3</v>
      </c>
      <c r="Y40" s="41">
        <v>58.3</v>
      </c>
      <c r="Z40" s="40">
        <v>1</v>
      </c>
      <c r="AA40" s="41">
        <v>32.4</v>
      </c>
      <c r="AB40" s="14"/>
      <c r="AG40" s="14"/>
      <c r="AH40" s="14"/>
      <c r="AI40" s="14"/>
      <c r="AJ40" s="14"/>
      <c r="AK40" s="14"/>
    </row>
    <row r="41" spans="2:37" ht="15.75" customHeight="1">
      <c r="B41" s="42"/>
      <c r="C41" s="35" t="str">
        <f>C$9</f>
        <v>３歳児</v>
      </c>
      <c r="D41" s="28" t="str">
        <f>D40</f>
        <v>Q</v>
      </c>
      <c r="E41" s="31" t="str">
        <f>E$9</f>
        <v>b</v>
      </c>
      <c r="F41" s="113" t="str">
        <f t="shared" si="0"/>
        <v>Qb</v>
      </c>
      <c r="G41" s="25">
        <v>400</v>
      </c>
      <c r="H41" s="26">
        <v>2.2000000000000002</v>
      </c>
      <c r="I41" s="30">
        <f>I40</f>
        <v>4</v>
      </c>
      <c r="J41" s="30">
        <f t="shared" ref="J41:Q41" si="48">J$9</f>
        <v>90</v>
      </c>
      <c r="K41" s="36">
        <f t="shared" si="48"/>
        <v>2.6</v>
      </c>
      <c r="L41" s="30">
        <f t="shared" si="48"/>
        <v>0</v>
      </c>
      <c r="M41" s="36">
        <f t="shared" si="48"/>
        <v>0</v>
      </c>
      <c r="N41" s="30">
        <f t="shared" si="48"/>
        <v>640</v>
      </c>
      <c r="O41" s="36">
        <f t="shared" si="48"/>
        <v>2.4</v>
      </c>
      <c r="P41" s="30">
        <f t="shared" si="48"/>
        <v>550</v>
      </c>
      <c r="Q41" s="36">
        <f t="shared" si="48"/>
        <v>2.2999999999999998</v>
      </c>
      <c r="R41" s="30">
        <f t="shared" ref="R41:AA51" si="49">R40</f>
        <v>5</v>
      </c>
      <c r="S41" s="36">
        <f t="shared" si="49"/>
        <v>9.1</v>
      </c>
      <c r="T41" s="30">
        <f t="shared" si="49"/>
        <v>30</v>
      </c>
      <c r="U41" s="36">
        <f t="shared" si="49"/>
        <v>2.4</v>
      </c>
      <c r="V41" s="30">
        <f t="shared" si="49"/>
        <v>5</v>
      </c>
      <c r="W41" s="36">
        <f t="shared" si="49"/>
        <v>16.8</v>
      </c>
      <c r="X41" s="30">
        <f t="shared" si="49"/>
        <v>3</v>
      </c>
      <c r="Y41" s="36">
        <f t="shared" si="49"/>
        <v>58.3</v>
      </c>
      <c r="Z41" s="30">
        <f t="shared" si="49"/>
        <v>1</v>
      </c>
      <c r="AA41" s="36">
        <f t="shared" si="49"/>
        <v>32.4</v>
      </c>
      <c r="AB41" s="14"/>
      <c r="AG41" s="14"/>
      <c r="AH41" s="14"/>
      <c r="AI41" s="14"/>
      <c r="AJ41" s="14"/>
      <c r="AK41" s="14"/>
    </row>
    <row r="42" spans="2:37">
      <c r="B42" s="17" t="s">
        <v>123</v>
      </c>
      <c r="C42" s="32" t="str">
        <f>C$8</f>
        <v>４歳以上児</v>
      </c>
      <c r="D42" s="122" t="s">
        <v>94</v>
      </c>
      <c r="E42" s="119" t="str">
        <f>E$8</f>
        <v>a</v>
      </c>
      <c r="F42" s="110" t="str">
        <f t="shared" si="0"/>
        <v>Ra</v>
      </c>
      <c r="G42" s="21">
        <v>290</v>
      </c>
      <c r="H42" s="33">
        <v>2.1</v>
      </c>
      <c r="I42" s="21">
        <v>3</v>
      </c>
      <c r="J42" s="120">
        <f t="shared" ref="J42:Q42" si="50">J$8</f>
        <v>0</v>
      </c>
      <c r="K42" s="121">
        <f t="shared" si="50"/>
        <v>0</v>
      </c>
      <c r="L42" s="120">
        <f t="shared" si="50"/>
        <v>30</v>
      </c>
      <c r="M42" s="121">
        <f t="shared" si="50"/>
        <v>3.9</v>
      </c>
      <c r="N42" s="120">
        <f t="shared" si="50"/>
        <v>0</v>
      </c>
      <c r="O42" s="121">
        <f t="shared" si="50"/>
        <v>0</v>
      </c>
      <c r="P42" s="120">
        <f t="shared" si="50"/>
        <v>0</v>
      </c>
      <c r="Q42" s="121">
        <f t="shared" si="50"/>
        <v>0</v>
      </c>
      <c r="R42" s="21">
        <v>4</v>
      </c>
      <c r="S42" s="41">
        <v>9.6999999999999993</v>
      </c>
      <c r="T42" s="40">
        <v>20</v>
      </c>
      <c r="U42" s="41">
        <v>3.1</v>
      </c>
      <c r="V42" s="40">
        <v>5</v>
      </c>
      <c r="W42" s="41">
        <v>14.4</v>
      </c>
      <c r="X42" s="40">
        <v>2</v>
      </c>
      <c r="Y42" s="41">
        <v>74.900000000000006</v>
      </c>
      <c r="Z42" s="40">
        <v>1</v>
      </c>
      <c r="AA42" s="41">
        <v>27.7</v>
      </c>
    </row>
    <row r="43" spans="2:37">
      <c r="B43" s="27"/>
      <c r="C43" s="35" t="str">
        <f>C$9</f>
        <v>３歳児</v>
      </c>
      <c r="D43" s="28" t="str">
        <f>D42</f>
        <v>R</v>
      </c>
      <c r="E43" s="31" t="str">
        <f>E$9</f>
        <v>b</v>
      </c>
      <c r="F43" s="113" t="str">
        <f t="shared" si="0"/>
        <v>Rb</v>
      </c>
      <c r="G43" s="25">
        <v>380</v>
      </c>
      <c r="H43" s="26">
        <v>2.2000000000000002</v>
      </c>
      <c r="I43" s="30">
        <f>I42</f>
        <v>3</v>
      </c>
      <c r="J43" s="30">
        <f t="shared" ref="J43:Q43" si="51">J$9</f>
        <v>90</v>
      </c>
      <c r="K43" s="36">
        <f t="shared" si="51"/>
        <v>2.6</v>
      </c>
      <c r="L43" s="30">
        <f t="shared" si="51"/>
        <v>0</v>
      </c>
      <c r="M43" s="36">
        <f t="shared" si="51"/>
        <v>0</v>
      </c>
      <c r="N43" s="30">
        <f t="shared" si="51"/>
        <v>640</v>
      </c>
      <c r="O43" s="36">
        <f t="shared" si="51"/>
        <v>2.4</v>
      </c>
      <c r="P43" s="30">
        <f t="shared" si="51"/>
        <v>550</v>
      </c>
      <c r="Q43" s="36">
        <f t="shared" si="51"/>
        <v>2.2999999999999998</v>
      </c>
      <c r="R43" s="30">
        <f t="shared" ref="R43:AA43" si="52">R42</f>
        <v>4</v>
      </c>
      <c r="S43" s="36">
        <f t="shared" si="49"/>
        <v>9.6999999999999993</v>
      </c>
      <c r="T43" s="30">
        <f t="shared" si="52"/>
        <v>20</v>
      </c>
      <c r="U43" s="36">
        <f t="shared" si="52"/>
        <v>3.1</v>
      </c>
      <c r="V43" s="30">
        <f t="shared" si="52"/>
        <v>5</v>
      </c>
      <c r="W43" s="36">
        <f t="shared" si="52"/>
        <v>14.4</v>
      </c>
      <c r="X43" s="30">
        <f t="shared" si="52"/>
        <v>2</v>
      </c>
      <c r="Y43" s="36">
        <f t="shared" si="52"/>
        <v>74.900000000000006</v>
      </c>
      <c r="Z43" s="30">
        <f t="shared" si="52"/>
        <v>1</v>
      </c>
      <c r="AA43" s="36">
        <f t="shared" si="52"/>
        <v>27.7</v>
      </c>
    </row>
    <row r="44" spans="2:37">
      <c r="B44" s="17" t="s">
        <v>124</v>
      </c>
      <c r="C44" s="32" t="str">
        <f>C$8</f>
        <v>４歳以上児</v>
      </c>
      <c r="D44" s="18" t="s">
        <v>95</v>
      </c>
      <c r="E44" s="119" t="str">
        <f>E$8</f>
        <v>a</v>
      </c>
      <c r="F44" s="110" t="str">
        <f t="shared" si="0"/>
        <v>Sa</v>
      </c>
      <c r="G44" s="21">
        <v>280</v>
      </c>
      <c r="H44" s="33">
        <v>2.1</v>
      </c>
      <c r="I44" s="21">
        <v>3</v>
      </c>
      <c r="J44" s="120">
        <f t="shared" ref="J44:Q44" si="53">J$8</f>
        <v>0</v>
      </c>
      <c r="K44" s="121">
        <f t="shared" si="53"/>
        <v>0</v>
      </c>
      <c r="L44" s="120">
        <f t="shared" si="53"/>
        <v>30</v>
      </c>
      <c r="M44" s="121">
        <f t="shared" si="53"/>
        <v>3.9</v>
      </c>
      <c r="N44" s="120">
        <f t="shared" si="53"/>
        <v>0</v>
      </c>
      <c r="O44" s="121">
        <f t="shared" si="53"/>
        <v>0</v>
      </c>
      <c r="P44" s="120">
        <f t="shared" si="53"/>
        <v>0</v>
      </c>
      <c r="Q44" s="121">
        <f t="shared" si="53"/>
        <v>0</v>
      </c>
      <c r="R44" s="21">
        <v>4</v>
      </c>
      <c r="S44" s="41">
        <v>8.5</v>
      </c>
      <c r="T44" s="40">
        <v>20</v>
      </c>
      <c r="U44" s="41">
        <v>2.7</v>
      </c>
      <c r="V44" s="40">
        <v>5</v>
      </c>
      <c r="W44" s="41">
        <v>12.6</v>
      </c>
      <c r="X44" s="40">
        <v>2</v>
      </c>
      <c r="Y44" s="41">
        <v>65.5</v>
      </c>
      <c r="Z44" s="40">
        <v>1</v>
      </c>
      <c r="AA44" s="41">
        <v>24.3</v>
      </c>
    </row>
    <row r="45" spans="2:37">
      <c r="B45" s="42"/>
      <c r="C45" s="35" t="str">
        <f>C$9</f>
        <v>３歳児</v>
      </c>
      <c r="D45" s="28" t="str">
        <f>D44</f>
        <v>S</v>
      </c>
      <c r="E45" s="31" t="str">
        <f>E$9</f>
        <v>b</v>
      </c>
      <c r="F45" s="113" t="str">
        <f t="shared" si="0"/>
        <v>Sb</v>
      </c>
      <c r="G45" s="25">
        <v>370</v>
      </c>
      <c r="H45" s="26">
        <v>2.2000000000000002</v>
      </c>
      <c r="I45" s="30">
        <f>I44</f>
        <v>3</v>
      </c>
      <c r="J45" s="30">
        <f t="shared" ref="J45:Q45" si="54">J$9</f>
        <v>90</v>
      </c>
      <c r="K45" s="36">
        <f t="shared" si="54"/>
        <v>2.6</v>
      </c>
      <c r="L45" s="30">
        <f t="shared" si="54"/>
        <v>0</v>
      </c>
      <c r="M45" s="36">
        <f t="shared" si="54"/>
        <v>0</v>
      </c>
      <c r="N45" s="30">
        <f t="shared" si="54"/>
        <v>640</v>
      </c>
      <c r="O45" s="36">
        <f t="shared" si="54"/>
        <v>2.4</v>
      </c>
      <c r="P45" s="30">
        <f t="shared" si="54"/>
        <v>550</v>
      </c>
      <c r="Q45" s="36">
        <f t="shared" si="54"/>
        <v>2.2999999999999998</v>
      </c>
      <c r="R45" s="30">
        <f t="shared" ref="R45:AA45" si="55">R44</f>
        <v>4</v>
      </c>
      <c r="S45" s="36">
        <f t="shared" si="49"/>
        <v>8.5</v>
      </c>
      <c r="T45" s="30">
        <f t="shared" si="55"/>
        <v>20</v>
      </c>
      <c r="U45" s="36">
        <f t="shared" si="55"/>
        <v>2.7</v>
      </c>
      <c r="V45" s="30">
        <f t="shared" si="55"/>
        <v>5</v>
      </c>
      <c r="W45" s="36">
        <f t="shared" si="55"/>
        <v>12.6</v>
      </c>
      <c r="X45" s="30">
        <f t="shared" si="55"/>
        <v>2</v>
      </c>
      <c r="Y45" s="36">
        <f t="shared" si="55"/>
        <v>65.5</v>
      </c>
      <c r="Z45" s="30">
        <f t="shared" si="55"/>
        <v>1</v>
      </c>
      <c r="AA45" s="36">
        <f t="shared" si="55"/>
        <v>24.3</v>
      </c>
    </row>
    <row r="46" spans="2:37">
      <c r="B46" s="17" t="s">
        <v>125</v>
      </c>
      <c r="C46" s="32" t="str">
        <f>C$8</f>
        <v>４歳以上児</v>
      </c>
      <c r="D46" s="122" t="s">
        <v>96</v>
      </c>
      <c r="E46" s="119" t="str">
        <f>E$8</f>
        <v>a</v>
      </c>
      <c r="F46" s="110" t="str">
        <f t="shared" si="0"/>
        <v>Ta</v>
      </c>
      <c r="G46" s="21">
        <v>270</v>
      </c>
      <c r="H46" s="33">
        <v>2.1</v>
      </c>
      <c r="I46" s="21">
        <v>3</v>
      </c>
      <c r="J46" s="120">
        <f t="shared" ref="J46:Q46" si="56">J$8</f>
        <v>0</v>
      </c>
      <c r="K46" s="121">
        <f t="shared" si="56"/>
        <v>0</v>
      </c>
      <c r="L46" s="120">
        <f t="shared" si="56"/>
        <v>30</v>
      </c>
      <c r="M46" s="121">
        <f t="shared" si="56"/>
        <v>3.9</v>
      </c>
      <c r="N46" s="120">
        <f t="shared" si="56"/>
        <v>0</v>
      </c>
      <c r="O46" s="121">
        <f t="shared" si="56"/>
        <v>0</v>
      </c>
      <c r="P46" s="120">
        <f t="shared" si="56"/>
        <v>0</v>
      </c>
      <c r="Q46" s="121">
        <f t="shared" si="56"/>
        <v>0</v>
      </c>
      <c r="R46" s="21">
        <v>3</v>
      </c>
      <c r="S46" s="41">
        <v>10.1</v>
      </c>
      <c r="T46" s="40">
        <v>20</v>
      </c>
      <c r="U46" s="41">
        <v>2.4</v>
      </c>
      <c r="V46" s="40">
        <v>5</v>
      </c>
      <c r="W46" s="41">
        <v>11.2</v>
      </c>
      <c r="X46" s="40">
        <v>2</v>
      </c>
      <c r="Y46" s="41">
        <v>58.3</v>
      </c>
      <c r="Z46" s="40">
        <v>1</v>
      </c>
      <c r="AA46" s="41">
        <v>21.6</v>
      </c>
    </row>
    <row r="47" spans="2:37">
      <c r="B47" s="27"/>
      <c r="C47" s="35" t="str">
        <f>C$9</f>
        <v>３歳児</v>
      </c>
      <c r="D47" s="28" t="str">
        <f>D46</f>
        <v>T</v>
      </c>
      <c r="E47" s="31" t="str">
        <f>E$9</f>
        <v>b</v>
      </c>
      <c r="F47" s="113" t="str">
        <f t="shared" si="0"/>
        <v>Tb</v>
      </c>
      <c r="G47" s="25">
        <v>370</v>
      </c>
      <c r="H47" s="26">
        <v>2.2000000000000002</v>
      </c>
      <c r="I47" s="30">
        <f>I46</f>
        <v>3</v>
      </c>
      <c r="J47" s="30">
        <f t="shared" ref="J47:Q47" si="57">J$9</f>
        <v>90</v>
      </c>
      <c r="K47" s="36">
        <f t="shared" si="57"/>
        <v>2.6</v>
      </c>
      <c r="L47" s="30">
        <f t="shared" si="57"/>
        <v>0</v>
      </c>
      <c r="M47" s="36">
        <f t="shared" si="57"/>
        <v>0</v>
      </c>
      <c r="N47" s="30">
        <f t="shared" si="57"/>
        <v>640</v>
      </c>
      <c r="O47" s="36">
        <f t="shared" si="57"/>
        <v>2.4</v>
      </c>
      <c r="P47" s="30">
        <f t="shared" si="57"/>
        <v>550</v>
      </c>
      <c r="Q47" s="36">
        <f t="shared" si="57"/>
        <v>2.2999999999999998</v>
      </c>
      <c r="R47" s="30">
        <f t="shared" ref="R47:AA47" si="58">R46</f>
        <v>3</v>
      </c>
      <c r="S47" s="36">
        <f t="shared" si="49"/>
        <v>10.1</v>
      </c>
      <c r="T47" s="30">
        <f t="shared" si="58"/>
        <v>20</v>
      </c>
      <c r="U47" s="36">
        <f t="shared" si="58"/>
        <v>2.4</v>
      </c>
      <c r="V47" s="30">
        <f t="shared" si="58"/>
        <v>5</v>
      </c>
      <c r="W47" s="36">
        <f t="shared" si="58"/>
        <v>11.2</v>
      </c>
      <c r="X47" s="30">
        <f t="shared" si="58"/>
        <v>2</v>
      </c>
      <c r="Y47" s="36">
        <f t="shared" si="58"/>
        <v>58.3</v>
      </c>
      <c r="Z47" s="30">
        <f t="shared" si="58"/>
        <v>1</v>
      </c>
      <c r="AA47" s="36">
        <f t="shared" si="58"/>
        <v>21.6</v>
      </c>
    </row>
    <row r="48" spans="2:37">
      <c r="B48" s="17" t="s">
        <v>126</v>
      </c>
      <c r="C48" s="32" t="str">
        <f>C$8</f>
        <v>４歳以上児</v>
      </c>
      <c r="D48" s="18" t="s">
        <v>97</v>
      </c>
      <c r="E48" s="119" t="str">
        <f>E$8</f>
        <v>a</v>
      </c>
      <c r="F48" s="110" t="str">
        <f t="shared" si="0"/>
        <v>Ua</v>
      </c>
      <c r="G48" s="21">
        <v>270</v>
      </c>
      <c r="H48" s="33">
        <v>2.1</v>
      </c>
      <c r="I48" s="21">
        <v>2</v>
      </c>
      <c r="J48" s="120">
        <f t="shared" ref="J48:Q48" si="59">J$8</f>
        <v>0</v>
      </c>
      <c r="K48" s="121">
        <f t="shared" si="59"/>
        <v>0</v>
      </c>
      <c r="L48" s="120">
        <f t="shared" si="59"/>
        <v>30</v>
      </c>
      <c r="M48" s="121">
        <f t="shared" si="59"/>
        <v>3.9</v>
      </c>
      <c r="N48" s="120">
        <f t="shared" si="59"/>
        <v>0</v>
      </c>
      <c r="O48" s="121">
        <f t="shared" si="59"/>
        <v>0</v>
      </c>
      <c r="P48" s="120">
        <f t="shared" si="59"/>
        <v>0</v>
      </c>
      <c r="Q48" s="121">
        <f t="shared" si="59"/>
        <v>0</v>
      </c>
      <c r="R48" s="21">
        <v>3</v>
      </c>
      <c r="S48" s="41">
        <v>9.1</v>
      </c>
      <c r="T48" s="40">
        <v>10</v>
      </c>
      <c r="U48" s="41">
        <v>4.3</v>
      </c>
      <c r="V48" s="40">
        <v>5</v>
      </c>
      <c r="W48" s="41">
        <v>10.1</v>
      </c>
      <c r="X48" s="40">
        <v>2</v>
      </c>
      <c r="Y48" s="41">
        <v>52.4</v>
      </c>
      <c r="Z48" s="40">
        <v>1</v>
      </c>
      <c r="AA48" s="41">
        <v>19.399999999999999</v>
      </c>
    </row>
    <row r="49" spans="2:27">
      <c r="B49" s="42"/>
      <c r="C49" s="35" t="str">
        <f>C$9</f>
        <v>３歳児</v>
      </c>
      <c r="D49" s="28" t="str">
        <f>D48</f>
        <v>U</v>
      </c>
      <c r="E49" s="31" t="str">
        <f>E$9</f>
        <v>b</v>
      </c>
      <c r="F49" s="113" t="str">
        <f t="shared" si="0"/>
        <v>Ub</v>
      </c>
      <c r="G49" s="25">
        <v>360</v>
      </c>
      <c r="H49" s="26">
        <v>2.2000000000000002</v>
      </c>
      <c r="I49" s="30">
        <f>I48</f>
        <v>2</v>
      </c>
      <c r="J49" s="30">
        <f t="shared" ref="J49:Q49" si="60">J$9</f>
        <v>90</v>
      </c>
      <c r="K49" s="36">
        <f t="shared" si="60"/>
        <v>2.6</v>
      </c>
      <c r="L49" s="30">
        <f t="shared" si="60"/>
        <v>0</v>
      </c>
      <c r="M49" s="36">
        <f t="shared" si="60"/>
        <v>0</v>
      </c>
      <c r="N49" s="30">
        <f t="shared" si="60"/>
        <v>640</v>
      </c>
      <c r="O49" s="36">
        <f t="shared" si="60"/>
        <v>2.4</v>
      </c>
      <c r="P49" s="30">
        <f t="shared" si="60"/>
        <v>550</v>
      </c>
      <c r="Q49" s="36">
        <f t="shared" si="60"/>
        <v>2.2999999999999998</v>
      </c>
      <c r="R49" s="30">
        <f t="shared" ref="R49:AA49" si="61">R48</f>
        <v>3</v>
      </c>
      <c r="S49" s="36">
        <f t="shared" si="49"/>
        <v>9.1</v>
      </c>
      <c r="T49" s="30">
        <f t="shared" si="61"/>
        <v>10</v>
      </c>
      <c r="U49" s="36">
        <f t="shared" si="61"/>
        <v>4.3</v>
      </c>
      <c r="V49" s="30">
        <f t="shared" si="61"/>
        <v>5</v>
      </c>
      <c r="W49" s="36">
        <f t="shared" si="61"/>
        <v>10.1</v>
      </c>
      <c r="X49" s="30">
        <f t="shared" si="61"/>
        <v>2</v>
      </c>
      <c r="Y49" s="36">
        <f t="shared" si="61"/>
        <v>52.4</v>
      </c>
      <c r="Z49" s="30">
        <f t="shared" si="61"/>
        <v>1</v>
      </c>
      <c r="AA49" s="36">
        <f t="shared" si="61"/>
        <v>19.399999999999999</v>
      </c>
    </row>
    <row r="50" spans="2:27">
      <c r="B50" s="17" t="s">
        <v>127</v>
      </c>
      <c r="C50" s="32" t="str">
        <f>C$8</f>
        <v>４歳以上児</v>
      </c>
      <c r="D50" s="122" t="s">
        <v>98</v>
      </c>
      <c r="E50" s="119" t="str">
        <f>E$8</f>
        <v>a</v>
      </c>
      <c r="F50" s="110" t="str">
        <f t="shared" si="0"/>
        <v>Va</v>
      </c>
      <c r="G50" s="21">
        <v>240</v>
      </c>
      <c r="H50" s="33">
        <v>2.1</v>
      </c>
      <c r="I50" s="21">
        <v>2</v>
      </c>
      <c r="J50" s="120">
        <f t="shared" ref="J50:Q50" si="62">J$8</f>
        <v>0</v>
      </c>
      <c r="K50" s="121">
        <f t="shared" si="62"/>
        <v>0</v>
      </c>
      <c r="L50" s="120">
        <f t="shared" si="62"/>
        <v>30</v>
      </c>
      <c r="M50" s="121">
        <f t="shared" si="62"/>
        <v>3.9</v>
      </c>
      <c r="N50" s="120">
        <f t="shared" si="62"/>
        <v>0</v>
      </c>
      <c r="O50" s="121">
        <f t="shared" si="62"/>
        <v>0</v>
      </c>
      <c r="P50" s="120">
        <f t="shared" si="62"/>
        <v>0</v>
      </c>
      <c r="Q50" s="121">
        <f t="shared" si="62"/>
        <v>0</v>
      </c>
      <c r="R50" s="21">
        <v>3</v>
      </c>
      <c r="S50" s="41">
        <v>8.1999999999999993</v>
      </c>
      <c r="T50" s="40">
        <v>10</v>
      </c>
      <c r="U50" s="41">
        <v>3.9</v>
      </c>
      <c r="V50" s="40">
        <v>5</v>
      </c>
      <c r="W50" s="41">
        <v>9.1999999999999993</v>
      </c>
      <c r="X50" s="40">
        <v>2</v>
      </c>
      <c r="Y50" s="41">
        <v>47.7</v>
      </c>
      <c r="Z50" s="40">
        <v>1</v>
      </c>
      <c r="AA50" s="41">
        <v>17.7</v>
      </c>
    </row>
    <row r="51" spans="2:27">
      <c r="B51" s="27"/>
      <c r="C51" s="35" t="str">
        <f>C$9</f>
        <v>３歳児</v>
      </c>
      <c r="D51" s="28" t="str">
        <f>D50</f>
        <v>V</v>
      </c>
      <c r="E51" s="31" t="str">
        <f>E$9</f>
        <v>b</v>
      </c>
      <c r="F51" s="125" t="str">
        <f t="shared" si="0"/>
        <v>Vb</v>
      </c>
      <c r="G51" s="43">
        <v>340</v>
      </c>
      <c r="H51" s="44">
        <v>2.2000000000000002</v>
      </c>
      <c r="I51" s="45">
        <f>I50</f>
        <v>2</v>
      </c>
      <c r="J51" s="45">
        <f t="shared" ref="J51:Q51" si="63">J$9</f>
        <v>90</v>
      </c>
      <c r="K51" s="46">
        <f t="shared" si="63"/>
        <v>2.6</v>
      </c>
      <c r="L51" s="45">
        <f t="shared" si="63"/>
        <v>0</v>
      </c>
      <c r="M51" s="46">
        <f t="shared" si="63"/>
        <v>0</v>
      </c>
      <c r="N51" s="45">
        <f t="shared" si="63"/>
        <v>640</v>
      </c>
      <c r="O51" s="46">
        <f t="shared" si="63"/>
        <v>2.4</v>
      </c>
      <c r="P51" s="45">
        <f t="shared" si="63"/>
        <v>550</v>
      </c>
      <c r="Q51" s="46">
        <f t="shared" si="63"/>
        <v>2.2999999999999998</v>
      </c>
      <c r="R51" s="45">
        <f t="shared" ref="R51:AA51" si="64">R50</f>
        <v>3</v>
      </c>
      <c r="S51" s="46">
        <f t="shared" si="49"/>
        <v>8.1999999999999993</v>
      </c>
      <c r="T51" s="45">
        <f t="shared" si="64"/>
        <v>10</v>
      </c>
      <c r="U51" s="46">
        <f t="shared" si="64"/>
        <v>3.9</v>
      </c>
      <c r="V51" s="45">
        <f t="shared" si="64"/>
        <v>5</v>
      </c>
      <c r="W51" s="46">
        <f t="shared" si="64"/>
        <v>9.1999999999999993</v>
      </c>
      <c r="X51" s="45">
        <f t="shared" si="64"/>
        <v>2</v>
      </c>
      <c r="Y51" s="46">
        <f t="shared" si="64"/>
        <v>47.7</v>
      </c>
      <c r="Z51" s="45">
        <f t="shared" si="64"/>
        <v>1</v>
      </c>
      <c r="AA51" s="46">
        <f t="shared" si="64"/>
        <v>17.7</v>
      </c>
    </row>
  </sheetData>
  <sheetProtection algorithmName="SHA-512" hashValue="DpaAELgq8twU19PxMa87j/yM7Tgo2DCyg2uwlWUJlpLQkTogbaYQ7dUNKISaONDcNueNK8YqDbMZ51/6jalp6Q==" saltValue="Q7FDumA2NaqcXy/0XbUMSQ==" spinCount="100000" sheet="1" objects="1" scenarios="1"/>
  <phoneticPr fontId="4"/>
  <pageMargins left="0.70866141732283472" right="0.70866141732283472" top="0.74803149606299213" bottom="0.74803149606299213" header="0.31496062992125984" footer="0.31496062992125984"/>
  <pageSetup paperSize="9" scale="49" orientation="landscape"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46D85-ACCE-4E7C-A252-BC53347EA4DE}">
  <sheetPr>
    <tabColor theme="2" tint="-9.9978637043366805E-2"/>
  </sheetPr>
  <dimension ref="A1:F11"/>
  <sheetViews>
    <sheetView workbookViewId="0"/>
  </sheetViews>
  <sheetFormatPr defaultRowHeight="12.75"/>
  <cols>
    <col min="1" max="1" width="18.875" style="305" bestFit="1" customWidth="1"/>
    <col min="2" max="5" width="9" style="305"/>
    <col min="6" max="6" width="61.625" style="305" bestFit="1" customWidth="1"/>
    <col min="7" max="16384" width="9" style="305"/>
  </cols>
  <sheetData>
    <row r="1" spans="1:6" s="48" customFormat="1">
      <c r="A1" s="48" t="s">
        <v>337</v>
      </c>
      <c r="B1" s="48" t="s">
        <v>336</v>
      </c>
      <c r="C1" s="48" t="s">
        <v>335</v>
      </c>
      <c r="D1" s="48" t="s">
        <v>334</v>
      </c>
      <c r="E1" s="48" t="s">
        <v>333</v>
      </c>
      <c r="F1" s="48" t="s">
        <v>332</v>
      </c>
    </row>
    <row r="2" spans="1:6">
      <c r="A2" s="305" t="s">
        <v>331</v>
      </c>
      <c r="B2" s="305" t="s">
        <v>330</v>
      </c>
      <c r="C2" s="305" t="s">
        <v>305</v>
      </c>
      <c r="D2" s="305" t="s">
        <v>303</v>
      </c>
      <c r="E2" s="305" t="s">
        <v>300</v>
      </c>
      <c r="F2" s="305" t="s">
        <v>329</v>
      </c>
    </row>
    <row r="3" spans="1:6">
      <c r="A3" s="305" t="s">
        <v>328</v>
      </c>
      <c r="B3" s="305" t="s">
        <v>327</v>
      </c>
      <c r="C3" s="305" t="s">
        <v>326</v>
      </c>
      <c r="D3" s="305" t="s">
        <v>325</v>
      </c>
      <c r="E3" s="305" t="s">
        <v>324</v>
      </c>
      <c r="F3" s="305" t="s">
        <v>323</v>
      </c>
    </row>
    <row r="4" spans="1:6">
      <c r="A4" s="305" t="s">
        <v>310</v>
      </c>
    </row>
    <row r="5" spans="1:6">
      <c r="A5" s="305" t="s">
        <v>322</v>
      </c>
    </row>
    <row r="6" spans="1:6">
      <c r="A6" s="305" t="s">
        <v>321</v>
      </c>
    </row>
    <row r="7" spans="1:6">
      <c r="A7" s="305" t="s">
        <v>320</v>
      </c>
    </row>
    <row r="8" spans="1:6">
      <c r="A8" s="305" t="s">
        <v>319</v>
      </c>
    </row>
    <row r="9" spans="1:6">
      <c r="A9" s="305" t="s">
        <v>318</v>
      </c>
    </row>
    <row r="10" spans="1:6">
      <c r="A10" s="305" t="s">
        <v>317</v>
      </c>
    </row>
    <row r="11" spans="1:6">
      <c r="A11" s="305" t="s">
        <v>316</v>
      </c>
    </row>
  </sheetData>
  <sheetProtection algorithmName="SHA-512" hashValue="e/YidMTt4CpWVtXWkwuyYkDLW1BcVUxreMx4ZtDDlTLJNEAi++JffMloGZ2KwocwUgofVruA17sK4s4gSLutIg==" saltValue="9PKDB5ZujkrT2RCXLJu/pw==" spinCount="100000" sheet="1" objects="1" scenarios="1"/>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dimension ref="A1:K23"/>
  <sheetViews>
    <sheetView zoomScaleNormal="100" workbookViewId="0"/>
  </sheetViews>
  <sheetFormatPr defaultRowHeight="12.75"/>
  <cols>
    <col min="1" max="1" width="13" style="49" bestFit="1" customWidth="1"/>
    <col min="2" max="2" width="7" style="49" bestFit="1" customWidth="1"/>
    <col min="3" max="3" width="28" style="49" bestFit="1" customWidth="1"/>
    <col min="4" max="4" width="7" style="49" bestFit="1" customWidth="1"/>
    <col min="5" max="5" width="8.25" style="49" bestFit="1" customWidth="1"/>
    <col min="6" max="16384" width="9" style="49"/>
  </cols>
  <sheetData>
    <row r="1" spans="1:11" s="48" customFormat="1">
      <c r="A1" s="48" t="s">
        <v>29</v>
      </c>
      <c r="B1" s="48" t="s">
        <v>48</v>
      </c>
      <c r="C1" s="48" t="s">
        <v>49</v>
      </c>
      <c r="D1" s="48" t="s">
        <v>50</v>
      </c>
      <c r="E1" s="48" t="s">
        <v>77</v>
      </c>
      <c r="F1" s="48" t="s">
        <v>150</v>
      </c>
      <c r="G1" s="48" t="s">
        <v>151</v>
      </c>
      <c r="H1" s="48" t="s">
        <v>159</v>
      </c>
      <c r="I1" s="48" t="s">
        <v>177</v>
      </c>
      <c r="J1" s="48" t="s">
        <v>183</v>
      </c>
      <c r="K1" s="48" t="s">
        <v>184</v>
      </c>
    </row>
    <row r="2" spans="1:11">
      <c r="A2" s="49" t="s">
        <v>30</v>
      </c>
      <c r="B2" s="49" t="s">
        <v>47</v>
      </c>
      <c r="C2" s="49" t="s">
        <v>51</v>
      </c>
      <c r="D2" s="49" t="s">
        <v>53</v>
      </c>
      <c r="E2" s="49">
        <v>1</v>
      </c>
      <c r="F2" s="49">
        <v>1</v>
      </c>
      <c r="G2" s="49" t="s">
        <v>64</v>
      </c>
      <c r="H2" s="49" t="s">
        <v>160</v>
      </c>
      <c r="I2" s="49">
        <v>0</v>
      </c>
      <c r="J2" s="49">
        <v>12</v>
      </c>
      <c r="K2" s="49">
        <v>7</v>
      </c>
    </row>
    <row r="3" spans="1:11">
      <c r="A3" s="49" t="s">
        <v>31</v>
      </c>
      <c r="C3" s="49" t="s">
        <v>52</v>
      </c>
      <c r="D3" s="49" t="s">
        <v>54</v>
      </c>
      <c r="E3" s="49">
        <v>2</v>
      </c>
      <c r="F3" s="49">
        <v>16</v>
      </c>
      <c r="G3" s="49" t="s">
        <v>19</v>
      </c>
      <c r="H3" s="49" t="s">
        <v>161</v>
      </c>
      <c r="I3" s="49">
        <v>1</v>
      </c>
      <c r="J3" s="49">
        <v>12</v>
      </c>
      <c r="K3" s="49">
        <v>6</v>
      </c>
    </row>
    <row r="4" spans="1:11">
      <c r="A4" s="49" t="s">
        <v>32</v>
      </c>
      <c r="D4" s="49" t="s">
        <v>55</v>
      </c>
      <c r="E4" s="49">
        <v>3</v>
      </c>
      <c r="F4" s="49">
        <v>21</v>
      </c>
      <c r="G4" s="49" t="s">
        <v>63</v>
      </c>
      <c r="I4" s="49">
        <v>2</v>
      </c>
      <c r="J4" s="49">
        <v>11</v>
      </c>
      <c r="K4" s="49">
        <v>6</v>
      </c>
    </row>
    <row r="5" spans="1:11">
      <c r="A5" s="49" t="s">
        <v>33</v>
      </c>
      <c r="E5" s="49">
        <v>3.5</v>
      </c>
      <c r="F5" s="49">
        <v>26</v>
      </c>
      <c r="G5" s="49" t="s">
        <v>62</v>
      </c>
      <c r="I5" s="49">
        <v>3</v>
      </c>
      <c r="J5" s="49">
        <v>10</v>
      </c>
      <c r="K5" s="49">
        <v>6</v>
      </c>
    </row>
    <row r="6" spans="1:11">
      <c r="A6" s="49" t="s">
        <v>34</v>
      </c>
      <c r="E6" s="49">
        <v>5</v>
      </c>
      <c r="F6" s="49">
        <v>31</v>
      </c>
      <c r="G6" s="49" t="s">
        <v>79</v>
      </c>
      <c r="I6" s="49">
        <v>4</v>
      </c>
      <c r="J6" s="49">
        <v>9</v>
      </c>
      <c r="K6" s="49">
        <v>6</v>
      </c>
    </row>
    <row r="7" spans="1:11">
      <c r="A7" s="49" t="s">
        <v>35</v>
      </c>
      <c r="E7" s="49">
        <v>6</v>
      </c>
      <c r="F7" s="49">
        <v>36</v>
      </c>
      <c r="G7" s="49" t="s">
        <v>80</v>
      </c>
      <c r="I7" s="49">
        <v>5</v>
      </c>
      <c r="J7" s="49">
        <v>8</v>
      </c>
      <c r="K7" s="49">
        <v>6</v>
      </c>
    </row>
    <row r="8" spans="1:11">
      <c r="A8" s="49" t="s">
        <v>36</v>
      </c>
      <c r="E8" s="49">
        <v>8</v>
      </c>
      <c r="F8" s="49">
        <v>41</v>
      </c>
      <c r="G8" s="49" t="s">
        <v>81</v>
      </c>
      <c r="I8" s="49">
        <v>6</v>
      </c>
      <c r="J8" s="49">
        <v>7</v>
      </c>
      <c r="K8" s="49">
        <v>6</v>
      </c>
    </row>
    <row r="9" spans="1:11">
      <c r="A9" s="49" t="s">
        <v>37</v>
      </c>
      <c r="F9" s="49">
        <v>46</v>
      </c>
      <c r="G9" s="49" t="s">
        <v>82</v>
      </c>
      <c r="J9" s="49">
        <v>6</v>
      </c>
      <c r="K9" s="49">
        <v>6</v>
      </c>
    </row>
    <row r="10" spans="1:11">
      <c r="A10" s="49" t="s">
        <v>38</v>
      </c>
      <c r="F10" s="49">
        <v>51</v>
      </c>
      <c r="G10" s="49" t="s">
        <v>84</v>
      </c>
      <c r="J10" s="49">
        <v>5</v>
      </c>
      <c r="K10" s="49">
        <v>6</v>
      </c>
    </row>
    <row r="11" spans="1:11">
      <c r="A11" s="49" t="s">
        <v>39</v>
      </c>
      <c r="F11" s="49">
        <v>56</v>
      </c>
      <c r="G11" s="49" t="s">
        <v>86</v>
      </c>
      <c r="J11" s="49">
        <v>4</v>
      </c>
      <c r="K11" s="49">
        <v>6</v>
      </c>
    </row>
    <row r="12" spans="1:11">
      <c r="A12" s="49" t="s">
        <v>40</v>
      </c>
      <c r="F12" s="49">
        <v>61</v>
      </c>
      <c r="G12" s="49" t="s">
        <v>87</v>
      </c>
      <c r="J12" s="49">
        <v>3</v>
      </c>
      <c r="K12" s="49">
        <v>6</v>
      </c>
    </row>
    <row r="13" spans="1:11">
      <c r="A13" s="49" t="s">
        <v>41</v>
      </c>
      <c r="F13" s="49">
        <v>76</v>
      </c>
      <c r="G13" s="49" t="s">
        <v>88</v>
      </c>
      <c r="J13" s="49">
        <v>2</v>
      </c>
      <c r="K13" s="49">
        <v>6</v>
      </c>
    </row>
    <row r="14" spans="1:11">
      <c r="F14" s="49">
        <v>91</v>
      </c>
      <c r="G14" s="49" t="s">
        <v>89</v>
      </c>
    </row>
    <row r="15" spans="1:11">
      <c r="F15" s="49">
        <v>106</v>
      </c>
      <c r="G15" s="49" t="s">
        <v>90</v>
      </c>
    </row>
    <row r="16" spans="1:11">
      <c r="F16" s="49">
        <v>121</v>
      </c>
      <c r="G16" s="49" t="s">
        <v>91</v>
      </c>
    </row>
    <row r="17" spans="6:7">
      <c r="F17" s="49">
        <v>136</v>
      </c>
      <c r="G17" s="49" t="s">
        <v>92</v>
      </c>
    </row>
    <row r="18" spans="6:7">
      <c r="F18" s="49">
        <v>151</v>
      </c>
      <c r="G18" s="49" t="s">
        <v>93</v>
      </c>
    </row>
    <row r="19" spans="6:7">
      <c r="F19" s="49">
        <v>181</v>
      </c>
      <c r="G19" s="49" t="s">
        <v>94</v>
      </c>
    </row>
    <row r="20" spans="6:7">
      <c r="F20" s="49">
        <v>211</v>
      </c>
      <c r="G20" s="49" t="s">
        <v>95</v>
      </c>
    </row>
    <row r="21" spans="6:7">
      <c r="F21" s="49">
        <v>241</v>
      </c>
      <c r="G21" s="49" t="s">
        <v>96</v>
      </c>
    </row>
    <row r="22" spans="6:7">
      <c r="F22" s="49">
        <v>271</v>
      </c>
      <c r="G22" s="49" t="s">
        <v>97</v>
      </c>
    </row>
    <row r="23" spans="6:7">
      <c r="F23" s="49">
        <v>301</v>
      </c>
      <c r="G23" s="49" t="s">
        <v>98</v>
      </c>
    </row>
  </sheetData>
  <sheetProtection algorithmName="SHA-512" hashValue="P4z4F0FK36y4EqKeTmC75C6Crp7jg6sk6q8BsJqZ1jKnK+Ogf1gT1CzSwki5cAFzA8yXltwhA4gTemvhnZpmpA==" saltValue="cUpwcoSa80BZUFigT1opWQ==" spinCount="100000" sheet="1" objects="1" scenarios="1"/>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3F44-FB1A-4AE8-9510-C7FF90F8CDF5}">
  <dimension ref="A1:BE2"/>
  <sheetViews>
    <sheetView zoomScale="85" zoomScaleNormal="85" workbookViewId="0"/>
  </sheetViews>
  <sheetFormatPr defaultRowHeight="18.75"/>
  <cols>
    <col min="1" max="57" width="5.25" customWidth="1"/>
  </cols>
  <sheetData>
    <row r="1" spans="1:57" ht="163.5" customHeight="1">
      <c r="A1" s="591" t="s">
        <v>619</v>
      </c>
      <c r="B1" s="591" t="s">
        <v>620</v>
      </c>
      <c r="C1" s="591" t="s">
        <v>621</v>
      </c>
      <c r="D1" s="591" t="s">
        <v>622</v>
      </c>
      <c r="E1" s="591" t="s">
        <v>623</v>
      </c>
      <c r="F1" s="591" t="s">
        <v>624</v>
      </c>
      <c r="G1" s="591" t="s">
        <v>625</v>
      </c>
      <c r="H1" s="591" t="s">
        <v>626</v>
      </c>
      <c r="I1" s="591" t="s">
        <v>627</v>
      </c>
      <c r="J1" s="591" t="s">
        <v>628</v>
      </c>
      <c r="K1" s="591" t="s">
        <v>629</v>
      </c>
      <c r="L1" s="591" t="s">
        <v>630</v>
      </c>
      <c r="M1" s="591" t="s">
        <v>631</v>
      </c>
      <c r="N1" s="591" t="s">
        <v>632</v>
      </c>
      <c r="O1" s="591" t="s">
        <v>633</v>
      </c>
      <c r="P1" s="591" t="s">
        <v>634</v>
      </c>
      <c r="Q1" s="591" t="s">
        <v>635</v>
      </c>
      <c r="R1" s="591" t="s">
        <v>636</v>
      </c>
      <c r="S1" s="591" t="s">
        <v>637</v>
      </c>
      <c r="T1" s="591" t="s">
        <v>638</v>
      </c>
      <c r="U1" s="591" t="s">
        <v>639</v>
      </c>
      <c r="V1" s="591" t="s">
        <v>640</v>
      </c>
      <c r="W1" s="591" t="s">
        <v>641</v>
      </c>
      <c r="X1" s="591" t="s">
        <v>642</v>
      </c>
      <c r="Y1" s="591" t="s">
        <v>643</v>
      </c>
      <c r="Z1" s="591" t="s">
        <v>644</v>
      </c>
      <c r="AA1" s="591" t="s">
        <v>645</v>
      </c>
      <c r="AB1" s="591" t="s">
        <v>646</v>
      </c>
      <c r="AC1" s="591" t="s">
        <v>704</v>
      </c>
      <c r="AD1" s="591" t="s">
        <v>705</v>
      </c>
      <c r="AE1" s="591" t="s">
        <v>647</v>
      </c>
      <c r="AF1" s="591" t="s">
        <v>648</v>
      </c>
      <c r="AG1" s="591" t="s">
        <v>649</v>
      </c>
      <c r="AH1" s="591" t="s">
        <v>650</v>
      </c>
      <c r="AI1" s="591" t="s">
        <v>651</v>
      </c>
      <c r="AJ1" s="591" t="s">
        <v>652</v>
      </c>
      <c r="AK1" s="591" t="s">
        <v>653</v>
      </c>
      <c r="AL1" s="591" t="s">
        <v>654</v>
      </c>
      <c r="AM1" s="591" t="s">
        <v>655</v>
      </c>
      <c r="AN1" s="591" t="s">
        <v>656</v>
      </c>
      <c r="AO1" s="591" t="s">
        <v>657</v>
      </c>
      <c r="AP1" s="591" t="s">
        <v>658</v>
      </c>
      <c r="AQ1" s="591" t="s">
        <v>659</v>
      </c>
      <c r="AR1" s="591" t="s">
        <v>660</v>
      </c>
      <c r="AS1" s="591" t="s">
        <v>661</v>
      </c>
      <c r="AT1" s="591" t="s">
        <v>662</v>
      </c>
      <c r="AU1" s="591" t="s">
        <v>697</v>
      </c>
      <c r="AV1" s="591" t="s">
        <v>698</v>
      </c>
      <c r="AW1" s="591" t="s">
        <v>699</v>
      </c>
      <c r="AX1" s="591" t="s">
        <v>700</v>
      </c>
      <c r="AY1" s="591" t="s">
        <v>701</v>
      </c>
      <c r="AZ1" s="591" t="s">
        <v>663</v>
      </c>
      <c r="BA1" s="591" t="s">
        <v>664</v>
      </c>
      <c r="BB1" s="591" t="s">
        <v>665</v>
      </c>
      <c r="BC1" s="591" t="s">
        <v>666</v>
      </c>
      <c r="BD1" s="591" t="s">
        <v>667</v>
      </c>
      <c r="BE1" s="591" t="s">
        <v>668</v>
      </c>
    </row>
    <row r="2" spans="1:57">
      <c r="A2" s="592">
        <f>'0_基本情報'!$D$3</f>
        <v>0</v>
      </c>
      <c r="B2" s="592">
        <f>'0_基本情報'!$D$4</f>
        <v>0</v>
      </c>
      <c r="C2" s="592">
        <f>'0_基本情報'!$D$5</f>
        <v>0</v>
      </c>
      <c r="D2" s="592" t="str">
        <f>IF('0_基本情報'!$D$9='【リスト】 (2)'!$B$2,"○","")</f>
        <v/>
      </c>
      <c r="E2" s="592" t="str">
        <f>IF('0_基本情報'!$D$13='【リスト】 (2)'!$B$2,"○","")</f>
        <v/>
      </c>
      <c r="F2" s="592" t="str">
        <f>IF('0_基本情報'!$D$17='【リスト】 (2)'!$B$2,"○","")</f>
        <v/>
      </c>
      <c r="G2" s="592" t="str">
        <f>IF('0_基本情報'!$D$22='【リスト】 (2)'!$C$2,"○","")</f>
        <v/>
      </c>
      <c r="H2" s="592" t="str">
        <f>IF('0_基本情報'!$D$23='【リスト】 (2)'!$C$2,"○","")</f>
        <v/>
      </c>
      <c r="I2" s="592" t="str">
        <f>IF('0_基本情報'!$D$24='【リスト】 (2)'!$C$2,"○","")</f>
        <v/>
      </c>
      <c r="J2" s="592" t="str">
        <f>IF('0_基本情報'!$B$33='【リスト】 (2)'!$F$2,"○","")</f>
        <v/>
      </c>
      <c r="K2" s="592" t="str">
        <f>'0_基本情報'!$H$34</f>
        <v>-</v>
      </c>
      <c r="L2" s="592" t="str">
        <f>'0_基本情報'!$H$35</f>
        <v>-</v>
      </c>
      <c r="M2" s="592" t="str">
        <f>'0_基本情報'!$H$36</f>
        <v>-</v>
      </c>
      <c r="N2" s="592" t="str">
        <f>'0_基本情報'!$H$37</f>
        <v>-</v>
      </c>
      <c r="O2" s="592" t="str">
        <f>'0_基本情報'!$H$38</f>
        <v>-</v>
      </c>
      <c r="P2" s="592" t="str">
        <f>'0_基本情報'!$H$39</f>
        <v>-</v>
      </c>
      <c r="Q2" s="592" t="str">
        <f>'0_基本情報'!$H$40</f>
        <v>-</v>
      </c>
      <c r="R2" s="592" t="str">
        <f>'0_基本情報'!$H$41</f>
        <v>-</v>
      </c>
      <c r="S2" s="592" t="str">
        <f>'0_基本情報'!$H$44</f>
        <v>-</v>
      </c>
      <c r="T2" s="592" t="str">
        <f>'0_基本情報'!$H$45</f>
        <v>-</v>
      </c>
      <c r="U2" s="592" t="e">
        <f>【参考】計算結果!$D$5</f>
        <v>#N/A</v>
      </c>
      <c r="V2" s="592" t="e">
        <f>【参考】計算結果!$D$6</f>
        <v>#N/A</v>
      </c>
      <c r="W2" s="592" t="e">
        <f>【参考】計算結果!$D$9</f>
        <v>#N/A</v>
      </c>
      <c r="X2" s="592" t="e">
        <f>【参考】計算結果!$D$10</f>
        <v>#N/A</v>
      </c>
      <c r="Y2" s="592" t="e">
        <f>【参考】計算結果!$D$13</f>
        <v>#N/A</v>
      </c>
      <c r="Z2" s="592" t="e">
        <f>【参考】計算結果!$D$14</f>
        <v>#N/A</v>
      </c>
      <c r="AA2" s="592">
        <f>【参考】計算結果!$D$19</f>
        <v>0</v>
      </c>
      <c r="AB2" s="592">
        <f>【参考】計算結果!$D$20</f>
        <v>0</v>
      </c>
      <c r="AC2" s="592" t="str">
        <f>【参考】計算結果!D17</f>
        <v>実人数を入力してください</v>
      </c>
      <c r="AD2" s="592" t="str">
        <f>【参考】計算結果!D18</f>
        <v>実人数を入力してください</v>
      </c>
      <c r="AE2" s="592">
        <f>様式1!$F$17</f>
        <v>0</v>
      </c>
      <c r="AF2" s="592">
        <f>様式1!$F$51</f>
        <v>0</v>
      </c>
      <c r="AG2" s="592">
        <f>様式3!$Q$16</f>
        <v>0</v>
      </c>
      <c r="AH2" s="592">
        <f>様式3!$Q$17</f>
        <v>0</v>
      </c>
      <c r="AI2" s="592">
        <f>様式3!$Q$18</f>
        <v>0</v>
      </c>
      <c r="AJ2" s="592">
        <f>様式3!$AA$21</f>
        <v>0</v>
      </c>
      <c r="AK2" s="592" t="str">
        <f>様式3!$AF$15</f>
        <v>×</v>
      </c>
      <c r="AL2" s="592" t="e">
        <f>様式4!$N$12</f>
        <v>#N/A</v>
      </c>
      <c r="AM2" s="592">
        <f>様式4!$N$14</f>
        <v>0</v>
      </c>
      <c r="AN2" s="592">
        <f>様式4!$N$15</f>
        <v>0</v>
      </c>
      <c r="AO2" s="592">
        <f>様式4!$W$12</f>
        <v>0</v>
      </c>
      <c r="AP2" s="592">
        <f>様式4!$W$14</f>
        <v>0</v>
      </c>
      <c r="AQ2" s="592">
        <f>様式4!$W$15</f>
        <v>0</v>
      </c>
      <c r="AR2" s="592" t="str">
        <f>様式4!$AJ$11</f>
        <v/>
      </c>
      <c r="AS2" s="592" t="str">
        <f>様式4!$AJ$12</f>
        <v>○</v>
      </c>
      <c r="AT2" s="592" t="str">
        <f>様式4!$AJ$18</f>
        <v>○</v>
      </c>
      <c r="AU2" s="592">
        <f>_xlfn.MAXIFS(様式4別添1!$X$11:$X$60,様式4別添1!$AI$11:$AI$60,1)</f>
        <v>0</v>
      </c>
      <c r="AV2" s="592">
        <f>_xlfn.MINIFS(様式4別添1!$X$11:$X$60,様式4別添1!$AI$11:$AI$60,1)</f>
        <v>0</v>
      </c>
      <c r="AW2" s="592">
        <f>_xlfn.MAXIFS(様式4別添1!$X$11:$X$60,様式4別添1!$AI$11:$AI$60,2)</f>
        <v>0</v>
      </c>
      <c r="AX2" s="592">
        <f>_xlfn.MAXIFS(様式4別添1!$X$11:$X$60,様式4別添1!$AI$11:$AI$60,3)</f>
        <v>0</v>
      </c>
      <c r="AY2" s="592">
        <f>SUM(様式4別添1!AJ11:AJ60)</f>
        <v>0</v>
      </c>
      <c r="AZ2" s="592" t="str">
        <f>様式4別添1!$Y$63</f>
        <v/>
      </c>
      <c r="BA2" s="592" t="str">
        <f>様式4別添1!$AD$63</f>
        <v>○</v>
      </c>
      <c r="BB2" s="592" t="e">
        <f>様式5!$K$11</f>
        <v>#N/A</v>
      </c>
      <c r="BC2" s="592">
        <f>様式5!$T$11</f>
        <v>0</v>
      </c>
      <c r="BD2" s="592" t="str">
        <f>様式5!$B$15</f>
        <v>　</v>
      </c>
      <c r="BE2" s="592">
        <f>様式5!$B$16</f>
        <v>0</v>
      </c>
    </row>
  </sheetData>
  <sheetProtection algorithmName="SHA-512" hashValue="Abo8yPc4WEJcdNcGJ/lrVzKULI4sfIbAd2peFY+TW90ptcsMU8D2J18AutPLP9EE68VCz8k6sNMeTTsljJmnAA==" saltValue="8FHwxxj3tByRrriffV+UUw==" spinCount="100000" sheet="1" objects="1" scenarios="1"/>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3261-03D4-4681-9097-7BD10FDCE469}">
  <dimension ref="A1:W2"/>
  <sheetViews>
    <sheetView zoomScale="85" zoomScaleNormal="85" workbookViewId="0">
      <selection activeCell="T1" sqref="T1"/>
    </sheetView>
  </sheetViews>
  <sheetFormatPr defaultRowHeight="18.75"/>
  <cols>
    <col min="1" max="23" width="5.25" customWidth="1"/>
  </cols>
  <sheetData>
    <row r="1" spans="1:23" ht="163.5" customHeight="1">
      <c r="A1" s="591" t="s">
        <v>619</v>
      </c>
      <c r="B1" s="591" t="s">
        <v>620</v>
      </c>
      <c r="C1" s="591" t="s">
        <v>621</v>
      </c>
      <c r="D1" s="591" t="s">
        <v>669</v>
      </c>
      <c r="E1" s="591" t="s">
        <v>670</v>
      </c>
      <c r="F1" s="591" t="s">
        <v>671</v>
      </c>
      <c r="G1" s="591" t="s">
        <v>262</v>
      </c>
      <c r="H1" s="591" t="s">
        <v>672</v>
      </c>
      <c r="I1" s="591" t="s">
        <v>673</v>
      </c>
      <c r="J1" s="591" t="s">
        <v>674</v>
      </c>
      <c r="K1" s="591" t="s">
        <v>245</v>
      </c>
      <c r="L1" s="591" t="s">
        <v>247</v>
      </c>
      <c r="M1" s="591" t="s">
        <v>680</v>
      </c>
      <c r="N1" s="591" t="s">
        <v>249</v>
      </c>
      <c r="O1" s="591" t="s">
        <v>158</v>
      </c>
      <c r="P1" s="591" t="s">
        <v>681</v>
      </c>
      <c r="Q1" s="591" t="s">
        <v>253</v>
      </c>
      <c r="R1" s="591" t="s">
        <v>675</v>
      </c>
      <c r="S1" s="591" t="s">
        <v>676</v>
      </c>
      <c r="T1" s="591" t="s">
        <v>255</v>
      </c>
      <c r="U1" s="591" t="s">
        <v>677</v>
      </c>
      <c r="V1" s="591" t="s">
        <v>678</v>
      </c>
      <c r="W1" s="591" t="s">
        <v>679</v>
      </c>
    </row>
    <row r="2" spans="1:23">
      <c r="A2" s="592">
        <f>'0_基本情報'!$D$3</f>
        <v>0</v>
      </c>
      <c r="B2" s="592">
        <f>'0_基本情報'!$D$4</f>
        <v>0</v>
      </c>
      <c r="C2" s="592">
        <f>'0_基本情報'!$D$5</f>
        <v>0</v>
      </c>
      <c r="D2" s="592">
        <f>'2_区分12加算額計算表'!$D$5</f>
        <v>0</v>
      </c>
      <c r="E2" s="592">
        <f>'2_区分12加算額計算表'!D13</f>
        <v>0</v>
      </c>
      <c r="F2" s="592">
        <f>様式3!$F$27+様式3!$M$27+様式3!$T$27+様式3!$AA$27</f>
        <v>0</v>
      </c>
      <c r="G2" s="592">
        <f>'2_区分12加算額計算表'!F16</f>
        <v>0</v>
      </c>
      <c r="H2" s="592">
        <f>'2_区分12加算額計算表'!F17</f>
        <v>0</v>
      </c>
      <c r="I2" s="592">
        <f>'2_区分12加算額計算表'!F18</f>
        <v>0</v>
      </c>
      <c r="J2" s="592">
        <f>'2_区分12加算額計算表'!F19</f>
        <v>0</v>
      </c>
      <c r="K2" s="592">
        <f>'2_区分12加算額計算表'!F20</f>
        <v>0</v>
      </c>
      <c r="L2" s="592">
        <f>'2_区分12加算額計算表'!F21</f>
        <v>0</v>
      </c>
      <c r="M2" s="592">
        <f>'2_区分12加算額計算表'!I21</f>
        <v>0</v>
      </c>
      <c r="N2" s="592">
        <f>'2_区分12加算額計算表'!F22</f>
        <v>0</v>
      </c>
      <c r="O2" s="592">
        <f>'2_区分12加算額計算表'!F23</f>
        <v>0</v>
      </c>
      <c r="P2" s="592">
        <f>'2_区分12加算額計算表'!I23</f>
        <v>0</v>
      </c>
      <c r="Q2" s="592">
        <f>'2_区分12加算額計算表'!F24</f>
        <v>0</v>
      </c>
      <c r="R2" s="592">
        <f>'2_区分12加算額計算表'!F25</f>
        <v>0</v>
      </c>
      <c r="S2" s="592">
        <f>'2_区分12加算額計算表'!F26</f>
        <v>0</v>
      </c>
      <c r="T2" s="592">
        <f>'2_区分12加算額計算表'!F27</f>
        <v>0</v>
      </c>
      <c r="U2" s="592">
        <f>'2_区分12加算額計算表'!F28</f>
        <v>0</v>
      </c>
      <c r="V2" s="592">
        <f>'2_区分12加算額計算表'!F29</f>
        <v>0</v>
      </c>
      <c r="W2" s="592">
        <f>'2_区分12加算額計算表'!F30</f>
        <v>0</v>
      </c>
    </row>
  </sheetData>
  <sheetProtection algorithmName="SHA-512" hashValue="1Fb+dqvB2yP1SiipOPr/4IgcH1NgmxY8v1IsC0xe9atXmQ3kRm/vOyvSBz9e4aYBrHLggUJx0mH/9quup9O73g==" saltValue="DWhObq7O9Xf7aPpWJPmG9w=="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15E6-EE28-44A0-99F8-F083BECA612A}">
  <sheetPr>
    <pageSetUpPr fitToPage="1"/>
  </sheetPr>
  <dimension ref="A1:Q86"/>
  <sheetViews>
    <sheetView view="pageBreakPreview" zoomScale="70" zoomScaleNormal="100" zoomScaleSheetLayoutView="70" workbookViewId="0">
      <selection activeCell="B39" sqref="B39:C39"/>
    </sheetView>
  </sheetViews>
  <sheetFormatPr defaultColWidth="9" defaultRowHeight="18.75"/>
  <cols>
    <col min="1" max="1" width="2.375" style="130" customWidth="1"/>
    <col min="2" max="2" width="1.625" style="130" customWidth="1"/>
    <col min="3" max="3" width="14.125" style="130" customWidth="1"/>
    <col min="4" max="4" width="6.875" style="130" customWidth="1"/>
    <col min="5" max="16" width="6.625" style="130" customWidth="1"/>
    <col min="17" max="17" width="7.5" style="130" customWidth="1"/>
    <col min="18" max="16384" width="9" style="130"/>
  </cols>
  <sheetData>
    <row r="1" spans="1:17" ht="40.5" customHeight="1">
      <c r="A1" s="635" t="s">
        <v>219</v>
      </c>
      <c r="B1" s="635"/>
      <c r="C1" s="635"/>
      <c r="D1" s="635"/>
      <c r="E1" s="635"/>
      <c r="F1" s="635"/>
      <c r="G1" s="635"/>
      <c r="H1" s="635"/>
      <c r="I1" s="635"/>
      <c r="J1" s="635"/>
      <c r="K1" s="635"/>
      <c r="L1" s="635"/>
      <c r="M1" s="635"/>
      <c r="N1" s="635"/>
      <c r="O1" s="635"/>
      <c r="P1" s="635"/>
      <c r="Q1" s="635"/>
    </row>
    <row r="2" spans="1:17" ht="18" customHeight="1" thickBot="1">
      <c r="B2" s="131"/>
      <c r="C2" s="131"/>
    </row>
    <row r="3" spans="1:17" ht="18" customHeight="1" thickBot="1">
      <c r="B3" s="131"/>
      <c r="C3" s="131"/>
      <c r="H3" s="636" t="s">
        <v>200</v>
      </c>
      <c r="I3" s="637"/>
      <c r="J3" s="637"/>
      <c r="K3" s="637"/>
      <c r="L3" s="638"/>
      <c r="M3" s="639">
        <f>'0_基本情報'!$D$4</f>
        <v>0</v>
      </c>
      <c r="N3" s="640"/>
      <c r="O3" s="640"/>
      <c r="P3" s="640"/>
      <c r="Q3" s="641"/>
    </row>
    <row r="4" spans="1:17" ht="18" customHeight="1">
      <c r="B4" s="131"/>
      <c r="C4" s="131"/>
      <c r="H4" s="132"/>
      <c r="I4" s="132"/>
      <c r="J4" s="132"/>
      <c r="K4" s="132"/>
      <c r="L4" s="132"/>
      <c r="M4" s="132"/>
      <c r="N4" s="132"/>
      <c r="O4" s="132"/>
      <c r="P4" s="132"/>
      <c r="Q4" s="132"/>
    </row>
    <row r="5" spans="1:17" ht="18" customHeight="1">
      <c r="B5" s="130" t="s">
        <v>201</v>
      </c>
      <c r="H5" s="132"/>
      <c r="I5" s="132"/>
      <c r="J5" s="132"/>
      <c r="K5" s="132"/>
      <c r="L5" s="132"/>
      <c r="M5" s="132"/>
      <c r="N5" s="132"/>
      <c r="O5" s="132"/>
      <c r="P5" s="132"/>
      <c r="Q5" s="132"/>
    </row>
    <row r="6" spans="1:17" ht="18" customHeight="1">
      <c r="B6" s="130" t="s">
        <v>202</v>
      </c>
      <c r="H6" s="132"/>
      <c r="I6" s="132"/>
      <c r="J6" s="132"/>
      <c r="K6" s="132"/>
      <c r="L6" s="132"/>
      <c r="M6" s="132"/>
      <c r="N6" s="132"/>
      <c r="O6" s="132"/>
      <c r="P6" s="132"/>
      <c r="Q6" s="132"/>
    </row>
    <row r="7" spans="1:17" ht="18" customHeight="1">
      <c r="C7" s="133"/>
      <c r="H7" s="132"/>
      <c r="I7" s="132"/>
      <c r="J7" s="132"/>
      <c r="K7" s="132"/>
      <c r="L7" s="132"/>
      <c r="M7" s="132"/>
      <c r="N7" s="132"/>
      <c r="O7" s="132"/>
      <c r="P7" s="132"/>
      <c r="Q7" s="132"/>
    </row>
    <row r="8" spans="1:17" ht="18" customHeight="1">
      <c r="B8" s="133"/>
      <c r="C8" s="133"/>
      <c r="H8" s="132"/>
      <c r="I8" s="132"/>
      <c r="J8" s="132"/>
      <c r="K8" s="132"/>
      <c r="L8" s="132"/>
      <c r="M8" s="132"/>
      <c r="N8" s="132"/>
      <c r="O8" s="132"/>
      <c r="P8" s="132"/>
      <c r="Q8" s="132"/>
    </row>
    <row r="9" spans="1:17" ht="18" customHeight="1" thickBot="1">
      <c r="A9" s="134" t="s">
        <v>684</v>
      </c>
    </row>
    <row r="10" spans="1:17" ht="17.25" customHeight="1">
      <c r="B10" s="642" t="s">
        <v>213</v>
      </c>
      <c r="C10" s="643"/>
      <c r="D10" s="643"/>
      <c r="E10" s="135">
        <v>4</v>
      </c>
      <c r="F10" s="136">
        <v>5</v>
      </c>
      <c r="G10" s="136">
        <v>6</v>
      </c>
      <c r="H10" s="136">
        <v>7</v>
      </c>
      <c r="I10" s="136">
        <v>8</v>
      </c>
      <c r="J10" s="136">
        <v>9</v>
      </c>
      <c r="K10" s="136">
        <v>10</v>
      </c>
      <c r="L10" s="136">
        <v>11</v>
      </c>
      <c r="M10" s="136">
        <v>12</v>
      </c>
      <c r="N10" s="136">
        <v>1</v>
      </c>
      <c r="O10" s="136">
        <v>2</v>
      </c>
      <c r="P10" s="137">
        <v>3</v>
      </c>
      <c r="Q10" s="646" t="s">
        <v>203</v>
      </c>
    </row>
    <row r="11" spans="1:17" ht="17.25" customHeight="1">
      <c r="B11" s="644"/>
      <c r="C11" s="645"/>
      <c r="D11" s="645"/>
      <c r="E11" s="648" t="s">
        <v>204</v>
      </c>
      <c r="F11" s="649"/>
      <c r="G11" s="649"/>
      <c r="H11" s="649"/>
      <c r="I11" s="649"/>
      <c r="J11" s="649"/>
      <c r="K11" s="649"/>
      <c r="L11" s="649"/>
      <c r="M11" s="649"/>
      <c r="N11" s="649"/>
      <c r="O11" s="649"/>
      <c r="P11" s="650"/>
      <c r="Q11" s="647"/>
    </row>
    <row r="12" spans="1:17" ht="17.25" customHeight="1">
      <c r="B12" s="627" t="s">
        <v>205</v>
      </c>
      <c r="C12" s="628"/>
      <c r="D12" s="138" t="s">
        <v>206</v>
      </c>
      <c r="E12" s="139"/>
      <c r="F12" s="140"/>
      <c r="G12" s="140"/>
      <c r="H12" s="140"/>
      <c r="I12" s="140"/>
      <c r="J12" s="140"/>
      <c r="K12" s="140"/>
      <c r="L12" s="140"/>
      <c r="M12" s="140"/>
      <c r="N12" s="140"/>
      <c r="O12" s="140"/>
      <c r="P12" s="141"/>
      <c r="Q12" s="142">
        <f>ROUND(SUM(E12:P12)/12,0)</f>
        <v>0</v>
      </c>
    </row>
    <row r="13" spans="1:17" ht="17.25" customHeight="1">
      <c r="B13" s="629"/>
      <c r="C13" s="630"/>
      <c r="D13" s="143" t="s">
        <v>207</v>
      </c>
      <c r="E13" s="144"/>
      <c r="F13" s="145" t="str">
        <f>IFERROR(F12/$E12,"")</f>
        <v/>
      </c>
      <c r="G13" s="145" t="str">
        <f t="shared" ref="G13:P13" si="0">IFERROR(G12/$E12,"")</f>
        <v/>
      </c>
      <c r="H13" s="145" t="str">
        <f t="shared" si="0"/>
        <v/>
      </c>
      <c r="I13" s="145" t="str">
        <f t="shared" si="0"/>
        <v/>
      </c>
      <c r="J13" s="145" t="str">
        <f t="shared" si="0"/>
        <v/>
      </c>
      <c r="K13" s="145" t="str">
        <f t="shared" si="0"/>
        <v/>
      </c>
      <c r="L13" s="145" t="str">
        <f t="shared" si="0"/>
        <v/>
      </c>
      <c r="M13" s="145" t="str">
        <f t="shared" si="0"/>
        <v/>
      </c>
      <c r="N13" s="145" t="str">
        <f t="shared" si="0"/>
        <v/>
      </c>
      <c r="O13" s="145" t="str">
        <f t="shared" si="0"/>
        <v/>
      </c>
      <c r="P13" s="146" t="str">
        <f t="shared" si="0"/>
        <v/>
      </c>
      <c r="Q13" s="147" t="s">
        <v>208</v>
      </c>
    </row>
    <row r="14" spans="1:17" ht="17.25" customHeight="1">
      <c r="B14" s="627" t="s">
        <v>209</v>
      </c>
      <c r="C14" s="628"/>
      <c r="D14" s="138" t="s">
        <v>206</v>
      </c>
      <c r="E14" s="139"/>
      <c r="F14" s="140"/>
      <c r="G14" s="140"/>
      <c r="H14" s="140"/>
      <c r="I14" s="140"/>
      <c r="J14" s="140"/>
      <c r="K14" s="140"/>
      <c r="L14" s="140"/>
      <c r="M14" s="140"/>
      <c r="N14" s="140"/>
      <c r="O14" s="140"/>
      <c r="P14" s="141"/>
      <c r="Q14" s="142">
        <f>ROUND(SUM(E14:P14)/12,0)</f>
        <v>0</v>
      </c>
    </row>
    <row r="15" spans="1:17" ht="17.25" customHeight="1">
      <c r="B15" s="629"/>
      <c r="C15" s="630"/>
      <c r="D15" s="143" t="s">
        <v>207</v>
      </c>
      <c r="E15" s="144"/>
      <c r="F15" s="145" t="str">
        <f>IFERROR(F14/$E14,"")</f>
        <v/>
      </c>
      <c r="G15" s="145" t="str">
        <f t="shared" ref="G15:P15" si="1">IFERROR(G14/$E14,"")</f>
        <v/>
      </c>
      <c r="H15" s="145" t="str">
        <f t="shared" si="1"/>
        <v/>
      </c>
      <c r="I15" s="145" t="str">
        <f t="shared" si="1"/>
        <v/>
      </c>
      <c r="J15" s="145" t="str">
        <f t="shared" si="1"/>
        <v/>
      </c>
      <c r="K15" s="145" t="str">
        <f t="shared" si="1"/>
        <v/>
      </c>
      <c r="L15" s="145" t="str">
        <f t="shared" si="1"/>
        <v/>
      </c>
      <c r="M15" s="145" t="str">
        <f t="shared" si="1"/>
        <v/>
      </c>
      <c r="N15" s="145" t="str">
        <f t="shared" si="1"/>
        <v/>
      </c>
      <c r="O15" s="145" t="str">
        <f t="shared" si="1"/>
        <v/>
      </c>
      <c r="P15" s="146" t="str">
        <f t="shared" si="1"/>
        <v/>
      </c>
      <c r="Q15" s="147" t="s">
        <v>208</v>
      </c>
    </row>
    <row r="16" spans="1:17" ht="17.25" customHeight="1">
      <c r="B16" s="608" t="s">
        <v>210</v>
      </c>
      <c r="C16" s="609"/>
      <c r="D16" s="138" t="s">
        <v>206</v>
      </c>
      <c r="E16" s="139"/>
      <c r="F16" s="140"/>
      <c r="G16" s="140"/>
      <c r="H16" s="140"/>
      <c r="I16" s="140"/>
      <c r="J16" s="140"/>
      <c r="K16" s="140"/>
      <c r="L16" s="140"/>
      <c r="M16" s="140"/>
      <c r="N16" s="140"/>
      <c r="O16" s="140"/>
      <c r="P16" s="141"/>
      <c r="Q16" s="142">
        <f>ROUND(SUM(E16:P16)/12,0)</f>
        <v>0</v>
      </c>
    </row>
    <row r="17" spans="1:17" ht="17.25" customHeight="1">
      <c r="B17" s="608"/>
      <c r="C17" s="609"/>
      <c r="D17" s="143" t="s">
        <v>207</v>
      </c>
      <c r="E17" s="144"/>
      <c r="F17" s="145" t="str">
        <f>IFERROR(F16/$E16,"")</f>
        <v/>
      </c>
      <c r="G17" s="145" t="str">
        <f t="shared" ref="G17:P17" si="2">IFERROR(G16/$E16,"")</f>
        <v/>
      </c>
      <c r="H17" s="145" t="str">
        <f t="shared" si="2"/>
        <v/>
      </c>
      <c r="I17" s="145" t="str">
        <f t="shared" si="2"/>
        <v/>
      </c>
      <c r="J17" s="145" t="str">
        <f t="shared" si="2"/>
        <v/>
      </c>
      <c r="K17" s="145" t="str">
        <f t="shared" si="2"/>
        <v/>
      </c>
      <c r="L17" s="145" t="str">
        <f t="shared" si="2"/>
        <v/>
      </c>
      <c r="M17" s="145" t="str">
        <f t="shared" si="2"/>
        <v/>
      </c>
      <c r="N17" s="145" t="str">
        <f t="shared" si="2"/>
        <v/>
      </c>
      <c r="O17" s="145" t="str">
        <f t="shared" si="2"/>
        <v/>
      </c>
      <c r="P17" s="146" t="str">
        <f t="shared" si="2"/>
        <v/>
      </c>
      <c r="Q17" s="147"/>
    </row>
    <row r="18" spans="1:17" ht="17.25" customHeight="1">
      <c r="B18" s="631"/>
      <c r="C18" s="633" t="s">
        <v>211</v>
      </c>
      <c r="D18" s="138" t="s">
        <v>206</v>
      </c>
      <c r="E18" s="139"/>
      <c r="F18" s="140"/>
      <c r="G18" s="140"/>
      <c r="H18" s="140"/>
      <c r="I18" s="140"/>
      <c r="J18" s="140"/>
      <c r="K18" s="140"/>
      <c r="L18" s="140"/>
      <c r="M18" s="140"/>
      <c r="N18" s="140"/>
      <c r="O18" s="140"/>
      <c r="P18" s="141"/>
      <c r="Q18" s="142">
        <f>ROUND(SUM(E18:P18)/12,0)</f>
        <v>0</v>
      </c>
    </row>
    <row r="19" spans="1:17" ht="17.25" customHeight="1" thickBot="1">
      <c r="B19" s="632"/>
      <c r="C19" s="634"/>
      <c r="D19" s="148" t="s">
        <v>207</v>
      </c>
      <c r="E19" s="149"/>
      <c r="F19" s="150" t="str">
        <f>IFERROR(F18/$E18,"")</f>
        <v/>
      </c>
      <c r="G19" s="150" t="str">
        <f t="shared" ref="G19:P19" si="3">IFERROR(G18/$E18,"")</f>
        <v/>
      </c>
      <c r="H19" s="150" t="str">
        <f t="shared" si="3"/>
        <v/>
      </c>
      <c r="I19" s="150" t="str">
        <f t="shared" si="3"/>
        <v/>
      </c>
      <c r="J19" s="150" t="str">
        <f t="shared" si="3"/>
        <v/>
      </c>
      <c r="K19" s="150" t="str">
        <f t="shared" si="3"/>
        <v/>
      </c>
      <c r="L19" s="150" t="str">
        <f t="shared" si="3"/>
        <v/>
      </c>
      <c r="M19" s="150" t="str">
        <f t="shared" si="3"/>
        <v/>
      </c>
      <c r="N19" s="150" t="str">
        <f t="shared" si="3"/>
        <v/>
      </c>
      <c r="O19" s="150" t="str">
        <f t="shared" si="3"/>
        <v/>
      </c>
      <c r="P19" s="151" t="str">
        <f t="shared" si="3"/>
        <v/>
      </c>
      <c r="Q19" s="193"/>
    </row>
    <row r="20" spans="1:17" ht="17.25" customHeight="1" thickTop="1" thickBot="1">
      <c r="B20" s="626" t="s">
        <v>212</v>
      </c>
      <c r="C20" s="611"/>
      <c r="D20" s="152"/>
      <c r="E20" s="153">
        <f>SUM(E12,E14,E16)</f>
        <v>0</v>
      </c>
      <c r="F20" s="154">
        <f>SUM(F12,F14,F16)</f>
        <v>0</v>
      </c>
      <c r="G20" s="154">
        <f>SUM(G12,G14,G16)</f>
        <v>0</v>
      </c>
      <c r="H20" s="154">
        <f>SUM(H12,H14,H16)</f>
        <v>0</v>
      </c>
      <c r="I20" s="154"/>
      <c r="J20" s="154"/>
      <c r="K20" s="154"/>
      <c r="L20" s="154"/>
      <c r="M20" s="154"/>
      <c r="N20" s="154"/>
      <c r="O20" s="154"/>
      <c r="P20" s="155"/>
      <c r="Q20" s="156">
        <f>SUM(Q12,Q14,Q16)</f>
        <v>0</v>
      </c>
    </row>
    <row r="21" spans="1:17" ht="17.25" customHeight="1">
      <c r="B21" s="132"/>
      <c r="C21" s="132"/>
      <c r="D21" s="132"/>
      <c r="F21" s="157"/>
      <c r="G21" s="157"/>
      <c r="H21" s="157"/>
      <c r="I21" s="157"/>
      <c r="J21" s="157"/>
      <c r="K21" s="157"/>
      <c r="L21" s="157"/>
      <c r="M21" s="157"/>
      <c r="N21" s="157"/>
      <c r="O21" s="157"/>
      <c r="P21" s="157"/>
    </row>
    <row r="22" spans="1:17" ht="17.25" customHeight="1">
      <c r="B22" s="132"/>
      <c r="C22" s="132"/>
      <c r="D22" s="132"/>
      <c r="F22" s="157"/>
      <c r="G22" s="157"/>
      <c r="H22" s="157"/>
      <c r="I22" s="157"/>
      <c r="J22" s="157"/>
      <c r="K22" s="157"/>
      <c r="L22" s="157"/>
      <c r="M22" s="157"/>
      <c r="N22" s="157"/>
      <c r="O22" s="157"/>
      <c r="P22" s="157"/>
    </row>
    <row r="23" spans="1:17" ht="17.25" customHeight="1" thickBot="1">
      <c r="A23" s="134" t="s">
        <v>685</v>
      </c>
      <c r="E23" s="158"/>
    </row>
    <row r="24" spans="1:17" ht="17.25" customHeight="1">
      <c r="B24" s="612" t="s">
        <v>686</v>
      </c>
      <c r="C24" s="613"/>
      <c r="D24" s="614"/>
      <c r="E24" s="135">
        <v>4</v>
      </c>
      <c r="F24" s="159">
        <v>5</v>
      </c>
      <c r="G24" s="159">
        <v>6</v>
      </c>
      <c r="H24" s="137">
        <v>7</v>
      </c>
      <c r="I24" s="136">
        <v>8</v>
      </c>
      <c r="J24" s="136">
        <v>9</v>
      </c>
      <c r="K24" s="160">
        <v>10</v>
      </c>
      <c r="L24" s="136">
        <v>11</v>
      </c>
      <c r="M24" s="136">
        <v>12</v>
      </c>
      <c r="N24" s="136">
        <v>1</v>
      </c>
      <c r="O24" s="136">
        <v>2</v>
      </c>
      <c r="P24" s="137">
        <v>3</v>
      </c>
      <c r="Q24" s="618" t="s">
        <v>203</v>
      </c>
    </row>
    <row r="25" spans="1:17" ht="17.25" customHeight="1">
      <c r="B25" s="615"/>
      <c r="C25" s="616"/>
      <c r="D25" s="617"/>
      <c r="E25" s="620" t="s">
        <v>204</v>
      </c>
      <c r="F25" s="621"/>
      <c r="G25" s="621"/>
      <c r="H25" s="622"/>
      <c r="I25" s="623" t="s">
        <v>214</v>
      </c>
      <c r="J25" s="624"/>
      <c r="K25" s="624"/>
      <c r="L25" s="624"/>
      <c r="M25" s="624"/>
      <c r="N25" s="624"/>
      <c r="O25" s="624"/>
      <c r="P25" s="625"/>
      <c r="Q25" s="619"/>
    </row>
    <row r="26" spans="1:17" ht="18" customHeight="1">
      <c r="B26" s="606" t="str">
        <f>$B$12</f>
        <v>５歳児</v>
      </c>
      <c r="C26" s="607"/>
      <c r="D26" s="161" t="s">
        <v>206</v>
      </c>
      <c r="E26" s="285"/>
      <c r="F26" s="162"/>
      <c r="G26" s="162"/>
      <c r="H26" s="163"/>
      <c r="I26" s="164" t="str">
        <f t="shared" ref="I26:P26" si="4">IFERROR($E$26*I13,"")</f>
        <v/>
      </c>
      <c r="J26" s="164" t="str">
        <f t="shared" si="4"/>
        <v/>
      </c>
      <c r="K26" s="164" t="str">
        <f t="shared" si="4"/>
        <v/>
      </c>
      <c r="L26" s="164" t="str">
        <f t="shared" si="4"/>
        <v/>
      </c>
      <c r="M26" s="164" t="str">
        <f t="shared" si="4"/>
        <v/>
      </c>
      <c r="N26" s="164" t="str">
        <f t="shared" si="4"/>
        <v/>
      </c>
      <c r="O26" s="164" t="str">
        <f t="shared" si="4"/>
        <v/>
      </c>
      <c r="P26" s="165" t="str">
        <f t="shared" si="4"/>
        <v/>
      </c>
      <c r="Q26" s="166">
        <f t="shared" ref="Q26:Q29" si="5">ROUND(SUM(E26:P26)/12,0)</f>
        <v>0</v>
      </c>
    </row>
    <row r="27" spans="1:17" ht="18" customHeight="1">
      <c r="B27" s="606" t="str">
        <f>$B$14</f>
        <v>４歳児</v>
      </c>
      <c r="C27" s="607"/>
      <c r="D27" s="161" t="s">
        <v>206</v>
      </c>
      <c r="E27" s="285"/>
      <c r="F27" s="162"/>
      <c r="G27" s="162"/>
      <c r="H27" s="163"/>
      <c r="I27" s="164" t="str">
        <f t="shared" ref="I27:P27" si="6">IFERROR($E$27*I15,"")</f>
        <v/>
      </c>
      <c r="J27" s="164" t="str">
        <f t="shared" si="6"/>
        <v/>
      </c>
      <c r="K27" s="164" t="str">
        <f t="shared" si="6"/>
        <v/>
      </c>
      <c r="L27" s="164" t="str">
        <f t="shared" si="6"/>
        <v/>
      </c>
      <c r="M27" s="164" t="str">
        <f t="shared" si="6"/>
        <v/>
      </c>
      <c r="N27" s="164" t="str">
        <f t="shared" si="6"/>
        <v/>
      </c>
      <c r="O27" s="164" t="str">
        <f t="shared" si="6"/>
        <v/>
      </c>
      <c r="P27" s="165" t="str">
        <f t="shared" si="6"/>
        <v/>
      </c>
      <c r="Q27" s="166">
        <f t="shared" si="5"/>
        <v>0</v>
      </c>
    </row>
    <row r="28" spans="1:17" ht="18" customHeight="1">
      <c r="B28" s="608" t="str">
        <f>$B$16</f>
        <v>３歳児</v>
      </c>
      <c r="C28" s="609"/>
      <c r="D28" s="167" t="s">
        <v>206</v>
      </c>
      <c r="E28" s="285"/>
      <c r="F28" s="162"/>
      <c r="G28" s="162"/>
      <c r="H28" s="163"/>
      <c r="I28" s="164" t="str">
        <f t="shared" ref="I28:P28" si="7">IFERROR($E$28*I17,"")</f>
        <v/>
      </c>
      <c r="J28" s="164" t="str">
        <f t="shared" si="7"/>
        <v/>
      </c>
      <c r="K28" s="164" t="str">
        <f t="shared" si="7"/>
        <v/>
      </c>
      <c r="L28" s="164" t="str">
        <f t="shared" si="7"/>
        <v/>
      </c>
      <c r="M28" s="164" t="str">
        <f t="shared" si="7"/>
        <v/>
      </c>
      <c r="N28" s="164" t="str">
        <f t="shared" si="7"/>
        <v/>
      </c>
      <c r="O28" s="164" t="str">
        <f t="shared" si="7"/>
        <v/>
      </c>
      <c r="P28" s="165" t="str">
        <f t="shared" si="7"/>
        <v/>
      </c>
      <c r="Q28" s="166">
        <f t="shared" si="5"/>
        <v>0</v>
      </c>
    </row>
    <row r="29" spans="1:17" ht="18" customHeight="1" thickBot="1">
      <c r="B29" s="194"/>
      <c r="C29" s="195" t="str">
        <f>$C$18</f>
        <v>うち満３歳児</v>
      </c>
      <c r="D29" s="168" t="s">
        <v>206</v>
      </c>
      <c r="E29" s="286"/>
      <c r="F29" s="188"/>
      <c r="G29" s="188"/>
      <c r="H29" s="169"/>
      <c r="I29" s="170" t="str">
        <f t="shared" ref="I29:P29" si="8">IFERROR($E$29*I19,"")</f>
        <v/>
      </c>
      <c r="J29" s="170" t="str">
        <f t="shared" si="8"/>
        <v/>
      </c>
      <c r="K29" s="170" t="str">
        <f t="shared" si="8"/>
        <v/>
      </c>
      <c r="L29" s="170" t="str">
        <f t="shared" si="8"/>
        <v/>
      </c>
      <c r="M29" s="170" t="str">
        <f t="shared" si="8"/>
        <v/>
      </c>
      <c r="N29" s="170" t="str">
        <f t="shared" si="8"/>
        <v/>
      </c>
      <c r="O29" s="170" t="str">
        <f t="shared" si="8"/>
        <v/>
      </c>
      <c r="P29" s="171" t="str">
        <f t="shared" si="8"/>
        <v/>
      </c>
      <c r="Q29" s="172">
        <f t="shared" si="5"/>
        <v>0</v>
      </c>
    </row>
    <row r="30" spans="1:17" ht="18" customHeight="1" thickTop="1" thickBot="1">
      <c r="B30" s="610" t="s">
        <v>212</v>
      </c>
      <c r="C30" s="611"/>
      <c r="D30" s="173"/>
      <c r="E30" s="153">
        <f>SUM(E26:E28)</f>
        <v>0</v>
      </c>
      <c r="F30" s="174">
        <f>SUM(F26:F28)</f>
        <v>0</v>
      </c>
      <c r="G30" s="175">
        <f>SUM(G26:G28)</f>
        <v>0</v>
      </c>
      <c r="H30" s="155">
        <f>SUM(H26:H28)</f>
        <v>0</v>
      </c>
      <c r="I30" s="176"/>
      <c r="J30" s="177"/>
      <c r="K30" s="177"/>
      <c r="L30" s="177"/>
      <c r="M30" s="177"/>
      <c r="N30" s="177"/>
      <c r="O30" s="177"/>
      <c r="P30" s="178"/>
      <c r="Q30" s="179">
        <f>SUM(Q26:Q28)</f>
        <v>0</v>
      </c>
    </row>
    <row r="31" spans="1:17" ht="17.25" customHeight="1">
      <c r="B31" s="180" t="s">
        <v>215</v>
      </c>
    </row>
    <row r="32" spans="1:17" ht="17.25" customHeight="1"/>
    <row r="33" spans="1:17" ht="17.25" customHeight="1"/>
    <row r="34" spans="1:17" ht="17.25" customHeight="1"/>
    <row r="35" spans="1:17" ht="17.25" customHeight="1"/>
    <row r="36" spans="1:17" ht="17.25" customHeight="1" thickBot="1">
      <c r="A36" s="134" t="s">
        <v>216</v>
      </c>
      <c r="E36" s="158"/>
    </row>
    <row r="37" spans="1:17" ht="17.25" customHeight="1">
      <c r="B37" s="612" t="s">
        <v>686</v>
      </c>
      <c r="C37" s="613"/>
      <c r="D37" s="614"/>
      <c r="E37" s="135">
        <v>4</v>
      </c>
      <c r="F37" s="159">
        <v>5</v>
      </c>
      <c r="G37" s="159">
        <v>6</v>
      </c>
      <c r="H37" s="137">
        <v>7</v>
      </c>
      <c r="I37" s="136">
        <v>8</v>
      </c>
      <c r="J37" s="136">
        <v>9</v>
      </c>
      <c r="K37" s="160">
        <v>10</v>
      </c>
      <c r="L37" s="136">
        <v>11</v>
      </c>
      <c r="M37" s="136">
        <v>12</v>
      </c>
      <c r="N37" s="136">
        <v>1</v>
      </c>
      <c r="O37" s="136">
        <v>2</v>
      </c>
      <c r="P37" s="137">
        <v>3</v>
      </c>
      <c r="Q37" s="618" t="s">
        <v>203</v>
      </c>
    </row>
    <row r="38" spans="1:17" ht="17.25" customHeight="1">
      <c r="B38" s="615"/>
      <c r="C38" s="616"/>
      <c r="D38" s="617"/>
      <c r="E38" s="620" t="s">
        <v>204</v>
      </c>
      <c r="F38" s="621"/>
      <c r="G38" s="621"/>
      <c r="H38" s="622"/>
      <c r="I38" s="623" t="s">
        <v>217</v>
      </c>
      <c r="J38" s="624"/>
      <c r="K38" s="624"/>
      <c r="L38" s="624"/>
      <c r="M38" s="624"/>
      <c r="N38" s="624"/>
      <c r="O38" s="624"/>
      <c r="P38" s="625"/>
      <c r="Q38" s="619"/>
    </row>
    <row r="39" spans="1:17" ht="18" customHeight="1">
      <c r="B39" s="606" t="str">
        <f>$B$12</f>
        <v>５歳児</v>
      </c>
      <c r="C39" s="607"/>
      <c r="D39" s="181" t="s">
        <v>206</v>
      </c>
      <c r="E39" s="182">
        <f t="shared" ref="E39:H42" si="9">E26</f>
        <v>0</v>
      </c>
      <c r="F39" s="183">
        <f t="shared" si="9"/>
        <v>0</v>
      </c>
      <c r="G39" s="183">
        <f t="shared" si="9"/>
        <v>0</v>
      </c>
      <c r="H39" s="184">
        <f t="shared" si="9"/>
        <v>0</v>
      </c>
      <c r="I39" s="162"/>
      <c r="J39" s="162"/>
      <c r="K39" s="162"/>
      <c r="L39" s="162"/>
      <c r="M39" s="162"/>
      <c r="N39" s="162"/>
      <c r="O39" s="162"/>
      <c r="P39" s="163"/>
      <c r="Q39" s="166">
        <f t="shared" ref="Q39:Q42" si="10">ROUND(SUM(E39:P39)/12,0)</f>
        <v>0</v>
      </c>
    </row>
    <row r="40" spans="1:17" ht="18" customHeight="1">
      <c r="B40" s="606" t="str">
        <f>$B$14</f>
        <v>４歳児</v>
      </c>
      <c r="C40" s="607"/>
      <c r="D40" s="181" t="s">
        <v>206</v>
      </c>
      <c r="E40" s="182">
        <f t="shared" si="9"/>
        <v>0</v>
      </c>
      <c r="F40" s="183">
        <f t="shared" si="9"/>
        <v>0</v>
      </c>
      <c r="G40" s="183">
        <f t="shared" si="9"/>
        <v>0</v>
      </c>
      <c r="H40" s="184">
        <f t="shared" si="9"/>
        <v>0</v>
      </c>
      <c r="I40" s="162"/>
      <c r="J40" s="162"/>
      <c r="K40" s="162"/>
      <c r="L40" s="162"/>
      <c r="M40" s="162"/>
      <c r="N40" s="162"/>
      <c r="O40" s="162"/>
      <c r="P40" s="163"/>
      <c r="Q40" s="166">
        <f t="shared" si="10"/>
        <v>0</v>
      </c>
    </row>
    <row r="41" spans="1:17" ht="18" customHeight="1">
      <c r="B41" s="608" t="str">
        <f>$B$16</f>
        <v>３歳児</v>
      </c>
      <c r="C41" s="609"/>
      <c r="D41" s="181" t="s">
        <v>206</v>
      </c>
      <c r="E41" s="182">
        <f t="shared" si="9"/>
        <v>0</v>
      </c>
      <c r="F41" s="183">
        <f t="shared" si="9"/>
        <v>0</v>
      </c>
      <c r="G41" s="183">
        <f t="shared" si="9"/>
        <v>0</v>
      </c>
      <c r="H41" s="184">
        <f t="shared" si="9"/>
        <v>0</v>
      </c>
      <c r="I41" s="162"/>
      <c r="J41" s="162"/>
      <c r="K41" s="162"/>
      <c r="L41" s="162"/>
      <c r="M41" s="162"/>
      <c r="N41" s="162"/>
      <c r="O41" s="162"/>
      <c r="P41" s="163"/>
      <c r="Q41" s="166">
        <f t="shared" si="10"/>
        <v>0</v>
      </c>
    </row>
    <row r="42" spans="1:17" ht="18" customHeight="1" thickBot="1">
      <c r="B42" s="194"/>
      <c r="C42" s="195" t="str">
        <f>$C$18</f>
        <v>うち満３歳児</v>
      </c>
      <c r="D42" s="185" t="s">
        <v>206</v>
      </c>
      <c r="E42" s="186">
        <f t="shared" si="9"/>
        <v>0</v>
      </c>
      <c r="F42" s="196">
        <f t="shared" si="9"/>
        <v>0</v>
      </c>
      <c r="G42" s="196">
        <f t="shared" si="9"/>
        <v>0</v>
      </c>
      <c r="H42" s="187">
        <f t="shared" si="9"/>
        <v>0</v>
      </c>
      <c r="I42" s="188"/>
      <c r="J42" s="188"/>
      <c r="K42" s="188"/>
      <c r="L42" s="188"/>
      <c r="M42" s="188"/>
      <c r="N42" s="188"/>
      <c r="O42" s="188"/>
      <c r="P42" s="169"/>
      <c r="Q42" s="172">
        <f t="shared" si="10"/>
        <v>0</v>
      </c>
    </row>
    <row r="43" spans="1:17" ht="18" customHeight="1" thickTop="1" thickBot="1">
      <c r="B43" s="610" t="s">
        <v>212</v>
      </c>
      <c r="C43" s="611"/>
      <c r="D43" s="189"/>
      <c r="E43" s="153">
        <f t="shared" ref="E43:H43" si="11">SUM(E39:E41)</f>
        <v>0</v>
      </c>
      <c r="F43" s="174">
        <f t="shared" si="11"/>
        <v>0</v>
      </c>
      <c r="G43" s="175">
        <f t="shared" si="11"/>
        <v>0</v>
      </c>
      <c r="H43" s="175">
        <f t="shared" si="11"/>
        <v>0</v>
      </c>
      <c r="I43" s="153"/>
      <c r="J43" s="154"/>
      <c r="K43" s="154"/>
      <c r="L43" s="154"/>
      <c r="M43" s="154"/>
      <c r="N43" s="154"/>
      <c r="O43" s="154"/>
      <c r="P43" s="155"/>
      <c r="Q43" s="179">
        <f>SUM(Q39:Q41)</f>
        <v>0</v>
      </c>
    </row>
    <row r="44" spans="1:17" ht="17.25" customHeight="1">
      <c r="B44" s="180" t="s">
        <v>215</v>
      </c>
      <c r="E44" s="190"/>
      <c r="F44" s="190"/>
      <c r="G44" s="190"/>
      <c r="H44" s="190"/>
      <c r="I44" s="190"/>
      <c r="J44" s="190"/>
      <c r="K44" s="190"/>
      <c r="L44" s="190"/>
      <c r="M44" s="190"/>
      <c r="N44" s="190"/>
      <c r="O44" s="190"/>
      <c r="P44" s="190"/>
      <c r="Q44" s="190"/>
    </row>
    <row r="45" spans="1:17" ht="17.25" customHeight="1">
      <c r="E45" s="190"/>
      <c r="F45" s="190"/>
      <c r="G45" s="190"/>
      <c r="H45" s="190"/>
      <c r="I45" s="190"/>
      <c r="J45" s="190"/>
      <c r="K45" s="190"/>
      <c r="L45" s="190"/>
      <c r="M45" s="190"/>
      <c r="N45" s="190"/>
      <c r="O45" s="190"/>
      <c r="P45" s="190"/>
      <c r="Q45" s="190"/>
    </row>
    <row r="46" spans="1:17" ht="17.25" customHeight="1" thickBot="1">
      <c r="B46" s="191" t="s">
        <v>218</v>
      </c>
      <c r="C46" s="192"/>
    </row>
    <row r="47" spans="1:17" ht="94.5" customHeight="1" thickBot="1">
      <c r="B47" s="603" t="s">
        <v>220</v>
      </c>
      <c r="C47" s="604"/>
      <c r="D47" s="604"/>
      <c r="E47" s="604"/>
      <c r="F47" s="604"/>
      <c r="G47" s="604"/>
      <c r="H47" s="604"/>
      <c r="I47" s="604"/>
      <c r="J47" s="604"/>
      <c r="K47" s="604"/>
      <c r="L47" s="604"/>
      <c r="M47" s="604"/>
      <c r="N47" s="604"/>
      <c r="O47" s="604"/>
      <c r="P47" s="604"/>
      <c r="Q47" s="605"/>
    </row>
    <row r="48" spans="1:17"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sheetData>
  <sheetProtection algorithmName="SHA-512" hashValue="Z3AWHXrkQGixyRz8HPXSWQ/F19C44Y/sbv0GLQ2POIGuf8k0Cw4ZyZFmWp8lr+39LxVcAs6aOjn0fzdFRfJujw==" saltValue="wZojlAnMn6/SkAkp3ddw2Q==" spinCount="100000" sheet="1" objects="1" scenarios="1"/>
  <mergeCells count="29">
    <mergeCell ref="A1:Q1"/>
    <mergeCell ref="H3:L3"/>
    <mergeCell ref="M3:Q3"/>
    <mergeCell ref="B10:D11"/>
    <mergeCell ref="Q10:Q11"/>
    <mergeCell ref="E11:P11"/>
    <mergeCell ref="Q24:Q25"/>
    <mergeCell ref="E25:H25"/>
    <mergeCell ref="I25:P25"/>
    <mergeCell ref="B12:C13"/>
    <mergeCell ref="B14:C15"/>
    <mergeCell ref="B16:C17"/>
    <mergeCell ref="B18:B19"/>
    <mergeCell ref="C18:C19"/>
    <mergeCell ref="B26:C26"/>
    <mergeCell ref="B27:C27"/>
    <mergeCell ref="B28:C28"/>
    <mergeCell ref="B20:C20"/>
    <mergeCell ref="B24:D25"/>
    <mergeCell ref="B47:Q47"/>
    <mergeCell ref="B40:C40"/>
    <mergeCell ref="B41:C41"/>
    <mergeCell ref="B43:C43"/>
    <mergeCell ref="B30:C30"/>
    <mergeCell ref="B37:D38"/>
    <mergeCell ref="Q37:Q38"/>
    <mergeCell ref="E38:H38"/>
    <mergeCell ref="I38:P38"/>
    <mergeCell ref="B39:C39"/>
  </mergeCells>
  <phoneticPr fontId="4"/>
  <dataValidations count="1">
    <dataValidation type="whole" allowBlank="1" showInputMessage="1" showErrorMessage="1" sqref="E12:P12 E14:P14 E16:P16 E18:P18 E26:H29 I39:P42" xr:uid="{3E774FCA-4A9D-4BCB-B85A-B3C273E7B3B0}">
      <formula1>0</formula1>
      <formula2>1000</formula2>
    </dataValidation>
  </dataValidations>
  <pageMargins left="0.61" right="0.27559055118110237" top="0.55118110236220474" bottom="0.19685039370078741" header="0.31496062992125984" footer="0.19685039370078741"/>
  <pageSetup paperSize="9" scale="7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M42"/>
  <sheetViews>
    <sheetView tabSelected="1" view="pageBreakPreview" zoomScale="70" zoomScaleNormal="70" zoomScaleSheetLayoutView="70" workbookViewId="0">
      <selection activeCell="D41" sqref="D41"/>
    </sheetView>
  </sheetViews>
  <sheetFormatPr defaultRowHeight="18.75"/>
  <cols>
    <col min="1" max="1" width="3.5" customWidth="1"/>
    <col min="4" max="6" width="15.625" customWidth="1"/>
    <col min="8" max="9" width="18.375" customWidth="1"/>
    <col min="11" max="11" width="3.375" customWidth="1"/>
    <col min="13" max="13" width="15.625" customWidth="1"/>
  </cols>
  <sheetData>
    <row r="1" spans="1:13" ht="33">
      <c r="A1" s="99" t="s">
        <v>199</v>
      </c>
      <c r="B1" s="100"/>
      <c r="C1" s="100"/>
      <c r="D1" s="100"/>
      <c r="E1" s="100"/>
      <c r="F1" s="100"/>
      <c r="G1" s="100"/>
      <c r="H1" s="100"/>
      <c r="I1" s="100"/>
      <c r="J1" s="100"/>
    </row>
    <row r="3" spans="1:13" ht="19.5" thickBot="1">
      <c r="B3" t="s">
        <v>42</v>
      </c>
    </row>
    <row r="4" spans="1:13" ht="19.5" thickBot="1">
      <c r="B4" s="55" t="s">
        <v>29</v>
      </c>
      <c r="C4" s="60"/>
      <c r="D4" s="287"/>
    </row>
    <row r="5" spans="1:13" ht="19.5" thickBot="1">
      <c r="B5" s="55" t="s">
        <v>4</v>
      </c>
      <c r="C5" s="60"/>
      <c r="D5" s="291"/>
      <c r="J5" s="51" t="e">
        <f>VLOOKUP($D$5,【リスト】!$F$2:$G$23,2,TRUE)</f>
        <v>#N/A</v>
      </c>
      <c r="L5" t="s">
        <v>221</v>
      </c>
    </row>
    <row r="6" spans="1:13" ht="19.5" thickBot="1">
      <c r="J6" s="51"/>
      <c r="L6" s="56" t="s">
        <v>222</v>
      </c>
      <c r="M6" s="62" t="s">
        <v>223</v>
      </c>
    </row>
    <row r="7" spans="1:13" ht="19.5" thickBot="1">
      <c r="B7" s="50" t="s">
        <v>192</v>
      </c>
      <c r="L7" s="61" t="s">
        <v>165</v>
      </c>
      <c r="M7" s="197">
        <f>'1_児童数計算表'!$Q$29</f>
        <v>0</v>
      </c>
    </row>
    <row r="8" spans="1:13" ht="19.5" thickBot="1">
      <c r="C8" s="56" t="s">
        <v>44</v>
      </c>
      <c r="D8" s="62" t="s">
        <v>152</v>
      </c>
      <c r="H8" s="47"/>
      <c r="I8" s="127"/>
      <c r="L8" s="61">
        <v>3</v>
      </c>
      <c r="M8" s="197">
        <f>'1_児童数計算表'!$Q$28-'1_児童数計算表'!$Q$29</f>
        <v>0</v>
      </c>
    </row>
    <row r="9" spans="1:13" ht="19.5" thickBot="1">
      <c r="C9" s="61" t="s">
        <v>165</v>
      </c>
      <c r="D9" s="291"/>
      <c r="H9" s="47"/>
      <c r="I9" s="127"/>
      <c r="L9" s="61">
        <v>4</v>
      </c>
      <c r="M9" s="197">
        <f>'1_児童数計算表'!$Q$27</f>
        <v>0</v>
      </c>
    </row>
    <row r="10" spans="1:13" ht="19.5" thickBot="1">
      <c r="C10" s="61">
        <v>3</v>
      </c>
      <c r="D10" s="291"/>
      <c r="E10" t="s">
        <v>166</v>
      </c>
      <c r="H10" s="47"/>
      <c r="I10" s="127"/>
      <c r="L10" s="61">
        <v>5</v>
      </c>
      <c r="M10" s="197">
        <f>'1_児童数計算表'!$Q$26</f>
        <v>0</v>
      </c>
    </row>
    <row r="11" spans="1:13" ht="19.5" thickBot="1">
      <c r="C11" s="61">
        <v>4</v>
      </c>
      <c r="D11" s="291"/>
      <c r="H11" s="47"/>
      <c r="I11" s="127"/>
    </row>
    <row r="12" spans="1:13" ht="19.5" thickBot="1">
      <c r="C12" s="61">
        <v>5</v>
      </c>
      <c r="D12" s="291"/>
      <c r="H12" s="47"/>
      <c r="I12" s="127"/>
      <c r="L12" t="s">
        <v>224</v>
      </c>
    </row>
    <row r="13" spans="1:13" ht="19.5" thickBot="1">
      <c r="C13" s="56" t="s">
        <v>43</v>
      </c>
      <c r="D13" s="63">
        <f>SUM(D9:D12)</f>
        <v>0</v>
      </c>
      <c r="E13" s="130"/>
      <c r="H13" s="47"/>
      <c r="I13" s="127"/>
      <c r="L13" s="56" t="s">
        <v>222</v>
      </c>
      <c r="M13" s="62" t="s">
        <v>223</v>
      </c>
    </row>
    <row r="14" spans="1:13" ht="19.5" thickBot="1">
      <c r="H14" s="47"/>
      <c r="I14" s="127"/>
      <c r="L14" s="61" t="s">
        <v>165</v>
      </c>
      <c r="M14" s="197">
        <f>'1_児童数計算表'!$Q$42</f>
        <v>0</v>
      </c>
    </row>
    <row r="15" spans="1:13" ht="19.5" thickBot="1">
      <c r="B15" t="s">
        <v>56</v>
      </c>
      <c r="L15" s="61">
        <v>3</v>
      </c>
      <c r="M15" s="197">
        <f>'1_児童数計算表'!$Q$41-'1_児童数計算表'!$Q$42</f>
        <v>0</v>
      </c>
    </row>
    <row r="16" spans="1:13" ht="19.5" thickBot="1">
      <c r="C16" s="57" t="s">
        <v>153</v>
      </c>
      <c r="D16" s="58"/>
      <c r="E16" s="58"/>
      <c r="F16" s="287"/>
      <c r="L16" s="61">
        <v>4</v>
      </c>
      <c r="M16" s="197">
        <f>'1_児童数計算表'!$Q$40</f>
        <v>0</v>
      </c>
    </row>
    <row r="17" spans="2:13" ht="19.5" thickBot="1">
      <c r="C17" s="57" t="s">
        <v>45</v>
      </c>
      <c r="D17" s="58"/>
      <c r="E17" s="58"/>
      <c r="F17" s="287"/>
      <c r="L17" s="61">
        <v>5</v>
      </c>
      <c r="M17" s="197">
        <f>'1_児童数計算表'!$Q$39</f>
        <v>0</v>
      </c>
    </row>
    <row r="18" spans="2:13" ht="19.5" thickBot="1">
      <c r="C18" s="57" t="s">
        <v>46</v>
      </c>
      <c r="D18" s="58"/>
      <c r="E18" s="58"/>
      <c r="F18" s="287"/>
      <c r="G18" s="128" t="str">
        <f>IF(AND($F$18=【リスト】!$B$2,$F$21=【リスト】!$B$2),"チーム保育加配加算との併給不可","")</f>
        <v/>
      </c>
    </row>
    <row r="19" spans="2:13" ht="19.5" thickBot="1">
      <c r="C19" s="57" t="s">
        <v>154</v>
      </c>
      <c r="D19" s="58"/>
      <c r="E19" s="58"/>
      <c r="F19" s="287"/>
    </row>
    <row r="20" spans="2:13" ht="19.5" thickBot="1">
      <c r="C20" s="57" t="s">
        <v>155</v>
      </c>
      <c r="D20" s="58"/>
      <c r="E20" s="58"/>
      <c r="F20" s="287"/>
      <c r="I20" s="47" t="str">
        <f>IF(F21=【リスト】!$B$2,"加配人数を選択↓","")</f>
        <v/>
      </c>
    </row>
    <row r="21" spans="2:13" ht="19.5" thickBot="1">
      <c r="C21" s="57" t="s">
        <v>156</v>
      </c>
      <c r="D21" s="58"/>
      <c r="E21" s="58"/>
      <c r="F21" s="287"/>
      <c r="I21" s="289"/>
    </row>
    <row r="22" spans="2:13" ht="19.5" thickBot="1">
      <c r="C22" s="57" t="s">
        <v>157</v>
      </c>
      <c r="D22" s="58"/>
      <c r="E22" s="58"/>
      <c r="F22" s="287"/>
      <c r="I22" s="47" t="str">
        <f>IF(F23&lt;&gt;"","週当たり給食実施日数を選択↓","")</f>
        <v/>
      </c>
    </row>
    <row r="23" spans="2:13" ht="19.5" thickBot="1">
      <c r="C23" s="57" t="s">
        <v>158</v>
      </c>
      <c r="E23" s="58"/>
      <c r="F23" s="287"/>
      <c r="I23" s="290"/>
    </row>
    <row r="24" spans="2:13" ht="19.5" thickBot="1">
      <c r="C24" s="57" t="s">
        <v>193</v>
      </c>
      <c r="D24" s="58"/>
      <c r="E24" s="58"/>
      <c r="F24" s="287"/>
    </row>
    <row r="25" spans="2:13" ht="19.5" thickBot="1">
      <c r="C25" s="57" t="s">
        <v>194</v>
      </c>
      <c r="D25" s="58"/>
      <c r="E25" s="58"/>
      <c r="F25" s="287"/>
    </row>
    <row r="26" spans="2:13" ht="19.5" thickBot="1">
      <c r="C26" s="57" t="s">
        <v>57</v>
      </c>
      <c r="D26" s="58"/>
      <c r="E26" s="58"/>
      <c r="F26" s="288"/>
    </row>
    <row r="27" spans="2:13" ht="19.5" thickBot="1">
      <c r="C27" s="57" t="s">
        <v>162</v>
      </c>
      <c r="D27" s="58"/>
      <c r="E27" s="58"/>
      <c r="F27" s="287"/>
    </row>
    <row r="28" spans="2:13" ht="19.5" thickBot="1">
      <c r="C28" s="57" t="s">
        <v>163</v>
      </c>
      <c r="D28" s="58"/>
      <c r="E28" s="58"/>
      <c r="F28" s="287"/>
    </row>
    <row r="29" spans="2:13" ht="19.5" thickBot="1">
      <c r="C29" s="57" t="s">
        <v>164</v>
      </c>
      <c r="D29" s="58"/>
      <c r="E29" s="58"/>
      <c r="F29" s="287"/>
    </row>
    <row r="30" spans="2:13" ht="19.5" thickBot="1">
      <c r="C30" s="57" t="s">
        <v>58</v>
      </c>
      <c r="D30" s="58"/>
      <c r="E30" s="58"/>
      <c r="F30" s="288"/>
    </row>
    <row r="31" spans="2:13">
      <c r="H31" s="51"/>
      <c r="I31" s="51"/>
    </row>
    <row r="32" spans="2:13" ht="19.5" thickBot="1">
      <c r="B32" t="s">
        <v>61</v>
      </c>
    </row>
    <row r="33" spans="2:6" ht="19.5" thickBot="1">
      <c r="C33" s="65" t="s">
        <v>75</v>
      </c>
      <c r="D33" s="66"/>
      <c r="E33" s="66"/>
      <c r="F33" s="67" t="e">
        <f>VLOOKUP($D$4,【リスト】!$A$2:$K$13,10,FALSE)</f>
        <v>#N/A</v>
      </c>
    </row>
    <row r="34" spans="2:6" ht="19.5" thickBot="1">
      <c r="C34" s="65" t="s">
        <v>76</v>
      </c>
      <c r="D34" s="66"/>
      <c r="E34" s="66"/>
      <c r="F34" s="67" t="e">
        <f>IF('0_基本情報'!D23='【リスト】 (2)'!C3,0,VLOOKUP($D$4,【リスト】!$A$2:$K$13,11,FALSE))</f>
        <v>#N/A</v>
      </c>
    </row>
    <row r="36" spans="2:6" ht="19.5" thickBot="1">
      <c r="B36" t="s">
        <v>71</v>
      </c>
    </row>
    <row r="37" spans="2:6" ht="19.5" thickBot="1">
      <c r="C37" s="292">
        <v>12</v>
      </c>
      <c r="D37" t="s">
        <v>72</v>
      </c>
    </row>
    <row r="39" spans="2:6" ht="19.5" thickBot="1">
      <c r="B39" s="64" t="s">
        <v>73</v>
      </c>
    </row>
    <row r="40" spans="2:6" ht="19.5" thickBot="1">
      <c r="D40" s="68" t="s">
        <v>198</v>
      </c>
    </row>
    <row r="41" spans="2:6" ht="19.5" thickBot="1">
      <c r="C41" s="68" t="s">
        <v>59</v>
      </c>
      <c r="D41" s="69" t="e">
        <f>SUM(区分12計算!D23:G23)</f>
        <v>#N/A</v>
      </c>
    </row>
    <row r="42" spans="2:6" ht="19.5" thickBot="1">
      <c r="C42" s="68" t="s">
        <v>60</v>
      </c>
      <c r="D42" s="69" t="e">
        <f>IF('0_基本情報'!D23='【リスト】 (2)'!C3,0,SUM(区分12計算!D44:G44))</f>
        <v>#N/A</v>
      </c>
    </row>
  </sheetData>
  <sheetProtection algorithmName="SHA-512" hashValue="eaKpaj/TkKQJdmsNQA564ivTqQfzIl0gbEHMRht3r3MEfWRmPgoZeXxGWQ7U8gygzfCieXYD22wc++mjDgYytg==" saltValue="9cCehXabFBQxDpDC89XYoQ==" spinCount="100000" sheet="1" objects="1" scenarios="1"/>
  <phoneticPr fontId="4"/>
  <conditionalFormatting sqref="I23">
    <cfRule type="expression" dxfId="8" priority="1">
      <formula>$F$23&lt;&gt;""</formula>
    </cfRule>
  </conditionalFormatting>
  <dataValidations count="2">
    <dataValidation type="whole" allowBlank="1" showInputMessage="1" showErrorMessage="1" sqref="D5 D9:D12" xr:uid="{2D77AD47-7A41-41B9-826B-6968E09382CA}">
      <formula1>0</formula1>
      <formula2>1000</formula2>
    </dataValidation>
    <dataValidation type="whole" allowBlank="1" showInputMessage="1" showErrorMessage="1" sqref="C37" xr:uid="{FE72E3F0-E055-4EFA-AB0E-4CC2FFD97962}">
      <formula1>1</formula1>
      <formula2>12</formula2>
    </dataValidation>
  </dataValidations>
  <pageMargins left="0.7" right="0.7" top="0.75" bottom="0.75" header="0.3" footer="0.3"/>
  <pageSetup paperSize="9" scale="6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E3FEFE51-0714-430D-B257-F187457498BF}">
            <xm:f>$F$21=【リスト】!$B$2</xm:f>
            <x14:dxf>
              <fill>
                <patternFill>
                  <bgColor theme="4" tint="0.79998168889431442"/>
                </patternFill>
              </fill>
            </x14:dxf>
          </x14:cfRule>
          <xm:sqref>I21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【リスト】!$B$2:$B$3</xm:f>
          </x14:formula1>
          <xm:sqref>F24:F25 F27:F29 F16:F22</xm:sqref>
        </x14:dataValidation>
        <x14:dataValidation type="list" allowBlank="1" showInputMessage="1" showErrorMessage="1" xr:uid="{EF7FE433-3133-4B7E-AC8E-6D6F9F3FB952}">
          <x14:formula1>
            <xm:f>【リスト】!$C$2:$C$4</xm:f>
          </x14:formula1>
          <xm:sqref>F26</xm:sqref>
        </x14:dataValidation>
        <x14:dataValidation type="list" allowBlank="1" showInputMessage="1" showErrorMessage="1" xr:uid="{ECE875D7-0E23-4036-BDA5-4847A1EF3936}">
          <x14:formula1>
            <xm:f>【リスト】!$D$2:$D$5</xm:f>
          </x14:formula1>
          <xm:sqref>F30</xm:sqref>
        </x14:dataValidation>
        <x14:dataValidation type="list" allowBlank="1" showInputMessage="1" showErrorMessage="1" xr:uid="{0B13CBB0-AA82-487D-A776-DC715B80E3AD}">
          <x14:formula1>
            <xm:f>【リスト】!$E$2:$E$8</xm:f>
          </x14:formula1>
          <xm:sqref>I21</xm:sqref>
        </x14:dataValidation>
        <x14:dataValidation type="list" allowBlank="1" showInputMessage="1" showErrorMessage="1" xr:uid="{2D7FE4D1-749C-4976-8728-4AE050CC5CC7}">
          <x14:formula1>
            <xm:f>【リスト】!$H$2:$H$3</xm:f>
          </x14:formula1>
          <xm:sqref>F23</xm:sqref>
        </x14:dataValidation>
        <x14:dataValidation type="list" allowBlank="1" showInputMessage="1" showErrorMessage="1" xr:uid="{6E4D7F93-56DE-41F9-812D-601FFFCBD8FD}">
          <x14:formula1>
            <xm:f>【リスト】!$I$2:$I$8</xm:f>
          </x14:formula1>
          <xm:sqref>I23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D26E1-1C58-4CB1-A889-206AFB19A1A0}">
  <sheetPr>
    <pageSetUpPr fitToPage="1"/>
  </sheetPr>
  <dimension ref="A1:L119"/>
  <sheetViews>
    <sheetView view="pageBreakPreview" topLeftCell="A12" zoomScale="70" zoomScaleNormal="70" zoomScaleSheetLayoutView="70" workbookViewId="0">
      <selection activeCell="F39" sqref="F39"/>
    </sheetView>
  </sheetViews>
  <sheetFormatPr defaultColWidth="9" defaultRowHeight="18.75"/>
  <cols>
    <col min="1" max="1" width="2.875" style="202" customWidth="1"/>
    <col min="2" max="2" width="3" style="204" customWidth="1"/>
    <col min="3" max="3" width="14.625" style="204" customWidth="1"/>
    <col min="4" max="4" width="32.625" style="204" customWidth="1"/>
    <col min="5" max="5" width="12" style="204" customWidth="1"/>
    <col min="6" max="6" width="12.5" style="204" customWidth="1"/>
    <col min="7" max="7" width="12.5" style="205" customWidth="1"/>
    <col min="8" max="8" width="3.375" style="202" customWidth="1"/>
    <col min="9" max="9" width="1.375" style="202" customWidth="1"/>
    <col min="10" max="10" width="14.25" style="202" customWidth="1"/>
    <col min="11" max="11" width="11.625" style="202" customWidth="1"/>
    <col min="12" max="16384" width="9" style="202"/>
  </cols>
  <sheetData>
    <row r="1" spans="1:12" s="203" customFormat="1" ht="31.5" customHeight="1">
      <c r="A1" s="676" t="s">
        <v>225</v>
      </c>
      <c r="B1" s="677"/>
      <c r="C1" s="677"/>
      <c r="D1" s="677"/>
      <c r="E1" s="677"/>
      <c r="F1" s="677"/>
      <c r="G1" s="677"/>
      <c r="H1" s="677"/>
      <c r="I1" s="202" t="s">
        <v>221</v>
      </c>
      <c r="J1" s="202"/>
      <c r="K1" s="202"/>
      <c r="L1" s="202"/>
    </row>
    <row r="2" spans="1:12" ht="19.5" customHeight="1" thickBot="1">
      <c r="A2" s="204"/>
      <c r="I2" s="206" t="s">
        <v>222</v>
      </c>
      <c r="J2" s="207"/>
      <c r="K2" s="208" t="s">
        <v>223</v>
      </c>
    </row>
    <row r="3" spans="1:12" ht="19.5" customHeight="1" thickBot="1">
      <c r="A3" s="204"/>
      <c r="B3" s="678" t="s">
        <v>200</v>
      </c>
      <c r="C3" s="679"/>
      <c r="D3" s="680">
        <f>'1_児童数計算表'!$M$3</f>
        <v>0</v>
      </c>
      <c r="E3" s="681"/>
      <c r="F3" s="681"/>
      <c r="G3" s="682"/>
      <c r="I3" s="209" t="s">
        <v>277</v>
      </c>
      <c r="J3" s="210"/>
      <c r="K3" s="211">
        <f>SUM('1_児童数計算表'!$Q$26:$Q$27)</f>
        <v>0</v>
      </c>
    </row>
    <row r="4" spans="1:12" ht="19.5" customHeight="1" thickBot="1">
      <c r="A4" s="204"/>
      <c r="C4" s="212"/>
      <c r="D4" s="212"/>
      <c r="E4" s="212"/>
      <c r="F4" s="212"/>
      <c r="G4" s="212"/>
      <c r="I4" s="213" t="s">
        <v>278</v>
      </c>
      <c r="J4" s="210"/>
      <c r="K4" s="211">
        <f>'1_児童数計算表'!$Q$28</f>
        <v>0</v>
      </c>
    </row>
    <row r="5" spans="1:12" ht="19.5" customHeight="1" thickBot="1">
      <c r="A5" s="214" t="s">
        <v>226</v>
      </c>
      <c r="C5" s="212"/>
      <c r="D5" s="212"/>
      <c r="E5" s="212"/>
      <c r="F5" s="212"/>
      <c r="G5" s="212"/>
      <c r="I5" s="213"/>
      <c r="J5" s="210" t="s">
        <v>279</v>
      </c>
      <c r="K5" s="211">
        <f>'1_児童数計算表'!$Q$29</f>
        <v>0</v>
      </c>
    </row>
    <row r="6" spans="1:12" ht="19.5" customHeight="1">
      <c r="A6" s="214"/>
      <c r="B6" s="683"/>
      <c r="C6" s="684"/>
      <c r="D6" s="684"/>
      <c r="E6" s="684"/>
      <c r="F6" s="215" t="s">
        <v>227</v>
      </c>
      <c r="G6" s="212"/>
    </row>
    <row r="7" spans="1:12" ht="19.5" customHeight="1">
      <c r="A7" s="214"/>
      <c r="B7" s="685" t="s">
        <v>228</v>
      </c>
      <c r="C7" s="674"/>
      <c r="D7" s="674"/>
      <c r="E7" s="674"/>
      <c r="F7" s="216">
        <f>'2_区分12加算額計算表'!$D$5</f>
        <v>0</v>
      </c>
      <c r="G7" s="212"/>
    </row>
    <row r="8" spans="1:12" ht="19.5" customHeight="1">
      <c r="A8" s="214"/>
      <c r="B8" s="686" t="s">
        <v>229</v>
      </c>
      <c r="C8" s="687"/>
      <c r="D8" s="687"/>
      <c r="E8" s="687"/>
      <c r="F8" s="217">
        <f>F9+F10</f>
        <v>0</v>
      </c>
      <c r="G8" s="212"/>
      <c r="I8" s="202" t="s">
        <v>224</v>
      </c>
    </row>
    <row r="9" spans="1:12" ht="19.5" customHeight="1" thickBot="1">
      <c r="A9" s="214"/>
      <c r="B9" s="218"/>
      <c r="C9" s="688" t="s">
        <v>230</v>
      </c>
      <c r="D9" s="689"/>
      <c r="E9" s="689"/>
      <c r="F9" s="198"/>
      <c r="G9" s="212"/>
      <c r="I9" s="219" t="s">
        <v>222</v>
      </c>
      <c r="J9" s="219"/>
      <c r="K9" s="208" t="s">
        <v>223</v>
      </c>
    </row>
    <row r="10" spans="1:12" ht="19.5" customHeight="1" thickBot="1">
      <c r="A10" s="214"/>
      <c r="B10" s="218"/>
      <c r="C10" s="688" t="s">
        <v>231</v>
      </c>
      <c r="D10" s="689"/>
      <c r="E10" s="689"/>
      <c r="F10" s="198"/>
      <c r="G10" s="212"/>
      <c r="I10" s="213" t="s">
        <v>277</v>
      </c>
      <c r="J10" s="210"/>
      <c r="K10" s="211">
        <f>SUM('1_児童数計算表'!$Q$39:$Q$40)</f>
        <v>0</v>
      </c>
    </row>
    <row r="11" spans="1:12" ht="19.5" customHeight="1" thickBot="1">
      <c r="A11" s="214"/>
      <c r="B11" s="220"/>
      <c r="C11" s="690" t="s">
        <v>232</v>
      </c>
      <c r="D11" s="691"/>
      <c r="E11" s="691"/>
      <c r="F11" s="199"/>
      <c r="G11" s="212"/>
      <c r="I11" s="213" t="s">
        <v>278</v>
      </c>
      <c r="J11" s="210"/>
      <c r="K11" s="211">
        <f>'1_児童数計算表'!$Q$41</f>
        <v>0</v>
      </c>
    </row>
    <row r="12" spans="1:12" ht="22.5" customHeight="1" thickBot="1">
      <c r="A12" s="214"/>
      <c r="B12" s="221" t="s">
        <v>233</v>
      </c>
      <c r="C12" s="692" t="s">
        <v>234</v>
      </c>
      <c r="D12" s="692"/>
      <c r="E12" s="692"/>
      <c r="F12" s="692"/>
      <c r="G12" s="692"/>
      <c r="I12" s="213"/>
      <c r="J12" s="210" t="s">
        <v>279</v>
      </c>
      <c r="K12" s="211">
        <f>'1_児童数計算表'!$Q$42</f>
        <v>0</v>
      </c>
    </row>
    <row r="13" spans="1:12" ht="22.5" customHeight="1">
      <c r="A13" s="204"/>
      <c r="B13" s="221"/>
      <c r="C13" s="692"/>
      <c r="D13" s="692"/>
      <c r="E13" s="692"/>
      <c r="F13" s="692"/>
      <c r="G13" s="692"/>
    </row>
    <row r="14" spans="1:12" ht="24" customHeight="1">
      <c r="B14" s="222"/>
      <c r="F14" s="205"/>
      <c r="G14" s="223"/>
    </row>
    <row r="15" spans="1:12" ht="19.5" customHeight="1" thickBot="1">
      <c r="A15" s="214" t="s">
        <v>235</v>
      </c>
      <c r="F15" s="205"/>
    </row>
    <row r="16" spans="1:12" ht="33.75" customHeight="1">
      <c r="B16" s="224"/>
      <c r="C16" s="693"/>
      <c r="D16" s="694"/>
      <c r="E16" s="225" t="s">
        <v>236</v>
      </c>
      <c r="F16" s="226" t="s">
        <v>237</v>
      </c>
      <c r="G16" s="227" t="s">
        <v>238</v>
      </c>
    </row>
    <row r="17" spans="2:7" ht="24" customHeight="1">
      <c r="B17" s="228" t="s">
        <v>239</v>
      </c>
      <c r="C17" s="674" t="s">
        <v>240</v>
      </c>
      <c r="D17" s="675"/>
      <c r="E17" s="229"/>
      <c r="F17" s="230"/>
      <c r="G17" s="231">
        <f>ROUND(SUM($G$18:$G$20),0)</f>
        <v>0</v>
      </c>
    </row>
    <row r="18" spans="2:7" ht="24" customHeight="1">
      <c r="B18" s="232"/>
      <c r="C18" s="664" t="s">
        <v>241</v>
      </c>
      <c r="D18" s="665"/>
      <c r="E18" s="233" t="str">
        <f>IF('2_区分12加算額計算表'!$F$18=【リスト】!$B$2,"あり","なし")</f>
        <v>なし</v>
      </c>
      <c r="F18" s="234"/>
      <c r="G18" s="235">
        <f>IF($E$18="あり",ROUNDDOWN(($F$9)*1/25,1),ROUNDDOWN($F$9*1/30,1))</f>
        <v>0</v>
      </c>
    </row>
    <row r="19" spans="2:7" ht="24" customHeight="1">
      <c r="B19" s="232"/>
      <c r="C19" s="666" t="s">
        <v>242</v>
      </c>
      <c r="D19" s="667"/>
      <c r="E19" s="233" t="str">
        <f>IF('2_区分12加算額計算表'!$F$17=【リスト】!$B$2,"あり","なし")</f>
        <v>なし</v>
      </c>
      <c r="F19" s="234"/>
      <c r="G19" s="668">
        <f>IF($E$19="あり",IF($E$20="あり",ROUNDDOWN(($F$10-$F$11)*1/15,1)+ROUNDDOWN($F$11*1/6,1),ROUNDDOWN($F$10*1/15,1)),IF($E$20="あり",ROUNDDOWN(($F$10-$F$11)*1/20,1)+ROUNDDOWN($F$11*1/6,1),ROUNDDOWN($F$10*1/20,1)))</f>
        <v>0</v>
      </c>
    </row>
    <row r="20" spans="2:7" ht="24" customHeight="1">
      <c r="B20" s="232"/>
      <c r="C20" s="670" t="s">
        <v>243</v>
      </c>
      <c r="D20" s="671"/>
      <c r="E20" s="236" t="str">
        <f>IF('2_区分12加算額計算表'!$F$19=【リスト】!$B$2,"あり","なし")</f>
        <v>なし</v>
      </c>
      <c r="F20" s="237"/>
      <c r="G20" s="669"/>
    </row>
    <row r="21" spans="2:7" ht="24" customHeight="1">
      <c r="B21" s="238" t="s">
        <v>244</v>
      </c>
      <c r="C21" s="653" t="s">
        <v>245</v>
      </c>
      <c r="D21" s="654"/>
      <c r="E21" s="239" t="str">
        <f>IF('2_区分12加算額計算表'!$F$20=【リスト】!$B$2,"あり","なし")</f>
        <v>なし</v>
      </c>
      <c r="F21" s="240"/>
      <c r="G21" s="241">
        <f>IF(E21="あり",0.8,0)</f>
        <v>0</v>
      </c>
    </row>
    <row r="22" spans="2:7" ht="24" customHeight="1">
      <c r="B22" s="238" t="s">
        <v>246</v>
      </c>
      <c r="C22" s="653" t="s">
        <v>247</v>
      </c>
      <c r="D22" s="654"/>
      <c r="E22" s="239" t="str">
        <f>IF('2_区分12加算額計算表'!$F$21=【リスト】!$B$2,"あり","なし")</f>
        <v>なし</v>
      </c>
      <c r="F22" s="242">
        <f>'2_区分12加算額計算表'!$I$21</f>
        <v>0</v>
      </c>
      <c r="G22" s="241">
        <f>IF(E22="あり",F22,0)</f>
        <v>0</v>
      </c>
    </row>
    <row r="23" spans="2:7" ht="24" customHeight="1">
      <c r="B23" s="228" t="s">
        <v>248</v>
      </c>
      <c r="C23" s="653" t="s">
        <v>249</v>
      </c>
      <c r="D23" s="654"/>
      <c r="E23" s="243" t="str">
        <f>IF('2_区分12加算額計算表'!$F$22=【リスト】!$B$2,"あり","なし")</f>
        <v>なし</v>
      </c>
      <c r="F23" s="244"/>
      <c r="G23" s="245">
        <f>IF(E23="あり",IF(F7&gt;=151,1.5,0.8),0)</f>
        <v>0</v>
      </c>
    </row>
    <row r="24" spans="2:7" ht="24" customHeight="1">
      <c r="B24" s="228" t="s">
        <v>250</v>
      </c>
      <c r="C24" s="672" t="s">
        <v>251</v>
      </c>
      <c r="D24" s="673"/>
      <c r="E24" s="239" t="str">
        <f>IF('2_区分12加算額計算表'!$F$23=【リスト】!$H$2,"あり","なし")</f>
        <v>なし</v>
      </c>
      <c r="F24" s="244"/>
      <c r="G24" s="246">
        <f>IF(E24="あり",IF(F7&gt;=151,3,2),0)</f>
        <v>0</v>
      </c>
    </row>
    <row r="25" spans="2:7" ht="24" customHeight="1">
      <c r="B25" s="238" t="s">
        <v>252</v>
      </c>
      <c r="C25" s="653" t="s">
        <v>253</v>
      </c>
      <c r="D25" s="654"/>
      <c r="E25" s="239" t="str">
        <f>IF('2_区分12加算額計算表'!$F$24=【リスト】!$B$2,"あり","なし")</f>
        <v>なし</v>
      </c>
      <c r="F25" s="247"/>
      <c r="G25" s="241">
        <f>IF(E25="あり",1,0)</f>
        <v>0</v>
      </c>
    </row>
    <row r="26" spans="2:7" ht="24" customHeight="1">
      <c r="B26" s="238" t="s">
        <v>254</v>
      </c>
      <c r="C26" s="653" t="s">
        <v>255</v>
      </c>
      <c r="D26" s="654"/>
      <c r="E26" s="239" t="str">
        <f>IF('2_区分12加算額計算表'!$F$27=【リスト】!$B$2,"あり","なし")</f>
        <v>なし</v>
      </c>
      <c r="F26" s="247"/>
      <c r="G26" s="241">
        <f>IF(E26="あり",0.8,0)</f>
        <v>0</v>
      </c>
    </row>
    <row r="27" spans="2:7" ht="24" customHeight="1">
      <c r="B27" s="238" t="s">
        <v>256</v>
      </c>
      <c r="C27" s="653" t="s">
        <v>257</v>
      </c>
      <c r="D27" s="654"/>
      <c r="E27" s="239" t="str">
        <f>IF('2_区分12加算額計算表'!$F$28=【リスト】!$B$2,"あり","なし")</f>
        <v>なし</v>
      </c>
      <c r="F27" s="247"/>
      <c r="G27" s="241">
        <f>IF(E27="あり",0.8,0)</f>
        <v>0</v>
      </c>
    </row>
    <row r="28" spans="2:7" ht="24" customHeight="1">
      <c r="B28" s="248" t="s">
        <v>258</v>
      </c>
      <c r="C28" s="653" t="s">
        <v>259</v>
      </c>
      <c r="D28" s="654"/>
      <c r="E28" s="239" t="str">
        <f>IF('2_区分12加算額計算表'!$F$29=【リスト】!$B$2,"あり","なし")</f>
        <v>なし</v>
      </c>
      <c r="F28" s="247"/>
      <c r="G28" s="241">
        <f>IF(E28="あり",0.8,0)</f>
        <v>0</v>
      </c>
    </row>
    <row r="29" spans="2:7" ht="24" customHeight="1">
      <c r="B29" s="248" t="s">
        <v>260</v>
      </c>
      <c r="C29" s="653" t="s">
        <v>9</v>
      </c>
      <c r="D29" s="654"/>
      <c r="E29" s="239" t="str">
        <f>IF('2_区分12加算額計算表'!$F$30=【リスト】!$D$2,"あり","なし")</f>
        <v>なし</v>
      </c>
      <c r="F29" s="247"/>
      <c r="G29" s="241">
        <f>IF(E29="あり",0.5,0)</f>
        <v>0</v>
      </c>
    </row>
    <row r="30" spans="2:7" ht="24" customHeight="1">
      <c r="B30" s="248" t="s">
        <v>261</v>
      </c>
      <c r="C30" s="653" t="s">
        <v>262</v>
      </c>
      <c r="D30" s="654"/>
      <c r="E30" s="239" t="str">
        <f>IF('2_区分12加算額計算表'!$F$16=【リスト】!$B$2,"あり","なし")</f>
        <v>なし</v>
      </c>
      <c r="F30" s="247"/>
      <c r="G30" s="249">
        <f>IF(E30="あり",-1,0)</f>
        <v>0</v>
      </c>
    </row>
    <row r="31" spans="2:7" ht="24" customHeight="1">
      <c r="B31" s="250" t="s">
        <v>263</v>
      </c>
      <c r="C31" s="655" t="s">
        <v>264</v>
      </c>
      <c r="D31" s="656"/>
      <c r="E31" s="200"/>
      <c r="F31" s="201"/>
      <c r="G31" s="251">
        <f>IF(E31="該当",-F31,0)</f>
        <v>0</v>
      </c>
    </row>
    <row r="32" spans="2:7" ht="24" customHeight="1" thickBot="1">
      <c r="B32" s="657" t="s">
        <v>265</v>
      </c>
      <c r="C32" s="658"/>
      <c r="D32" s="659"/>
      <c r="E32" s="252"/>
      <c r="F32" s="252"/>
      <c r="G32" s="602">
        <f>IF(F7&lt;=30,0.4,IF(F7&lt;=300,1.4,0.4))</f>
        <v>0.4</v>
      </c>
    </row>
    <row r="33" spans="1:7" ht="24" customHeight="1" thickTop="1" thickBot="1">
      <c r="B33" s="253" t="s">
        <v>212</v>
      </c>
      <c r="C33" s="254"/>
      <c r="D33" s="254"/>
      <c r="E33" s="254"/>
      <c r="F33" s="255"/>
      <c r="G33" s="256">
        <f>SUM(G17,G21:G32)</f>
        <v>0.4</v>
      </c>
    </row>
    <row r="34" spans="1:7" ht="24" customHeight="1" thickBot="1">
      <c r="B34" s="257" t="s">
        <v>266</v>
      </c>
      <c r="C34" s="258"/>
      <c r="D34" s="258"/>
      <c r="E34" s="258"/>
      <c r="F34" s="259"/>
      <c r="G34" s="260">
        <f>ROUND(G33,0)</f>
        <v>0</v>
      </c>
    </row>
    <row r="35" spans="1:7" ht="24" customHeight="1">
      <c r="B35" s="261" t="s">
        <v>267</v>
      </c>
      <c r="C35" s="262"/>
      <c r="D35" s="262"/>
      <c r="E35" s="262"/>
      <c r="F35" s="263"/>
      <c r="G35" s="264"/>
    </row>
    <row r="36" spans="1:7" ht="24" customHeight="1">
      <c r="B36" s="222"/>
      <c r="F36" s="205"/>
      <c r="G36" s="223"/>
    </row>
    <row r="37" spans="1:7" ht="24" customHeight="1" thickBot="1">
      <c r="A37" s="261" t="s">
        <v>268</v>
      </c>
      <c r="F37" s="265" t="s">
        <v>269</v>
      </c>
      <c r="G37" s="266" t="s">
        <v>270</v>
      </c>
    </row>
    <row r="38" spans="1:7" ht="24" customHeight="1" thickBot="1">
      <c r="B38" s="267" t="s">
        <v>271</v>
      </c>
      <c r="C38" s="268"/>
      <c r="D38" s="268"/>
      <c r="E38" s="268"/>
      <c r="F38" s="269">
        <f>IF(ROUND(G34/3,0)=0,1,ROUND(G34/3,0))</f>
        <v>1</v>
      </c>
      <c r="G38" s="277"/>
    </row>
    <row r="39" spans="1:7" ht="24" customHeight="1" thickBot="1">
      <c r="B39" s="267" t="s">
        <v>272</v>
      </c>
      <c r="C39" s="268"/>
      <c r="D39" s="268"/>
      <c r="E39" s="268"/>
      <c r="F39" s="269">
        <f>IF(ROUND(G34/5,0)=0,1,ROUND(G34/5,0))</f>
        <v>1</v>
      </c>
      <c r="G39" s="277"/>
    </row>
    <row r="40" spans="1:7" ht="33.75" customHeight="1">
      <c r="F40" s="205"/>
    </row>
    <row r="41" spans="1:7" ht="27" customHeight="1" thickBot="1">
      <c r="A41" s="214" t="s">
        <v>273</v>
      </c>
      <c r="F41" s="205"/>
    </row>
    <row r="42" spans="1:7" ht="21" customHeight="1" thickBot="1">
      <c r="B42" s="267"/>
      <c r="C42" s="270">
        <v>51790</v>
      </c>
      <c r="D42" s="268" t="s">
        <v>274</v>
      </c>
      <c r="E42" s="268"/>
      <c r="F42" s="660" t="str">
        <f>IF(G38="","実人数を入力してください",IF(ISBLANK(G38), C42*F38, IF(F38 &lt; G38, C42*F38, C42*G38)))</f>
        <v>実人数を入力してください</v>
      </c>
      <c r="G42" s="661"/>
    </row>
    <row r="43" spans="1:7" ht="21" customHeight="1" thickBot="1">
      <c r="B43" s="271"/>
      <c r="C43" s="272">
        <v>6470</v>
      </c>
      <c r="D43" s="273" t="s">
        <v>275</v>
      </c>
      <c r="E43" s="273"/>
      <c r="F43" s="662" t="str">
        <f>IF(G39="","実人数を入力してください",IF(ISBLANK(G39), C43*F39, IF(F39 &lt; G39, C43*F39, C43*G39)))</f>
        <v>実人数を入力してください</v>
      </c>
      <c r="G43" s="663"/>
    </row>
    <row r="44" spans="1:7" ht="21" customHeight="1" thickTop="1" thickBot="1">
      <c r="B44" s="274"/>
      <c r="C44" s="275" t="s">
        <v>276</v>
      </c>
      <c r="D44" s="276"/>
      <c r="E44" s="276"/>
      <c r="F44" s="651">
        <f>SUM(F42:G43)</f>
        <v>0</v>
      </c>
      <c r="G44" s="652"/>
    </row>
    <row r="45" spans="1:7" ht="33.75" customHeight="1"/>
    <row r="46" spans="1:7" ht="33.75" customHeight="1"/>
    <row r="47" spans="1:7" ht="33.75" customHeight="1"/>
    <row r="48" spans="1:7"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sheetData>
  <sheetProtection algorithmName="SHA-512" hashValue="mnEr98X/J1vgamC6MLZ6hMNHRXNZrSliF0dayheSMd+KZ/nfymNo+YIDpvan3WQ/K1aiGml+cITa6ddtCr+h9w==" saltValue="xEG/ILs68Ls4BwMm0KL3wQ==" spinCount="100000" sheet="1" objects="1" scenarios="1"/>
  <mergeCells count="31">
    <mergeCell ref="C17:D17"/>
    <mergeCell ref="A1:H1"/>
    <mergeCell ref="B3:C3"/>
    <mergeCell ref="D3:G3"/>
    <mergeCell ref="B6:E6"/>
    <mergeCell ref="B7:E7"/>
    <mergeCell ref="B8:E8"/>
    <mergeCell ref="C9:E9"/>
    <mergeCell ref="C10:E10"/>
    <mergeCell ref="C11:E11"/>
    <mergeCell ref="C12:G13"/>
    <mergeCell ref="C16:D16"/>
    <mergeCell ref="C28:D28"/>
    <mergeCell ref="C18:D18"/>
    <mergeCell ref="C19:D19"/>
    <mergeCell ref="G19:G20"/>
    <mergeCell ref="C20:D20"/>
    <mergeCell ref="C21:D21"/>
    <mergeCell ref="C22:D22"/>
    <mergeCell ref="C23:D23"/>
    <mergeCell ref="C24:D24"/>
    <mergeCell ref="C25:D25"/>
    <mergeCell ref="C26:D26"/>
    <mergeCell ref="C27:D27"/>
    <mergeCell ref="F44:G44"/>
    <mergeCell ref="C29:D29"/>
    <mergeCell ref="C30:D30"/>
    <mergeCell ref="C31:D31"/>
    <mergeCell ref="B32:D32"/>
    <mergeCell ref="F42:G42"/>
    <mergeCell ref="F43:G43"/>
  </mergeCells>
  <phoneticPr fontId="4"/>
  <dataValidations count="3">
    <dataValidation type="list" allowBlank="1" showInputMessage="1" showErrorMessage="1" sqref="E18:E30" xr:uid="{D38EF1D2-3DCB-4385-B29E-33FF9FB52769}">
      <formula1>"　,あり,なし"</formula1>
    </dataValidation>
    <dataValidation type="list" allowBlank="1" showInputMessage="1" showErrorMessage="1" sqref="E31" xr:uid="{8E60BDC9-6C70-461A-840D-5461CAF4E0A5}">
      <formula1>"　,該当,非該当"</formula1>
    </dataValidation>
    <dataValidation type="whole" allowBlank="1" showInputMessage="1" showErrorMessage="1" sqref="F9:F11 G38:G39" xr:uid="{5105F165-F1DB-4308-993F-A1D1CA68CC13}">
      <formula1>0</formula1>
      <formula2>1000</formula2>
    </dataValidation>
  </dataValidations>
  <pageMargins left="0.92" right="0.56000000000000005" top="0.75" bottom="0.37" header="0.3" footer="0.3"/>
  <pageSetup paperSize="9" scale="76"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5F9E2-7DFC-496D-BCBA-FFF8E0FE26A0}">
  <sheetPr>
    <pageSetUpPr fitToPage="1"/>
  </sheetPr>
  <dimension ref="A1:J23"/>
  <sheetViews>
    <sheetView showGridLines="0" view="pageBreakPreview" zoomScale="85" zoomScaleNormal="100" zoomScaleSheetLayoutView="85" workbookViewId="0">
      <selection activeCell="D14" sqref="D14"/>
    </sheetView>
  </sheetViews>
  <sheetFormatPr defaultRowHeight="18.75"/>
  <cols>
    <col min="1" max="2" width="3.375" style="278" customWidth="1"/>
    <col min="3" max="3" width="16.875" style="278" bestFit="1" customWidth="1"/>
    <col min="4" max="4" width="21" style="278" customWidth="1"/>
    <col min="5" max="10" width="9" style="278"/>
  </cols>
  <sheetData>
    <row r="1" spans="1:5" s="278" customFormat="1" ht="13.5">
      <c r="A1" s="278" t="s">
        <v>280</v>
      </c>
    </row>
    <row r="2" spans="1:5" s="278" customFormat="1" ht="13.5">
      <c r="B2" s="279" t="s">
        <v>281</v>
      </c>
    </row>
    <row r="3" spans="1:5" s="278" customFormat="1" ht="13.5"/>
    <row r="4" spans="1:5" s="280" customFormat="1" ht="24.75" customHeight="1">
      <c r="B4" s="280" t="s">
        <v>282</v>
      </c>
    </row>
    <row r="5" spans="1:5" s="280" customFormat="1" ht="24.75" customHeight="1">
      <c r="C5" s="281" t="s">
        <v>286</v>
      </c>
      <c r="D5" s="282" t="e">
        <f>加算率a</f>
        <v>#N/A</v>
      </c>
    </row>
    <row r="6" spans="1:5" s="280" customFormat="1" ht="24.75" customHeight="1">
      <c r="C6" s="281" t="s">
        <v>287</v>
      </c>
      <c r="D6" s="282" t="e">
        <f>加算率b</f>
        <v>#N/A</v>
      </c>
    </row>
    <row r="7" spans="1:5" s="278" customFormat="1" ht="13.5"/>
    <row r="8" spans="1:5" s="280" customFormat="1" ht="24.75" customHeight="1">
      <c r="B8" s="280" t="s">
        <v>283</v>
      </c>
    </row>
    <row r="9" spans="1:5" s="280" customFormat="1" ht="24.75" customHeight="1">
      <c r="C9" s="281" t="s">
        <v>198</v>
      </c>
      <c r="D9" s="283" t="e">
        <f>'2_区分12加算額計算表'!$D$41</f>
        <v>#N/A</v>
      </c>
    </row>
    <row r="10" spans="1:5" s="280" customFormat="1" ht="24.75" customHeight="1">
      <c r="C10" s="281" t="s">
        <v>74</v>
      </c>
      <c r="D10" s="283" t="e">
        <f>ROUNDDOWN(D9*実施月数,-3)</f>
        <v>#N/A</v>
      </c>
      <c r="E10" s="293" t="s">
        <v>608</v>
      </c>
    </row>
    <row r="11" spans="1:5" s="278" customFormat="1" ht="13.5"/>
    <row r="12" spans="1:5" s="280" customFormat="1" ht="24.75" customHeight="1">
      <c r="B12" s="280" t="s">
        <v>284</v>
      </c>
    </row>
    <row r="13" spans="1:5" s="280" customFormat="1" ht="24.75" customHeight="1">
      <c r="C13" s="281" t="s">
        <v>198</v>
      </c>
      <c r="D13" s="283" t="e">
        <f>IF('0_基本情報'!D23='【リスト】 (2)'!C3,0,'2_区分12加算額計算表'!$D$42)</f>
        <v>#N/A</v>
      </c>
    </row>
    <row r="14" spans="1:5" s="280" customFormat="1" ht="24.75" customHeight="1">
      <c r="C14" s="281" t="s">
        <v>74</v>
      </c>
      <c r="D14" s="283" t="e">
        <f>ROUNDDOWN(D13*実施月数,-3)</f>
        <v>#N/A</v>
      </c>
      <c r="E14" s="293" t="s">
        <v>608</v>
      </c>
    </row>
    <row r="15" spans="1:5" s="278" customFormat="1" ht="13.5"/>
    <row r="16" spans="1:5" s="280" customFormat="1" ht="24.75" customHeight="1">
      <c r="B16" s="280" t="s">
        <v>285</v>
      </c>
    </row>
    <row r="17" spans="1:5" s="280" customFormat="1" ht="24.75" customHeight="1">
      <c r="C17" s="281" t="s">
        <v>288</v>
      </c>
      <c r="D17" s="284" t="str">
        <f>IF('0_基本情報'!D24='【リスト】 (2)'!C3,"",IF('3_区分3計算表'!$G$38="","実人数を入力してください",MIN('3_区分3計算表'!$F$38:$G$38)))</f>
        <v>実人数を入力してください</v>
      </c>
    </row>
    <row r="18" spans="1:5" s="280" customFormat="1" ht="24.75" customHeight="1">
      <c r="C18" s="281" t="s">
        <v>289</v>
      </c>
      <c r="D18" s="284" t="str">
        <f>IF('0_基本情報'!D24='【リスト】 (2)'!C3,"",IF('3_区分3計算表'!$G$39="","実人数を入力してください",MIN('3_区分3計算表'!$F$39:$G$39)))</f>
        <v>実人数を入力してください</v>
      </c>
    </row>
    <row r="19" spans="1:5" s="280" customFormat="1" ht="24.75" customHeight="1">
      <c r="C19" s="281" t="s">
        <v>198</v>
      </c>
      <c r="D19" s="283">
        <f>IF('0_基本情報'!D24='【リスト】 (2)'!C3,0,'3_区分3計算表'!$F$44)</f>
        <v>0</v>
      </c>
    </row>
    <row r="20" spans="1:5" s="280" customFormat="1" ht="24.75" customHeight="1">
      <c r="C20" s="281" t="s">
        <v>74</v>
      </c>
      <c r="D20" s="283">
        <f>ROUNDDOWN(D19*実施月数,-3)</f>
        <v>0</v>
      </c>
      <c r="E20" s="293" t="s">
        <v>609</v>
      </c>
    </row>
    <row r="21" spans="1:5" s="278" customFormat="1" ht="13.5"/>
    <row r="22" spans="1:5" s="278" customFormat="1" ht="13.5">
      <c r="A22" s="279" t="str">
        <f>IF('1_児童数計算表'!$M$3="","・施設・事業所名がブランクになっています。（児童数計算表）","")</f>
        <v/>
      </c>
    </row>
    <row r="23" spans="1:5" s="278" customFormat="1" ht="13.5">
      <c r="A23" s="279" t="str">
        <f>IF(OR('3_区分3計算表'!$G$38="",'3_区分3計算表'!$G$39=""),"・区分3計算表の加算算定対象人数の実人数にブランクがあります。","")</f>
        <v>・区分3計算表の加算算定対象人数の実人数にブランクがあります。</v>
      </c>
    </row>
  </sheetData>
  <sheetProtection algorithmName="SHA-512" hashValue="1rkvwL5ssLboxA8hbX8mqmNuGx3Gd/nVJRDh2ePIEAyjA7Uxz6AMV6W0qlnvkb6u/3gTNwK+MC18Bzn8AUUaIg==" saltValue="+49265JLqm97kA1s1d6EkA==" spinCount="100000" sheet="1" objects="1" scenarios="1"/>
  <phoneticPr fontId="4"/>
  <pageMargins left="0.7" right="0.7" top="0.75" bottom="0.75" header="0.3" footer="0.3"/>
  <pageSetup paperSize="9" scale="8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7994-76AA-4FA3-B2C1-842474B1978C}">
  <sheetPr>
    <pageSetUpPr fitToPage="1"/>
  </sheetPr>
  <dimension ref="B1:AQ54"/>
  <sheetViews>
    <sheetView showGridLines="0" view="pageBreakPreview" zoomScale="85" zoomScaleNormal="100" zoomScaleSheetLayoutView="85" workbookViewId="0">
      <selection activeCell="AB50" sqref="AB50"/>
    </sheetView>
  </sheetViews>
  <sheetFormatPr defaultColWidth="9" defaultRowHeight="18" customHeight="1"/>
  <cols>
    <col min="1" max="1" width="2" style="422" customWidth="1"/>
    <col min="2" max="2" width="2.5" style="422" customWidth="1"/>
    <col min="3" max="7" width="3" style="422" customWidth="1"/>
    <col min="8" max="21" width="3.625" style="422" customWidth="1"/>
    <col min="22" max="25" width="3" style="422" customWidth="1"/>
    <col min="26" max="26" width="3" style="423" customWidth="1"/>
    <col min="27" max="30" width="3" style="422" customWidth="1"/>
    <col min="31" max="33" width="3.375" style="422" customWidth="1"/>
    <col min="34" max="34" width="3.875" style="422" customWidth="1"/>
    <col min="35" max="52" width="3.375" style="422" customWidth="1"/>
    <col min="53" max="16384" width="9" style="422"/>
  </cols>
  <sheetData>
    <row r="1" spans="2:43" ht="18" customHeight="1">
      <c r="B1" s="421" t="s">
        <v>355</v>
      </c>
      <c r="AQ1" s="424" t="s">
        <v>354</v>
      </c>
    </row>
    <row r="2" spans="2:43" ht="18" customHeight="1">
      <c r="B2" s="695" t="str">
        <f>$AQ$1&amp;AQ2&amp;"年度加算率等認定申請書（処遇改善等加算）"</f>
        <v>令和８年度加算率等認定申請書（処遇改善等加算）</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Q2" s="425" t="s">
        <v>687</v>
      </c>
    </row>
    <row r="3" spans="2:43" ht="9.75" customHeight="1">
      <c r="C3" s="426"/>
      <c r="D3" s="426"/>
      <c r="E3" s="426"/>
      <c r="F3" s="426"/>
      <c r="G3" s="426"/>
      <c r="H3" s="426"/>
      <c r="I3" s="426"/>
      <c r="J3" s="426"/>
      <c r="K3" s="426"/>
      <c r="L3" s="426"/>
      <c r="M3" s="426"/>
      <c r="N3" s="426"/>
      <c r="O3" s="426"/>
      <c r="P3" s="426"/>
      <c r="Q3" s="426"/>
      <c r="R3" s="426"/>
      <c r="S3" s="426"/>
      <c r="T3" s="426"/>
      <c r="U3" s="426"/>
      <c r="V3" s="426"/>
      <c r="W3" s="426"/>
      <c r="X3" s="426"/>
      <c r="Y3" s="426"/>
      <c r="Z3" s="427"/>
      <c r="AA3" s="426"/>
      <c r="AB3" s="426"/>
      <c r="AC3" s="426"/>
      <c r="AD3" s="426"/>
      <c r="AE3" s="426"/>
      <c r="AF3" s="426"/>
      <c r="AG3" s="426"/>
    </row>
    <row r="4" spans="2:43" ht="18" customHeight="1">
      <c r="F4" s="428"/>
      <c r="G4" s="428"/>
      <c r="N4" s="428"/>
      <c r="O4" s="428"/>
    </row>
    <row r="5" spans="2:43" ht="17.25" customHeight="1">
      <c r="F5" s="696" t="s">
        <v>353</v>
      </c>
      <c r="G5" s="696"/>
      <c r="H5" s="696"/>
      <c r="I5" s="696"/>
      <c r="J5" s="696"/>
      <c r="K5" s="696"/>
      <c r="L5" s="696"/>
      <c r="M5" s="428"/>
      <c r="N5" s="428"/>
      <c r="O5" s="428"/>
    </row>
    <row r="6" spans="2:43" ht="17.25" customHeight="1" thickBot="1">
      <c r="F6" s="428"/>
      <c r="G6" s="428"/>
      <c r="H6" s="428"/>
      <c r="I6" s="428"/>
      <c r="J6" s="428"/>
      <c r="K6" s="428"/>
      <c r="L6" s="428"/>
      <c r="M6" s="428"/>
      <c r="N6" s="428"/>
      <c r="O6" s="428"/>
      <c r="U6" s="429"/>
      <c r="V6" s="429"/>
      <c r="W6" s="429"/>
      <c r="X6" s="429"/>
      <c r="Y6" s="429"/>
      <c r="Z6" s="429"/>
      <c r="AA6" s="429"/>
      <c r="AB6" s="429"/>
      <c r="AC6" s="429"/>
      <c r="AD6" s="429"/>
      <c r="AE6" s="429"/>
      <c r="AF6" s="429"/>
      <c r="AG6" s="429"/>
    </row>
    <row r="7" spans="2:43" ht="17.25" customHeight="1">
      <c r="F7" s="428"/>
      <c r="G7" s="428"/>
      <c r="N7" s="428"/>
      <c r="O7" s="697" t="s">
        <v>352</v>
      </c>
      <c r="P7" s="697"/>
      <c r="Q7" s="697"/>
      <c r="R7" s="697"/>
      <c r="S7" s="697"/>
      <c r="T7" s="697"/>
      <c r="U7" s="698" t="s">
        <v>351</v>
      </c>
      <c r="V7" s="698"/>
      <c r="W7" s="698"/>
      <c r="X7" s="698"/>
      <c r="Y7" s="698"/>
      <c r="Z7" s="698"/>
      <c r="AA7" s="698"/>
      <c r="AB7" s="698"/>
      <c r="AC7" s="698"/>
      <c r="AD7" s="698"/>
      <c r="AE7" s="698"/>
      <c r="AF7" s="698"/>
      <c r="AG7" s="699"/>
    </row>
    <row r="8" spans="2:43" ht="17.25" customHeight="1">
      <c r="N8" s="428"/>
      <c r="O8" s="704" t="s">
        <v>350</v>
      </c>
      <c r="P8" s="704"/>
      <c r="Q8" s="704"/>
      <c r="R8" s="704"/>
      <c r="S8" s="704"/>
      <c r="T8" s="704"/>
      <c r="U8" s="705">
        <f>'0_基本情報'!$D$4</f>
        <v>0</v>
      </c>
      <c r="V8" s="705"/>
      <c r="W8" s="705"/>
      <c r="X8" s="705"/>
      <c r="Y8" s="705"/>
      <c r="Z8" s="705"/>
      <c r="AA8" s="705"/>
      <c r="AB8" s="705"/>
      <c r="AC8" s="705"/>
      <c r="AD8" s="705"/>
      <c r="AE8" s="705"/>
      <c r="AF8" s="705"/>
      <c r="AG8" s="706"/>
    </row>
    <row r="9" spans="2:43" ht="17.25" customHeight="1">
      <c r="N9" s="428"/>
      <c r="O9" s="704" t="s">
        <v>349</v>
      </c>
      <c r="P9" s="704"/>
      <c r="Q9" s="704"/>
      <c r="R9" s="704"/>
      <c r="S9" s="704"/>
      <c r="T9" s="704"/>
      <c r="U9" s="707">
        <f>'0_基本情報'!$D$5</f>
        <v>0</v>
      </c>
      <c r="V9" s="707"/>
      <c r="W9" s="707"/>
      <c r="X9" s="707"/>
      <c r="Y9" s="707"/>
      <c r="Z9" s="707"/>
      <c r="AA9" s="707"/>
      <c r="AB9" s="707"/>
      <c r="AC9" s="707"/>
      <c r="AD9" s="707"/>
      <c r="AE9" s="707"/>
      <c r="AF9" s="707"/>
      <c r="AG9" s="708"/>
    </row>
    <row r="10" spans="2:43" ht="17.25" customHeight="1" thickBot="1">
      <c r="N10" s="428"/>
      <c r="O10" s="709" t="s">
        <v>348</v>
      </c>
      <c r="P10" s="709"/>
      <c r="Q10" s="709"/>
      <c r="R10" s="709"/>
      <c r="S10" s="709"/>
      <c r="T10" s="709"/>
      <c r="U10" s="700">
        <f>'0_基本情報'!$D$3</f>
        <v>0</v>
      </c>
      <c r="V10" s="700"/>
      <c r="W10" s="700"/>
      <c r="X10" s="700"/>
      <c r="Y10" s="700"/>
      <c r="Z10" s="700"/>
      <c r="AA10" s="700"/>
      <c r="AB10" s="700"/>
      <c r="AC10" s="700"/>
      <c r="AD10" s="700"/>
      <c r="AE10" s="700"/>
      <c r="AF10" s="700"/>
      <c r="AG10" s="701"/>
    </row>
    <row r="11" spans="2:43" ht="17.25" customHeight="1">
      <c r="Q11" s="430"/>
      <c r="R11" s="430"/>
      <c r="S11" s="430"/>
      <c r="T11" s="430"/>
      <c r="U11" s="431"/>
      <c r="V11" s="430"/>
      <c r="W11" s="430"/>
      <c r="X11" s="430"/>
      <c r="Y11" s="430"/>
    </row>
    <row r="12" spans="2:43" ht="9.75" customHeight="1">
      <c r="Q12" s="430"/>
      <c r="R12" s="430"/>
      <c r="S12" s="430"/>
      <c r="T12" s="430"/>
      <c r="U12" s="430"/>
      <c r="V12" s="430"/>
      <c r="W12" s="430"/>
      <c r="X12" s="430"/>
      <c r="Y12" s="430"/>
    </row>
    <row r="13" spans="2:43" ht="9.75" customHeight="1">
      <c r="Q13" s="430"/>
      <c r="R13" s="430"/>
      <c r="S13" s="430"/>
      <c r="T13" s="430"/>
      <c r="U13" s="430"/>
      <c r="V13" s="430"/>
      <c r="W13" s="430"/>
      <c r="X13" s="430"/>
      <c r="Y13" s="430"/>
    </row>
    <row r="14" spans="2:43" ht="18.75" customHeight="1" thickBot="1">
      <c r="B14" s="432" t="s">
        <v>347</v>
      </c>
      <c r="D14" s="433"/>
      <c r="E14" s="433"/>
      <c r="F14" s="433"/>
      <c r="G14" s="433"/>
      <c r="H14" s="433"/>
      <c r="I14" s="433"/>
      <c r="J14" s="433"/>
      <c r="K14" s="433"/>
      <c r="L14" s="433"/>
      <c r="M14" s="433"/>
      <c r="N14" s="433"/>
      <c r="O14" s="433"/>
      <c r="P14" s="433"/>
      <c r="Q14" s="433"/>
      <c r="R14" s="433"/>
      <c r="S14" s="433"/>
      <c r="T14" s="433"/>
      <c r="U14" s="433"/>
      <c r="V14" s="433"/>
      <c r="W14" s="433"/>
      <c r="X14" s="433"/>
      <c r="Y14" s="433"/>
      <c r="Z14" s="434"/>
      <c r="AA14" s="433"/>
      <c r="AB14" s="433"/>
      <c r="AC14" s="433"/>
      <c r="AD14" s="433"/>
      <c r="AE14" s="433"/>
      <c r="AF14" s="433"/>
      <c r="AG14" s="433"/>
      <c r="AH14" s="433"/>
      <c r="AI14" s="433"/>
      <c r="AJ14" s="433"/>
      <c r="AK14" s="433"/>
      <c r="AL14" s="433"/>
      <c r="AM14" s="433"/>
      <c r="AN14" s="433"/>
    </row>
    <row r="15" spans="2:43" ht="10.5" customHeight="1" thickBot="1">
      <c r="B15" s="433"/>
      <c r="C15" s="710" t="s">
        <v>346</v>
      </c>
      <c r="D15" s="710"/>
      <c r="E15" s="710"/>
      <c r="F15" s="710"/>
      <c r="G15" s="710"/>
      <c r="H15" s="710"/>
      <c r="I15" s="710"/>
      <c r="J15" s="710"/>
      <c r="K15" s="710"/>
      <c r="L15" s="711"/>
      <c r="AA15" s="433"/>
    </row>
    <row r="16" spans="2:43" ht="34.5" customHeight="1">
      <c r="B16" s="433"/>
      <c r="C16" s="710"/>
      <c r="D16" s="710"/>
      <c r="E16" s="710"/>
      <c r="F16" s="710"/>
      <c r="G16" s="710"/>
      <c r="H16" s="710"/>
      <c r="I16" s="710"/>
      <c r="J16" s="710"/>
      <c r="K16" s="710"/>
      <c r="L16" s="711"/>
      <c r="AA16" s="433"/>
    </row>
    <row r="17" spans="2:34" ht="18.75" customHeight="1" thickBot="1">
      <c r="B17" s="433"/>
      <c r="C17" s="702" t="str">
        <f>IF('0_基本情報'!$D$22='【リスト】 (2)'!$C$2,"適","否")</f>
        <v>否</v>
      </c>
      <c r="D17" s="702"/>
      <c r="E17" s="702"/>
      <c r="F17" s="703">
        <f>IF(C17="適",加算率a,0)</f>
        <v>0</v>
      </c>
      <c r="G17" s="703"/>
      <c r="H17" s="703"/>
      <c r="I17" s="703"/>
      <c r="J17" s="703"/>
      <c r="K17" s="703"/>
      <c r="L17" s="435" t="s">
        <v>340</v>
      </c>
      <c r="AA17" s="433"/>
    </row>
    <row r="18" spans="2:34" ht="14.25">
      <c r="B18" s="433"/>
      <c r="C18" s="436" t="s">
        <v>339</v>
      </c>
      <c r="D18" s="437" t="s">
        <v>345</v>
      </c>
      <c r="E18" s="438"/>
      <c r="F18" s="438"/>
      <c r="G18" s="438"/>
      <c r="H18" s="438"/>
      <c r="I18" s="438"/>
      <c r="J18" s="438"/>
      <c r="K18" s="438"/>
      <c r="L18" s="438"/>
      <c r="M18" s="438"/>
      <c r="N18" s="438"/>
      <c r="O18" s="438"/>
      <c r="P18" s="438"/>
      <c r="Q18" s="438"/>
      <c r="R18" s="438"/>
      <c r="S18" s="438"/>
      <c r="T18" s="438"/>
      <c r="U18" s="438"/>
      <c r="V18" s="438"/>
      <c r="W18" s="438"/>
      <c r="X18" s="438"/>
      <c r="Y18" s="438"/>
      <c r="Z18" s="439"/>
      <c r="AA18" s="438"/>
      <c r="AB18" s="438"/>
      <c r="AC18" s="438"/>
      <c r="AD18" s="438"/>
      <c r="AE18" s="438"/>
      <c r="AF18" s="438"/>
      <c r="AG18" s="438"/>
      <c r="AH18" s="433"/>
    </row>
    <row r="19" spans="2:34" ht="14.25">
      <c r="B19" s="433"/>
      <c r="C19" s="436"/>
      <c r="D19" s="437"/>
      <c r="G19" s="438"/>
      <c r="H19" s="438"/>
      <c r="I19" s="438"/>
      <c r="J19" s="438"/>
      <c r="K19" s="438"/>
      <c r="L19" s="438"/>
      <c r="M19" s="438"/>
      <c r="N19" s="438"/>
      <c r="O19" s="438"/>
      <c r="P19" s="438"/>
      <c r="Q19" s="438"/>
      <c r="R19" s="438"/>
      <c r="S19" s="438"/>
      <c r="T19" s="438"/>
      <c r="U19" s="438"/>
      <c r="V19" s="438"/>
      <c r="W19" s="438"/>
      <c r="X19" s="438"/>
      <c r="Y19" s="438"/>
      <c r="Z19" s="439"/>
      <c r="AA19" s="438"/>
      <c r="AB19" s="438"/>
      <c r="AC19" s="438"/>
      <c r="AD19" s="438"/>
      <c r="AE19" s="438"/>
      <c r="AF19" s="438"/>
      <c r="AG19" s="438"/>
      <c r="AH19" s="433"/>
    </row>
    <row r="20" spans="2:34" ht="18.75" customHeight="1">
      <c r="B20" s="432" t="s">
        <v>344</v>
      </c>
      <c r="C20" s="440"/>
      <c r="D20" s="440"/>
      <c r="E20" s="440"/>
      <c r="F20" s="440"/>
      <c r="G20" s="440"/>
      <c r="H20" s="440"/>
      <c r="I20" s="440"/>
      <c r="J20" s="440"/>
      <c r="K20" s="441"/>
      <c r="L20" s="441"/>
      <c r="M20" s="441"/>
      <c r="N20" s="440"/>
      <c r="O20" s="440"/>
      <c r="P20" s="440"/>
      <c r="Q20" s="440"/>
      <c r="R20" s="440"/>
      <c r="S20" s="440"/>
      <c r="T20" s="440"/>
      <c r="U20" s="441"/>
    </row>
    <row r="21" spans="2:34" ht="33.75" customHeight="1">
      <c r="C21" s="438" t="s">
        <v>343</v>
      </c>
      <c r="D21" s="438"/>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row>
    <row r="22" spans="2:34" ht="1.5" customHeight="1">
      <c r="C22" s="442"/>
      <c r="D22" s="438"/>
      <c r="E22" s="438"/>
      <c r="F22" s="438"/>
      <c r="G22" s="438"/>
      <c r="H22" s="438"/>
      <c r="I22" s="438"/>
      <c r="J22" s="438"/>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row>
    <row r="23" spans="2:34" ht="1.5" customHeight="1">
      <c r="C23" s="442"/>
      <c r="D23" s="438"/>
      <c r="E23" s="438"/>
      <c r="F23" s="438"/>
      <c r="G23" s="438"/>
      <c r="H23" s="438"/>
      <c r="I23" s="438"/>
      <c r="J23" s="438"/>
      <c r="K23" s="441"/>
      <c r="L23" s="442"/>
      <c r="M23" s="442"/>
      <c r="N23" s="442"/>
      <c r="O23" s="442"/>
      <c r="P23" s="442"/>
      <c r="Q23" s="441"/>
      <c r="R23" s="442"/>
      <c r="S23" s="442"/>
      <c r="T23" s="442"/>
      <c r="U23" s="442"/>
      <c r="V23" s="442"/>
      <c r="W23" s="442"/>
      <c r="X23" s="442"/>
      <c r="Y23" s="442"/>
      <c r="Z23" s="442"/>
      <c r="AA23" s="442"/>
      <c r="AB23" s="442"/>
      <c r="AC23" s="442"/>
      <c r="AD23" s="442"/>
      <c r="AE23" s="442"/>
      <c r="AF23" s="442"/>
      <c r="AG23" s="442"/>
    </row>
    <row r="24" spans="2:34" ht="1.5" customHeight="1">
      <c r="C24" s="442"/>
      <c r="D24" s="443"/>
      <c r="E24" s="443"/>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row>
    <row r="25" spans="2:34" ht="1.5" customHeight="1">
      <c r="C25" s="442"/>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row>
    <row r="26" spans="2:34" ht="1.5" customHeight="1">
      <c r="C26" s="442"/>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row>
    <row r="27" spans="2:34" ht="1.5" customHeight="1">
      <c r="C27" s="442"/>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row>
    <row r="28" spans="2:34" ht="1.5" customHeight="1">
      <c r="C28" s="442"/>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row>
    <row r="29" spans="2:34" ht="1.5" customHeight="1">
      <c r="C29" s="442"/>
      <c r="D29" s="444"/>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row>
    <row r="30" spans="2:34" ht="1.5" customHeight="1">
      <c r="C30" s="442"/>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row>
    <row r="31" spans="2:34" ht="1.5" customHeight="1">
      <c r="C31" s="442"/>
      <c r="D31" s="444"/>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row>
    <row r="32" spans="2:34" ht="1.5" customHeight="1">
      <c r="C32" s="442"/>
      <c r="D32" s="444"/>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row>
    <row r="33" spans="2:33" ht="1.5" customHeight="1">
      <c r="C33" s="442"/>
      <c r="D33" s="444"/>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row>
    <row r="34" spans="2:33" ht="1.5" customHeight="1">
      <c r="C34" s="442"/>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row>
    <row r="35" spans="2:33" ht="1.5" customHeight="1">
      <c r="C35" s="442"/>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row>
    <row r="36" spans="2:33" ht="1.5" customHeight="1">
      <c r="C36" s="442"/>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row>
    <row r="37" spans="2:33" ht="1.5" customHeight="1">
      <c r="C37" s="442"/>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row>
    <row r="38" spans="2:33" ht="1.5" customHeight="1">
      <c r="C38" s="442"/>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row>
    <row r="39" spans="2:33" ht="1.5" customHeight="1">
      <c r="C39" s="442"/>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row>
    <row r="40" spans="2:33" ht="1.5" customHeight="1">
      <c r="C40" s="442"/>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row>
    <row r="41" spans="2:33" ht="1.5" customHeight="1">
      <c r="C41" s="442"/>
      <c r="D41" s="442"/>
      <c r="E41" s="442"/>
      <c r="F41" s="442"/>
      <c r="G41" s="442"/>
      <c r="H41" s="438"/>
      <c r="I41" s="438"/>
      <c r="J41" s="438"/>
      <c r="K41" s="442"/>
      <c r="L41" s="442"/>
      <c r="M41" s="442"/>
      <c r="N41" s="442"/>
      <c r="O41" s="442"/>
      <c r="P41" s="442"/>
      <c r="Q41" s="442"/>
      <c r="R41" s="442"/>
      <c r="S41" s="442"/>
      <c r="T41" s="442"/>
      <c r="U41" s="442"/>
      <c r="V41" s="442"/>
      <c r="W41" s="438"/>
      <c r="X41" s="438"/>
      <c r="Y41" s="438"/>
      <c r="Z41" s="438"/>
    </row>
    <row r="42" spans="2:33" ht="1.5" customHeight="1">
      <c r="C42" s="442"/>
      <c r="D42" s="442"/>
      <c r="E42" s="442"/>
      <c r="F42" s="442"/>
      <c r="G42" s="442"/>
      <c r="H42" s="438"/>
      <c r="I42" s="438"/>
      <c r="J42" s="438"/>
      <c r="K42" s="442"/>
      <c r="L42" s="442"/>
      <c r="M42" s="442"/>
      <c r="N42" s="442"/>
      <c r="O42" s="442"/>
      <c r="P42" s="442"/>
      <c r="Q42" s="442"/>
      <c r="R42" s="442"/>
      <c r="S42" s="442"/>
      <c r="T42" s="442"/>
      <c r="U42" s="442"/>
      <c r="V42" s="442"/>
      <c r="W42" s="438"/>
      <c r="X42" s="438"/>
      <c r="Y42" s="438"/>
      <c r="Z42" s="438"/>
    </row>
    <row r="43" spans="2:33" ht="1.5" customHeight="1">
      <c r="C43" s="445"/>
      <c r="D43" s="445"/>
      <c r="E43" s="445"/>
      <c r="F43" s="445"/>
      <c r="G43" s="445"/>
      <c r="H43" s="445"/>
      <c r="I43" s="445"/>
      <c r="J43" s="445"/>
      <c r="K43" s="445"/>
      <c r="L43" s="445"/>
      <c r="M43" s="445"/>
      <c r="N43" s="445"/>
      <c r="O43" s="445"/>
      <c r="P43" s="442"/>
      <c r="Q43" s="442"/>
      <c r="R43" s="442"/>
      <c r="S43" s="442"/>
      <c r="T43" s="442"/>
      <c r="U43" s="443"/>
      <c r="V43" s="443"/>
      <c r="W43" s="443"/>
      <c r="X43" s="443"/>
      <c r="Y43" s="443"/>
      <c r="Z43" s="439"/>
      <c r="AA43" s="443"/>
      <c r="AB43" s="443"/>
      <c r="AC43" s="443"/>
      <c r="AD43" s="438"/>
      <c r="AE43" s="438"/>
      <c r="AF43" s="438"/>
      <c r="AG43" s="438"/>
    </row>
    <row r="44" spans="2:33" ht="1.5" customHeight="1">
      <c r="C44" s="446"/>
      <c r="D44" s="447"/>
      <c r="E44" s="447"/>
      <c r="F44" s="448"/>
      <c r="G44" s="448"/>
      <c r="H44" s="448"/>
      <c r="I44" s="448"/>
      <c r="J44" s="448"/>
      <c r="K44" s="448"/>
      <c r="L44" s="448"/>
      <c r="M44" s="448"/>
      <c r="N44" s="448"/>
      <c r="O44" s="448"/>
      <c r="P44" s="448"/>
      <c r="Q44" s="448"/>
      <c r="R44" s="448"/>
      <c r="S44" s="448"/>
      <c r="T44" s="448"/>
      <c r="U44" s="448"/>
      <c r="V44" s="448"/>
      <c r="W44" s="448"/>
      <c r="X44" s="448"/>
      <c r="Y44" s="448"/>
      <c r="Z44" s="446"/>
      <c r="AA44" s="448"/>
      <c r="AB44" s="448"/>
      <c r="AC44" s="448"/>
      <c r="AD44" s="448"/>
      <c r="AE44" s="448"/>
      <c r="AF44" s="448"/>
      <c r="AG44" s="448"/>
    </row>
    <row r="45" spans="2:33" ht="1.5" customHeight="1">
      <c r="C45" s="446"/>
      <c r="D45" s="447"/>
      <c r="E45" s="447"/>
      <c r="F45" s="448"/>
      <c r="G45" s="448"/>
      <c r="H45" s="448"/>
      <c r="I45" s="448"/>
      <c r="J45" s="448"/>
      <c r="K45" s="448"/>
      <c r="L45" s="448"/>
      <c r="M45" s="448"/>
      <c r="N45" s="448"/>
      <c r="O45" s="448"/>
      <c r="P45" s="448"/>
      <c r="Q45" s="448"/>
      <c r="R45" s="448"/>
      <c r="S45" s="448"/>
      <c r="T45" s="448"/>
      <c r="U45" s="448"/>
      <c r="V45" s="448"/>
      <c r="W45" s="448"/>
      <c r="X45" s="448"/>
      <c r="Y45" s="448"/>
      <c r="Z45" s="446"/>
      <c r="AA45" s="448"/>
      <c r="AB45" s="448"/>
      <c r="AC45" s="448"/>
      <c r="AD45" s="448"/>
      <c r="AE45" s="448"/>
      <c r="AF45" s="448"/>
      <c r="AG45" s="448"/>
    </row>
    <row r="46" spans="2:33" ht="1.5" customHeight="1">
      <c r="C46" s="449"/>
    </row>
    <row r="47" spans="2:33" ht="1.5" customHeight="1">
      <c r="C47" s="449"/>
    </row>
    <row r="48" spans="2:33" ht="18.75" customHeight="1" thickBot="1">
      <c r="B48" s="432" t="s">
        <v>342</v>
      </c>
      <c r="C48" s="440"/>
      <c r="D48" s="440"/>
      <c r="E48" s="440"/>
      <c r="F48" s="440"/>
      <c r="G48" s="440"/>
      <c r="H48" s="440"/>
      <c r="I48" s="440"/>
      <c r="J48" s="440"/>
      <c r="K48" s="441"/>
      <c r="L48" s="441"/>
      <c r="M48" s="441"/>
      <c r="N48" s="440"/>
      <c r="O48" s="440"/>
      <c r="P48" s="440"/>
      <c r="Q48" s="440"/>
      <c r="R48" s="450"/>
      <c r="S48" s="440"/>
      <c r="T48" s="440"/>
      <c r="U48" s="441"/>
    </row>
    <row r="49" spans="2:21" ht="18.75" customHeight="1">
      <c r="B49" s="432"/>
      <c r="C49" s="710" t="s">
        <v>341</v>
      </c>
      <c r="D49" s="712"/>
      <c r="E49" s="712"/>
      <c r="F49" s="712"/>
      <c r="G49" s="712"/>
      <c r="H49" s="712"/>
      <c r="I49" s="712"/>
      <c r="J49" s="712"/>
      <c r="K49" s="712"/>
      <c r="L49" s="712"/>
      <c r="M49" s="712"/>
      <c r="N49" s="712"/>
      <c r="O49" s="712"/>
      <c r="P49" s="713"/>
      <c r="Q49" s="440"/>
      <c r="R49" s="440"/>
      <c r="S49" s="440"/>
      <c r="T49" s="440"/>
      <c r="U49" s="441"/>
    </row>
    <row r="50" spans="2:21" ht="24" customHeight="1">
      <c r="B50" s="432"/>
      <c r="C50" s="714"/>
      <c r="D50" s="715"/>
      <c r="E50" s="715"/>
      <c r="F50" s="715"/>
      <c r="G50" s="715"/>
      <c r="H50" s="715"/>
      <c r="I50" s="715"/>
      <c r="J50" s="715"/>
      <c r="K50" s="715"/>
      <c r="L50" s="715"/>
      <c r="M50" s="715"/>
      <c r="N50" s="715"/>
      <c r="O50" s="715"/>
      <c r="P50" s="716"/>
      <c r="Q50" s="440"/>
      <c r="R50" s="440"/>
      <c r="S50" s="440"/>
      <c r="T50" s="440"/>
      <c r="U50" s="441"/>
    </row>
    <row r="51" spans="2:21" ht="18.75" customHeight="1" thickBot="1">
      <c r="B51" s="432"/>
      <c r="C51" s="702" t="str">
        <f>IF('0_基本情報'!$D$23='【リスト】 (2)'!$C$2,"適","否")</f>
        <v>否</v>
      </c>
      <c r="D51" s="702"/>
      <c r="E51" s="702"/>
      <c r="F51" s="703">
        <f>IF(C51="適",加算率b,0)</f>
        <v>0</v>
      </c>
      <c r="G51" s="703"/>
      <c r="H51" s="703"/>
      <c r="I51" s="703"/>
      <c r="J51" s="703"/>
      <c r="K51" s="703"/>
      <c r="L51" s="595" t="s">
        <v>340</v>
      </c>
      <c r="M51" s="594"/>
      <c r="N51" s="594"/>
      <c r="O51" s="594"/>
      <c r="P51" s="593"/>
      <c r="Q51" s="440"/>
      <c r="R51" s="440"/>
      <c r="S51" s="440"/>
      <c r="T51" s="440"/>
      <c r="U51" s="441"/>
    </row>
    <row r="52" spans="2:21" ht="18.75" customHeight="1">
      <c r="B52" s="432"/>
      <c r="C52" s="436" t="s">
        <v>339</v>
      </c>
      <c r="D52" s="452" t="s">
        <v>338</v>
      </c>
      <c r="E52" s="438"/>
      <c r="F52" s="438"/>
      <c r="G52" s="440"/>
      <c r="H52" s="440"/>
      <c r="I52" s="440"/>
      <c r="J52" s="440"/>
      <c r="K52" s="441"/>
      <c r="L52" s="441"/>
      <c r="M52" s="441"/>
      <c r="N52" s="440"/>
      <c r="O52" s="440"/>
      <c r="P52" s="440"/>
      <c r="Q52" s="440"/>
      <c r="R52" s="440"/>
      <c r="S52" s="440"/>
      <c r="T52" s="440"/>
      <c r="U52" s="441"/>
    </row>
    <row r="53" spans="2:21" ht="18.75" customHeight="1">
      <c r="B53" s="432"/>
      <c r="C53" s="436"/>
      <c r="D53" s="452"/>
      <c r="E53" s="438"/>
      <c r="F53" s="438"/>
      <c r="G53" s="440"/>
      <c r="H53" s="440"/>
      <c r="I53" s="440"/>
      <c r="J53" s="440"/>
      <c r="K53" s="441"/>
      <c r="L53" s="441"/>
      <c r="M53" s="441"/>
      <c r="N53" s="440"/>
      <c r="O53" s="440"/>
      <c r="P53" s="440"/>
      <c r="Q53" s="440"/>
      <c r="R53" s="440"/>
      <c r="S53" s="440"/>
      <c r="T53" s="440"/>
      <c r="U53" s="441"/>
    </row>
    <row r="54" spans="2:21" ht="18.75" customHeight="1">
      <c r="B54" s="432"/>
      <c r="C54" s="436"/>
      <c r="D54" s="452"/>
      <c r="E54" s="438"/>
      <c r="F54" s="438"/>
      <c r="G54" s="440"/>
      <c r="H54" s="440"/>
      <c r="I54" s="440"/>
      <c r="J54" s="440"/>
      <c r="K54" s="441"/>
      <c r="L54" s="441"/>
      <c r="M54" s="441"/>
      <c r="N54" s="440"/>
      <c r="O54" s="440"/>
      <c r="P54" s="440"/>
      <c r="Q54" s="440"/>
      <c r="R54" s="440"/>
      <c r="S54" s="440"/>
      <c r="T54" s="440"/>
      <c r="U54" s="441"/>
    </row>
  </sheetData>
  <sheetProtection algorithmName="SHA-512" hashValue="bpw326+4RdUS5cE/fZwGIoJaxYPcevYZCLEfYXnrfDNTEDSUvmFIZBSvL7UGv+w3TPFh5P66zOGaVXHMs3Xrew==" saltValue="t30DlC8WRafbf3xRONczbw==" spinCount="100000" sheet="1" insertRows="0"/>
  <mergeCells count="16">
    <mergeCell ref="C51:E51"/>
    <mergeCell ref="F51:K51"/>
    <mergeCell ref="O8:T8"/>
    <mergeCell ref="U8:AG8"/>
    <mergeCell ref="O9:T9"/>
    <mergeCell ref="U9:AG9"/>
    <mergeCell ref="O10:T10"/>
    <mergeCell ref="C15:L16"/>
    <mergeCell ref="C17:E17"/>
    <mergeCell ref="F17:K17"/>
    <mergeCell ref="C49:P50"/>
    <mergeCell ref="B2:AG2"/>
    <mergeCell ref="F5:L5"/>
    <mergeCell ref="O7:T7"/>
    <mergeCell ref="U7:AG7"/>
    <mergeCell ref="U10:AG10"/>
  </mergeCells>
  <phoneticPr fontId="4"/>
  <dataValidations count="1">
    <dataValidation type="list" allowBlank="1" showInputMessage="1" showErrorMessage="1" sqref="C17:E17 C51:E51" xr:uid="{E02821F2-C733-4BB4-9001-634D7F17A89C}">
      <formula1>"適,否"</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5AC6-E54C-4A92-9514-F6BECB581076}">
  <sheetPr>
    <pageSetUpPr fitToPage="1"/>
  </sheetPr>
  <dimension ref="B1:AM29"/>
  <sheetViews>
    <sheetView showGridLines="0" view="pageBreakPreview" zoomScale="85" zoomScaleNormal="100" zoomScaleSheetLayoutView="85" workbookViewId="0">
      <selection activeCell="C15" sqref="C15"/>
    </sheetView>
  </sheetViews>
  <sheetFormatPr defaultColWidth="9" defaultRowHeight="18" customHeight="1"/>
  <cols>
    <col min="1" max="1" width="2.5" style="306" customWidth="1"/>
    <col min="2" max="34" width="3" style="306" customWidth="1"/>
    <col min="35" max="35" width="2.5" style="306" customWidth="1"/>
    <col min="36" max="38" width="3" style="306" customWidth="1"/>
    <col min="39" max="39" width="13" style="306" hidden="1" customWidth="1"/>
    <col min="40" max="47" width="3" style="306" customWidth="1"/>
    <col min="48" max="16384" width="9" style="306"/>
  </cols>
  <sheetData>
    <row r="1" spans="2:34" ht="18" customHeight="1">
      <c r="B1" s="313" t="s">
        <v>380</v>
      </c>
    </row>
    <row r="2" spans="2:34" ht="18" customHeight="1">
      <c r="B2" s="741" t="str">
        <f>様式1!$AQ$1&amp;様式1!$AQ$2&amp;"年度キャリアパス要件届出書"</f>
        <v>令和８年度キャリアパス要件届出書</v>
      </c>
      <c r="C2" s="741"/>
      <c r="D2" s="741"/>
      <c r="E2" s="741"/>
      <c r="F2" s="741"/>
      <c r="G2" s="741"/>
      <c r="H2" s="741"/>
      <c r="I2" s="741"/>
      <c r="J2" s="741"/>
      <c r="K2" s="741"/>
      <c r="L2" s="741"/>
      <c r="M2" s="741"/>
      <c r="N2" s="741"/>
      <c r="O2" s="741"/>
      <c r="P2" s="741"/>
      <c r="Q2" s="741"/>
      <c r="R2" s="741"/>
      <c r="S2" s="741"/>
      <c r="T2" s="741"/>
      <c r="U2" s="741"/>
      <c r="V2" s="741"/>
      <c r="W2" s="741"/>
      <c r="X2" s="741"/>
      <c r="Y2" s="741"/>
      <c r="Z2" s="741"/>
      <c r="AA2" s="741"/>
      <c r="AB2" s="741"/>
      <c r="AC2" s="741"/>
      <c r="AD2" s="741"/>
      <c r="AE2" s="741"/>
      <c r="AF2" s="741"/>
      <c r="AG2" s="741"/>
      <c r="AH2" s="741"/>
    </row>
    <row r="3" spans="2:34" ht="18" customHeight="1">
      <c r="B3" s="723" t="s">
        <v>379</v>
      </c>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c r="AH3" s="740"/>
    </row>
    <row r="4" spans="2:34" ht="18" customHeight="1">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row>
    <row r="5" spans="2:34" ht="18" customHeight="1">
      <c r="F5" s="310"/>
      <c r="G5" s="310"/>
      <c r="M5" s="310"/>
      <c r="N5" s="310"/>
      <c r="O5" s="310"/>
    </row>
    <row r="6" spans="2:34" ht="17.25" customHeight="1">
      <c r="F6" s="759" t="s">
        <v>353</v>
      </c>
      <c r="G6" s="759"/>
      <c r="H6" s="759"/>
      <c r="I6" s="759"/>
      <c r="J6" s="759"/>
      <c r="K6" s="759"/>
      <c r="L6" s="759"/>
      <c r="M6" s="310"/>
      <c r="N6" s="310"/>
      <c r="O6" s="310"/>
    </row>
    <row r="7" spans="2:34" ht="17.25" customHeight="1" thickBot="1">
      <c r="F7" s="310"/>
      <c r="G7" s="310"/>
      <c r="H7" s="310"/>
      <c r="I7" s="310"/>
      <c r="J7" s="310"/>
      <c r="K7" s="310"/>
      <c r="L7" s="310"/>
      <c r="M7" s="310"/>
      <c r="N7" s="310"/>
      <c r="O7" s="310"/>
      <c r="V7" s="311"/>
      <c r="W7" s="311"/>
      <c r="X7" s="311"/>
      <c r="Y7" s="311"/>
      <c r="Z7" s="311"/>
      <c r="AA7" s="311"/>
      <c r="AB7" s="311"/>
      <c r="AC7" s="311"/>
      <c r="AD7" s="311"/>
      <c r="AE7" s="311"/>
      <c r="AF7" s="311"/>
      <c r="AG7" s="311"/>
      <c r="AH7" s="311"/>
    </row>
    <row r="8" spans="2:34" ht="17.25" customHeight="1">
      <c r="D8" s="310"/>
      <c r="E8" s="310"/>
      <c r="F8" s="310"/>
      <c r="G8" s="310"/>
      <c r="H8" s="310"/>
      <c r="I8" s="310"/>
      <c r="J8" s="310"/>
      <c r="K8" s="310"/>
      <c r="L8" s="310"/>
      <c r="M8" s="310"/>
      <c r="N8" s="310"/>
      <c r="P8" s="762" t="s">
        <v>352</v>
      </c>
      <c r="Q8" s="763"/>
      <c r="R8" s="763"/>
      <c r="S8" s="763"/>
      <c r="T8" s="763"/>
      <c r="U8" s="763"/>
      <c r="V8" s="764" t="str">
        <f>様式1!U7</f>
        <v>京都市</v>
      </c>
      <c r="W8" s="765"/>
      <c r="X8" s="765"/>
      <c r="Y8" s="765"/>
      <c r="Z8" s="765"/>
      <c r="AA8" s="765"/>
      <c r="AB8" s="765"/>
      <c r="AC8" s="765"/>
      <c r="AD8" s="765"/>
      <c r="AE8" s="765"/>
      <c r="AF8" s="765"/>
      <c r="AG8" s="765"/>
      <c r="AH8" s="766"/>
    </row>
    <row r="9" spans="2:34" ht="17.25" customHeight="1">
      <c r="D9" s="310"/>
      <c r="E9" s="310"/>
      <c r="F9" s="310"/>
      <c r="G9" s="310"/>
      <c r="H9" s="310"/>
      <c r="I9" s="310"/>
      <c r="J9" s="310"/>
      <c r="K9" s="310"/>
      <c r="L9" s="310"/>
      <c r="M9" s="310"/>
      <c r="N9" s="310"/>
      <c r="P9" s="724" t="s">
        <v>350</v>
      </c>
      <c r="Q9" s="725"/>
      <c r="R9" s="725"/>
      <c r="S9" s="725"/>
      <c r="T9" s="725"/>
      <c r="U9" s="725"/>
      <c r="V9" s="731">
        <f>様式1!U8</f>
        <v>0</v>
      </c>
      <c r="W9" s="732"/>
      <c r="X9" s="732"/>
      <c r="Y9" s="732"/>
      <c r="Z9" s="732"/>
      <c r="AA9" s="732"/>
      <c r="AB9" s="732"/>
      <c r="AC9" s="732"/>
      <c r="AD9" s="732"/>
      <c r="AE9" s="732"/>
      <c r="AF9" s="732"/>
      <c r="AG9" s="732"/>
      <c r="AH9" s="733"/>
    </row>
    <row r="10" spans="2:34" ht="17.25" customHeight="1">
      <c r="D10" s="310"/>
      <c r="E10" s="310"/>
      <c r="F10" s="310"/>
      <c r="G10" s="310"/>
      <c r="H10" s="310"/>
      <c r="I10" s="310"/>
      <c r="J10" s="310"/>
      <c r="K10" s="310"/>
      <c r="L10" s="310"/>
      <c r="M10" s="310"/>
      <c r="N10" s="310"/>
      <c r="P10" s="724" t="s">
        <v>349</v>
      </c>
      <c r="Q10" s="725"/>
      <c r="R10" s="725"/>
      <c r="S10" s="725"/>
      <c r="T10" s="725"/>
      <c r="U10" s="725"/>
      <c r="V10" s="731">
        <f>様式1!U9</f>
        <v>0</v>
      </c>
      <c r="W10" s="732"/>
      <c r="X10" s="732"/>
      <c r="Y10" s="732"/>
      <c r="Z10" s="732"/>
      <c r="AA10" s="732"/>
      <c r="AB10" s="732"/>
      <c r="AC10" s="732"/>
      <c r="AD10" s="732"/>
      <c r="AE10" s="732"/>
      <c r="AF10" s="732"/>
      <c r="AG10" s="732"/>
      <c r="AH10" s="733"/>
    </row>
    <row r="11" spans="2:34" ht="17.25" customHeight="1" thickBot="1">
      <c r="D11" s="310"/>
      <c r="E11" s="310"/>
      <c r="F11" s="310"/>
      <c r="G11" s="310"/>
      <c r="H11" s="310"/>
      <c r="I11" s="310"/>
      <c r="J11" s="310"/>
      <c r="K11" s="310"/>
      <c r="L11" s="310"/>
      <c r="M11" s="310"/>
      <c r="N11" s="310"/>
      <c r="O11" s="310"/>
      <c r="P11" s="734" t="s">
        <v>378</v>
      </c>
      <c r="Q11" s="735"/>
      <c r="R11" s="735"/>
      <c r="S11" s="735"/>
      <c r="T11" s="735"/>
      <c r="U11" s="735"/>
      <c r="V11" s="728">
        <f>様式1!U10</f>
        <v>0</v>
      </c>
      <c r="W11" s="729"/>
      <c r="X11" s="729"/>
      <c r="Y11" s="729"/>
      <c r="Z11" s="729"/>
      <c r="AA11" s="729"/>
      <c r="AB11" s="729"/>
      <c r="AC11" s="729"/>
      <c r="AD11" s="729"/>
      <c r="AE11" s="729"/>
      <c r="AF11" s="729"/>
      <c r="AG11" s="729"/>
      <c r="AH11" s="730"/>
    </row>
    <row r="12" spans="2:34" ht="18" customHeight="1">
      <c r="R12" s="309"/>
      <c r="S12" s="309"/>
      <c r="T12" s="309"/>
      <c r="U12" s="309"/>
      <c r="V12" s="309"/>
      <c r="W12" s="309"/>
      <c r="X12" s="309"/>
      <c r="Y12" s="309"/>
    </row>
    <row r="13" spans="2:34" ht="21.75" customHeight="1">
      <c r="B13" s="306" t="s">
        <v>377</v>
      </c>
    </row>
    <row r="14" spans="2:34" ht="9" customHeight="1"/>
    <row r="15" spans="2:34" ht="18.75" customHeight="1" thickBot="1"/>
    <row r="16" spans="2:34" ht="24" customHeight="1">
      <c r="C16" s="743" t="s">
        <v>376</v>
      </c>
      <c r="D16" s="320" t="s">
        <v>375</v>
      </c>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596"/>
      <c r="AC16" s="596"/>
      <c r="AD16" s="596"/>
      <c r="AE16" s="596"/>
      <c r="AF16" s="596"/>
      <c r="AG16" s="596"/>
      <c r="AH16" s="597"/>
    </row>
    <row r="17" spans="3:39" ht="17.25" customHeight="1">
      <c r="C17" s="744"/>
      <c r="D17" s="319" t="s">
        <v>374</v>
      </c>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07"/>
      <c r="AC17" s="307"/>
      <c r="AD17" s="307"/>
      <c r="AE17" s="307"/>
      <c r="AF17" s="307"/>
      <c r="AG17" s="307"/>
      <c r="AH17" s="598"/>
    </row>
    <row r="18" spans="3:39" ht="18" customHeight="1">
      <c r="C18" s="744"/>
      <c r="D18" s="308" t="s">
        <v>373</v>
      </c>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598"/>
      <c r="AM18" s="306" t="s">
        <v>372</v>
      </c>
    </row>
    <row r="19" spans="3:39" ht="18" customHeight="1" thickBot="1">
      <c r="C19" s="745"/>
      <c r="D19" s="317" t="s">
        <v>371</v>
      </c>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601"/>
      <c r="AM19" s="306" t="s">
        <v>370</v>
      </c>
    </row>
    <row r="20" spans="3:39" ht="24" customHeight="1">
      <c r="C20" s="746" t="s">
        <v>369</v>
      </c>
      <c r="D20" s="757" t="s">
        <v>368</v>
      </c>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599"/>
      <c r="AC20" s="599"/>
      <c r="AD20" s="599"/>
      <c r="AE20" s="599"/>
      <c r="AF20" s="599"/>
      <c r="AG20" s="599"/>
      <c r="AH20" s="600"/>
    </row>
    <row r="21" spans="3:39" ht="47.25" customHeight="1">
      <c r="C21" s="747"/>
      <c r="D21" s="315" t="s">
        <v>367</v>
      </c>
      <c r="E21" s="742" t="s">
        <v>366</v>
      </c>
      <c r="F21" s="742"/>
      <c r="G21" s="742"/>
      <c r="H21" s="742"/>
      <c r="I21" s="742"/>
      <c r="J21" s="742"/>
      <c r="K21" s="742"/>
      <c r="L21" s="737"/>
      <c r="M21" s="738"/>
      <c r="N21" s="738"/>
      <c r="O21" s="738"/>
      <c r="P21" s="738"/>
      <c r="Q21" s="738"/>
      <c r="R21" s="738"/>
      <c r="S21" s="738"/>
      <c r="T21" s="738"/>
      <c r="U21" s="738"/>
      <c r="V21" s="738"/>
      <c r="W21" s="738"/>
      <c r="X21" s="738"/>
      <c r="Y21" s="738"/>
      <c r="Z21" s="738"/>
      <c r="AA21" s="738"/>
      <c r="AB21" s="738"/>
      <c r="AC21" s="738"/>
      <c r="AD21" s="738"/>
      <c r="AE21" s="738"/>
      <c r="AF21" s="738"/>
      <c r="AG21" s="738"/>
      <c r="AH21" s="739"/>
    </row>
    <row r="22" spans="3:39" ht="30" customHeight="1">
      <c r="C22" s="747"/>
      <c r="D22" s="755" t="s">
        <v>365</v>
      </c>
      <c r="E22" s="753" t="s">
        <v>364</v>
      </c>
      <c r="F22" s="753"/>
      <c r="G22" s="753"/>
      <c r="H22" s="753"/>
      <c r="I22" s="753"/>
      <c r="J22" s="753"/>
      <c r="K22" s="753"/>
      <c r="L22" s="314" t="s">
        <v>363</v>
      </c>
      <c r="M22" s="749" t="s">
        <v>362</v>
      </c>
      <c r="N22" s="749"/>
      <c r="O22" s="749"/>
      <c r="P22" s="749"/>
      <c r="Q22" s="749"/>
      <c r="R22" s="749"/>
      <c r="S22" s="749"/>
      <c r="T22" s="749"/>
      <c r="U22" s="749"/>
      <c r="V22" s="749"/>
      <c r="W22" s="749"/>
      <c r="X22" s="749"/>
      <c r="Y22" s="749"/>
      <c r="Z22" s="749"/>
      <c r="AA22" s="749"/>
      <c r="AB22" s="749"/>
      <c r="AC22" s="749"/>
      <c r="AD22" s="749"/>
      <c r="AE22" s="749"/>
      <c r="AF22" s="749"/>
      <c r="AG22" s="749"/>
      <c r="AH22" s="750"/>
    </row>
    <row r="23" spans="3:39" ht="18" customHeight="1">
      <c r="C23" s="747"/>
      <c r="D23" s="755"/>
      <c r="E23" s="753"/>
      <c r="F23" s="753"/>
      <c r="G23" s="753"/>
      <c r="H23" s="753"/>
      <c r="I23" s="753"/>
      <c r="J23" s="753"/>
      <c r="K23" s="753"/>
      <c r="L23" s="760" t="s">
        <v>361</v>
      </c>
      <c r="M23" s="719" t="s">
        <v>360</v>
      </c>
      <c r="N23" s="720"/>
      <c r="O23" s="720"/>
      <c r="P23" s="720"/>
      <c r="Q23" s="720"/>
      <c r="R23" s="720"/>
      <c r="S23" s="720"/>
      <c r="T23" s="720"/>
      <c r="U23" s="720"/>
      <c r="V23" s="720"/>
      <c r="W23" s="720"/>
      <c r="X23" s="720"/>
      <c r="Y23" s="720"/>
      <c r="Z23" s="720"/>
      <c r="AA23" s="720"/>
      <c r="AB23" s="720"/>
      <c r="AC23" s="720"/>
      <c r="AD23" s="720"/>
      <c r="AE23" s="720"/>
      <c r="AF23" s="720"/>
      <c r="AG23" s="720"/>
      <c r="AH23" s="721"/>
    </row>
    <row r="24" spans="3:39" ht="47.25" customHeight="1" thickBot="1">
      <c r="C24" s="748"/>
      <c r="D24" s="756"/>
      <c r="E24" s="754"/>
      <c r="F24" s="754"/>
      <c r="G24" s="754"/>
      <c r="H24" s="754"/>
      <c r="I24" s="754"/>
      <c r="J24" s="754"/>
      <c r="K24" s="754"/>
      <c r="L24" s="761"/>
      <c r="M24" s="751"/>
      <c r="N24" s="751"/>
      <c r="O24" s="751"/>
      <c r="P24" s="751"/>
      <c r="Q24" s="751"/>
      <c r="R24" s="751"/>
      <c r="S24" s="751"/>
      <c r="T24" s="751"/>
      <c r="U24" s="751"/>
      <c r="V24" s="751"/>
      <c r="W24" s="751"/>
      <c r="X24" s="751"/>
      <c r="Y24" s="751"/>
      <c r="Z24" s="751"/>
      <c r="AA24" s="751"/>
      <c r="AB24" s="751"/>
      <c r="AC24" s="751"/>
      <c r="AD24" s="751"/>
      <c r="AE24" s="751"/>
      <c r="AF24" s="751"/>
      <c r="AG24" s="751"/>
      <c r="AH24" s="752"/>
    </row>
    <row r="25" spans="3:39" ht="18" customHeight="1">
      <c r="C25" s="306" t="s">
        <v>359</v>
      </c>
    </row>
    <row r="27" spans="3:39" ht="18" customHeight="1">
      <c r="Q27" s="736" t="s">
        <v>358</v>
      </c>
      <c r="R27" s="736"/>
      <c r="S27" s="736"/>
      <c r="T27" s="736"/>
      <c r="U27" s="736"/>
      <c r="V27" s="736"/>
      <c r="W27" s="736"/>
      <c r="X27" s="736"/>
      <c r="Y27" s="722"/>
      <c r="Z27" s="723"/>
      <c r="AA27" s="723"/>
      <c r="AB27" s="723"/>
      <c r="AC27" s="723"/>
      <c r="AD27" s="723"/>
      <c r="AE27" s="723"/>
      <c r="AF27" s="723"/>
      <c r="AG27" s="723"/>
      <c r="AH27" s="723"/>
    </row>
    <row r="28" spans="3:39" ht="18" customHeight="1">
      <c r="S28" s="726" t="s">
        <v>357</v>
      </c>
      <c r="T28" s="726"/>
      <c r="U28" s="726"/>
      <c r="V28" s="726"/>
      <c r="W28" s="726"/>
      <c r="X28" s="726"/>
      <c r="Y28" s="727"/>
      <c r="Z28" s="727"/>
      <c r="AA28" s="727"/>
      <c r="AB28" s="727"/>
      <c r="AC28" s="727"/>
      <c r="AD28" s="727"/>
      <c r="AE28" s="727"/>
      <c r="AF28" s="727"/>
      <c r="AG28" s="727"/>
      <c r="AH28" s="727"/>
    </row>
    <row r="29" spans="3:39" ht="18" customHeight="1">
      <c r="S29" s="717" t="s">
        <v>356</v>
      </c>
      <c r="T29" s="717"/>
      <c r="U29" s="717"/>
      <c r="V29" s="717"/>
      <c r="W29" s="717"/>
      <c r="X29" s="717"/>
      <c r="Y29" s="718"/>
      <c r="Z29" s="718"/>
      <c r="AA29" s="718"/>
      <c r="AB29" s="718"/>
      <c r="AC29" s="718"/>
      <c r="AD29" s="718"/>
      <c r="AE29" s="718"/>
      <c r="AF29" s="718"/>
      <c r="AG29" s="718"/>
      <c r="AH29" s="718"/>
    </row>
  </sheetData>
  <sheetProtection algorithmName="SHA-512" hashValue="9AJoARn+HUej6jSUYWPZJ5QGZfrbFim2kbydOawRLEyNMcKFSUilm7C3fP5D193NtVPHsQUm2rIkPWzA4lAvXw==" saltValue="kwKk2BF88s6zLRc8HbRV9A==" spinCount="100000" sheet="1" insertRows="0"/>
  <mergeCells count="28">
    <mergeCell ref="B3:AH3"/>
    <mergeCell ref="B2:AH2"/>
    <mergeCell ref="E21:K21"/>
    <mergeCell ref="C16:C19"/>
    <mergeCell ref="C20:C24"/>
    <mergeCell ref="M22:AH22"/>
    <mergeCell ref="M24:AH24"/>
    <mergeCell ref="E22:K24"/>
    <mergeCell ref="D22:D24"/>
    <mergeCell ref="D20:AA20"/>
    <mergeCell ref="F6:L6"/>
    <mergeCell ref="L23:L24"/>
    <mergeCell ref="P8:U8"/>
    <mergeCell ref="V8:AH8"/>
    <mergeCell ref="S29:X29"/>
    <mergeCell ref="Y29:AH29"/>
    <mergeCell ref="M23:AH23"/>
    <mergeCell ref="Y27:AH27"/>
    <mergeCell ref="P9:U9"/>
    <mergeCell ref="S28:X28"/>
    <mergeCell ref="Y28:AH28"/>
    <mergeCell ref="V11:AH11"/>
    <mergeCell ref="V9:AH9"/>
    <mergeCell ref="P11:U11"/>
    <mergeCell ref="P10:U10"/>
    <mergeCell ref="V10:AH10"/>
    <mergeCell ref="Q27:X27"/>
    <mergeCell ref="L21:AH21"/>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9"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2069-DCFD-447A-8B7F-E49824EDF0DC}">
  <sheetPr>
    <pageSetUpPr fitToPage="1"/>
  </sheetPr>
  <dimension ref="A1:AN103"/>
  <sheetViews>
    <sheetView showGridLines="0" view="pageBreakPreview" zoomScale="85" zoomScaleNormal="100" zoomScaleSheetLayoutView="85" workbookViewId="0">
      <selection activeCell="AN17" sqref="AN17"/>
    </sheetView>
  </sheetViews>
  <sheetFormatPr defaultColWidth="9" defaultRowHeight="18" customHeight="1"/>
  <cols>
    <col min="1" max="1" width="1.375" style="422" customWidth="1"/>
    <col min="2" max="23" width="3" style="422" customWidth="1"/>
    <col min="24" max="24" width="3.875" style="422" customWidth="1"/>
    <col min="25" max="33" width="3" style="422" customWidth="1"/>
    <col min="34" max="34" width="1.375" style="422" customWidth="1"/>
    <col min="35" max="36" width="3.375" style="422" customWidth="1"/>
    <col min="37" max="37" width="3.375" style="422" hidden="1" customWidth="1"/>
    <col min="38" max="38" width="7.5" style="422" hidden="1" customWidth="1"/>
    <col min="39" max="52" width="3.375" style="422" customWidth="1"/>
    <col min="53" max="16384" width="9" style="422"/>
  </cols>
  <sheetData>
    <row r="1" spans="2:40" ht="12.75" customHeight="1">
      <c r="R1" s="453"/>
      <c r="AK1" s="422" t="s">
        <v>451</v>
      </c>
      <c r="AL1" s="422" t="s">
        <v>450</v>
      </c>
    </row>
    <row r="2" spans="2:40" ht="18" customHeight="1">
      <c r="B2" s="421" t="s">
        <v>449</v>
      </c>
      <c r="AL2" s="422" t="s">
        <v>448</v>
      </c>
    </row>
    <row r="3" spans="2:40" ht="18" customHeight="1">
      <c r="B3" s="767" t="str">
        <f>様式1!$AQ$1&amp;様式1!$AQ$2&amp;"年度加算算定対象人数等認定申請書（区分３（質の向上分））"</f>
        <v>令和８年度加算算定対象人数等認定申請書（区分３（質の向上分））</v>
      </c>
      <c r="C3" s="767"/>
      <c r="D3" s="767"/>
      <c r="E3" s="767"/>
      <c r="F3" s="767"/>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row>
    <row r="4" spans="2:40" ht="18" customHeight="1">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row>
    <row r="5" spans="2:40" ht="17.25" customHeight="1">
      <c r="E5" s="428"/>
      <c r="F5" s="428"/>
      <c r="L5" s="428"/>
      <c r="M5" s="428"/>
      <c r="N5" s="428"/>
      <c r="O5" s="428"/>
    </row>
    <row r="6" spans="2:40" ht="17.25" customHeight="1">
      <c r="E6" s="696" t="s">
        <v>353</v>
      </c>
      <c r="F6" s="696"/>
      <c r="G6" s="696"/>
      <c r="H6" s="696"/>
      <c r="I6" s="696"/>
      <c r="J6" s="696"/>
      <c r="K6" s="696"/>
      <c r="L6" s="428"/>
      <c r="M6" s="428"/>
      <c r="N6" s="428"/>
    </row>
    <row r="7" spans="2:40" ht="17.25" customHeight="1" thickBot="1">
      <c r="E7" s="428"/>
      <c r="F7" s="428"/>
      <c r="G7" s="428"/>
      <c r="H7" s="428"/>
      <c r="I7" s="428"/>
      <c r="J7" s="428"/>
      <c r="K7" s="428"/>
      <c r="L7" s="428"/>
      <c r="M7" s="428"/>
      <c r="N7" s="428"/>
      <c r="O7" s="428"/>
      <c r="U7" s="429"/>
      <c r="V7" s="429"/>
      <c r="W7" s="429"/>
      <c r="X7" s="429"/>
      <c r="Y7" s="429"/>
      <c r="Z7" s="429"/>
      <c r="AA7" s="429"/>
      <c r="AB7" s="429"/>
      <c r="AC7" s="429"/>
      <c r="AD7" s="429"/>
      <c r="AE7" s="429"/>
      <c r="AF7" s="429"/>
      <c r="AG7" s="429"/>
    </row>
    <row r="8" spans="2:40" ht="17.25" customHeight="1">
      <c r="E8" s="428"/>
      <c r="F8" s="428"/>
      <c r="N8" s="428"/>
      <c r="O8" s="697" t="s">
        <v>352</v>
      </c>
      <c r="P8" s="768"/>
      <c r="Q8" s="768"/>
      <c r="R8" s="768"/>
      <c r="S8" s="768"/>
      <c r="T8" s="768"/>
      <c r="U8" s="769" t="str">
        <f>様式1!U7</f>
        <v>京都市</v>
      </c>
      <c r="V8" s="769"/>
      <c r="W8" s="769"/>
      <c r="X8" s="769"/>
      <c r="Y8" s="769"/>
      <c r="Z8" s="769"/>
      <c r="AA8" s="769"/>
      <c r="AB8" s="769"/>
      <c r="AC8" s="769"/>
      <c r="AD8" s="769"/>
      <c r="AE8" s="769"/>
      <c r="AF8" s="769"/>
      <c r="AG8" s="770"/>
    </row>
    <row r="9" spans="2:40" ht="17.25" customHeight="1">
      <c r="E9" s="428"/>
      <c r="F9" s="428"/>
      <c r="N9" s="428"/>
      <c r="O9" s="704" t="s">
        <v>350</v>
      </c>
      <c r="P9" s="771"/>
      <c r="Q9" s="771"/>
      <c r="R9" s="771"/>
      <c r="S9" s="771"/>
      <c r="T9" s="771"/>
      <c r="U9" s="772">
        <f>様式1!U8</f>
        <v>0</v>
      </c>
      <c r="V9" s="772"/>
      <c r="W9" s="772"/>
      <c r="X9" s="772"/>
      <c r="Y9" s="772"/>
      <c r="Z9" s="772"/>
      <c r="AA9" s="772"/>
      <c r="AB9" s="772"/>
      <c r="AC9" s="772"/>
      <c r="AD9" s="772"/>
      <c r="AE9" s="772"/>
      <c r="AF9" s="772"/>
      <c r="AG9" s="773"/>
    </row>
    <row r="10" spans="2:40" ht="17.25" customHeight="1">
      <c r="E10" s="428"/>
      <c r="F10" s="428"/>
      <c r="N10" s="428"/>
      <c r="O10" s="704" t="s">
        <v>349</v>
      </c>
      <c r="P10" s="771"/>
      <c r="Q10" s="771"/>
      <c r="R10" s="771"/>
      <c r="S10" s="771"/>
      <c r="T10" s="771"/>
      <c r="U10" s="772">
        <f>様式1!U9</f>
        <v>0</v>
      </c>
      <c r="V10" s="772"/>
      <c r="W10" s="772"/>
      <c r="X10" s="772"/>
      <c r="Y10" s="772"/>
      <c r="Z10" s="772"/>
      <c r="AA10" s="772"/>
      <c r="AB10" s="772"/>
      <c r="AC10" s="772"/>
      <c r="AD10" s="772"/>
      <c r="AE10" s="772"/>
      <c r="AF10" s="772"/>
      <c r="AG10" s="773"/>
    </row>
    <row r="11" spans="2:40" ht="17.25" customHeight="1" thickBot="1">
      <c r="E11" s="428"/>
      <c r="F11" s="428"/>
      <c r="N11" s="428"/>
      <c r="O11" s="709" t="s">
        <v>378</v>
      </c>
      <c r="P11" s="786"/>
      <c r="Q11" s="786"/>
      <c r="R11" s="786"/>
      <c r="S11" s="786"/>
      <c r="T11" s="786"/>
      <c r="U11" s="787">
        <f>様式1!U10</f>
        <v>0</v>
      </c>
      <c r="V11" s="788"/>
      <c r="W11" s="788"/>
      <c r="X11" s="788"/>
      <c r="Y11" s="788"/>
      <c r="Z11" s="788"/>
      <c r="AA11" s="788"/>
      <c r="AB11" s="788"/>
      <c r="AC11" s="788"/>
      <c r="AD11" s="788"/>
      <c r="AE11" s="788"/>
      <c r="AF11" s="788"/>
      <c r="AG11" s="789"/>
    </row>
    <row r="12" spans="2:40" ht="18" customHeight="1">
      <c r="O12" s="438"/>
      <c r="P12" s="438"/>
      <c r="Q12" s="438"/>
      <c r="R12" s="438"/>
      <c r="S12" s="438"/>
      <c r="T12" s="438"/>
      <c r="U12" s="454"/>
      <c r="V12" s="454"/>
      <c r="W12" s="454"/>
      <c r="X12" s="454"/>
      <c r="Y12" s="454"/>
      <c r="Z12" s="454"/>
      <c r="AA12" s="454"/>
      <c r="AB12" s="454"/>
      <c r="AC12" s="454"/>
      <c r="AD12" s="454"/>
      <c r="AE12" s="454"/>
      <c r="AF12" s="454"/>
      <c r="AG12" s="454"/>
    </row>
    <row r="13" spans="2:40" ht="18" customHeight="1">
      <c r="O13" s="455"/>
      <c r="P13" s="455"/>
      <c r="Q13" s="455"/>
      <c r="R13" s="455"/>
      <c r="S13" s="455"/>
      <c r="T13" s="455"/>
      <c r="U13" s="454"/>
      <c r="V13" s="454"/>
      <c r="W13" s="454"/>
      <c r="X13" s="454"/>
      <c r="Y13" s="454"/>
      <c r="Z13" s="454"/>
      <c r="AA13" s="454"/>
      <c r="AB13" s="454"/>
      <c r="AC13" s="454"/>
      <c r="AD13" s="454"/>
      <c r="AE13" s="454"/>
      <c r="AF13" s="454"/>
      <c r="AG13" s="454"/>
    </row>
    <row r="14" spans="2:40" ht="18" customHeight="1" thickBot="1">
      <c r="B14" s="422" t="s">
        <v>447</v>
      </c>
      <c r="C14" s="456"/>
      <c r="D14" s="456"/>
      <c r="E14" s="456"/>
      <c r="F14" s="456"/>
      <c r="G14" s="456"/>
      <c r="H14" s="456"/>
      <c r="I14" s="456"/>
      <c r="J14" s="456"/>
      <c r="K14" s="456"/>
      <c r="L14" s="456"/>
      <c r="M14" s="456"/>
      <c r="N14" s="456"/>
      <c r="O14" s="456"/>
      <c r="P14" s="456"/>
      <c r="Q14" s="456"/>
      <c r="R14" s="456"/>
      <c r="S14" s="456"/>
      <c r="T14" s="456"/>
      <c r="U14" s="456"/>
      <c r="V14" s="456"/>
      <c r="W14" s="443"/>
      <c r="X14" s="443"/>
      <c r="Y14" s="443"/>
      <c r="Z14" s="443"/>
      <c r="AA14" s="443"/>
      <c r="AB14" s="443"/>
      <c r="AC14" s="443"/>
      <c r="AD14" s="443"/>
      <c r="AE14" s="443"/>
      <c r="AF14" s="443"/>
      <c r="AG14" s="443"/>
    </row>
    <row r="15" spans="2:40" ht="18" customHeight="1" thickBot="1">
      <c r="B15" s="780" t="s">
        <v>446</v>
      </c>
      <c r="C15" s="781"/>
      <c r="D15" s="781"/>
      <c r="E15" s="781"/>
      <c r="F15" s="781"/>
      <c r="G15" s="783"/>
      <c r="H15" s="780" t="s">
        <v>445</v>
      </c>
      <c r="I15" s="781"/>
      <c r="J15" s="781"/>
      <c r="K15" s="781"/>
      <c r="L15" s="782">
        <f>Q16+Q18</f>
        <v>0</v>
      </c>
      <c r="M15" s="782"/>
      <c r="N15" s="782"/>
      <c r="O15" s="457" t="s">
        <v>387</v>
      </c>
      <c r="P15" s="780" t="s">
        <v>444</v>
      </c>
      <c r="Q15" s="781"/>
      <c r="R15" s="781"/>
      <c r="S15" s="781"/>
      <c r="T15" s="782">
        <f>Q17</f>
        <v>0</v>
      </c>
      <c r="U15" s="782"/>
      <c r="V15" s="782"/>
      <c r="W15" s="458" t="s">
        <v>387</v>
      </c>
      <c r="Y15" s="777" t="s">
        <v>443</v>
      </c>
      <c r="Z15" s="778"/>
      <c r="AA15" s="778"/>
      <c r="AB15" s="778"/>
      <c r="AC15" s="778"/>
      <c r="AD15" s="778"/>
      <c r="AE15" s="779"/>
      <c r="AF15" s="459" t="str">
        <f>IFERROR(IF(T15+L15&gt;=1,"○","×"),"")</f>
        <v>×</v>
      </c>
      <c r="AG15" s="443"/>
      <c r="AM15" s="460" t="str">
        <f>IF(AND($L$15&gt;=$AA$94,$T$15&gt;=$AA$95),"","「区分3計算表」の内容と人数A・人数Bの数値が一致しません。確認してください。")</f>
        <v>「区分3計算表」の内容と人数A・人数Bの数値が一致しません。確認してください。</v>
      </c>
    </row>
    <row r="16" spans="2:40" ht="18" customHeight="1">
      <c r="B16" s="461" t="s">
        <v>442</v>
      </c>
      <c r="C16" s="462"/>
      <c r="D16" s="462"/>
      <c r="E16" s="462"/>
      <c r="F16" s="462"/>
      <c r="G16" s="462"/>
      <c r="H16" s="462"/>
      <c r="I16" s="462"/>
      <c r="J16" s="462"/>
      <c r="K16" s="462"/>
      <c r="L16" s="462"/>
      <c r="M16" s="462"/>
      <c r="N16" s="462"/>
      <c r="O16" s="462"/>
      <c r="P16" s="463"/>
      <c r="Q16" s="784"/>
      <c r="R16" s="785"/>
      <c r="S16" s="785"/>
      <c r="T16" s="785"/>
      <c r="U16" s="785"/>
      <c r="V16" s="785"/>
      <c r="W16" s="464" t="s">
        <v>387</v>
      </c>
      <c r="Z16" s="465"/>
      <c r="AA16" s="465"/>
      <c r="AB16" s="465"/>
      <c r="AC16" s="465"/>
      <c r="AD16" s="465"/>
      <c r="AE16" s="466"/>
      <c r="AN16" s="422">
        <f>COUNTIFS(様式4別添1!$B$11:$B$60,"&lt;&gt;",様式4別添1!$Y$11:$Y$60,様式4別添1!$Y$80)</f>
        <v>0</v>
      </c>
    </row>
    <row r="17" spans="1:40" ht="18" customHeight="1">
      <c r="B17" s="467" t="s">
        <v>441</v>
      </c>
      <c r="C17" s="468"/>
      <c r="D17" s="468"/>
      <c r="E17" s="468"/>
      <c r="F17" s="468"/>
      <c r="G17" s="468"/>
      <c r="H17" s="468"/>
      <c r="I17" s="468"/>
      <c r="J17" s="468"/>
      <c r="K17" s="468"/>
      <c r="L17" s="468"/>
      <c r="M17" s="468"/>
      <c r="N17" s="468"/>
      <c r="O17" s="468"/>
      <c r="P17" s="469"/>
      <c r="Q17" s="790"/>
      <c r="R17" s="791"/>
      <c r="S17" s="791"/>
      <c r="T17" s="791"/>
      <c r="U17" s="791"/>
      <c r="V17" s="791"/>
      <c r="W17" s="470" t="s">
        <v>387</v>
      </c>
      <c r="AN17" s="422">
        <f>COUNTIFS(様式4別添1!$B$11:$B$60,"&lt;&gt;",様式4別添1!$Y$11:$Y$60,様式4別添1!$Y$81)</f>
        <v>0</v>
      </c>
    </row>
    <row r="18" spans="1:40" ht="34.15" customHeight="1" thickBot="1">
      <c r="B18" s="792" t="s">
        <v>440</v>
      </c>
      <c r="C18" s="793"/>
      <c r="D18" s="793"/>
      <c r="E18" s="793"/>
      <c r="F18" s="793"/>
      <c r="G18" s="793"/>
      <c r="H18" s="793"/>
      <c r="I18" s="793"/>
      <c r="J18" s="793"/>
      <c r="K18" s="793"/>
      <c r="L18" s="793"/>
      <c r="M18" s="793"/>
      <c r="N18" s="793"/>
      <c r="O18" s="793"/>
      <c r="P18" s="794"/>
      <c r="Q18" s="795"/>
      <c r="R18" s="796"/>
      <c r="S18" s="796"/>
      <c r="T18" s="796"/>
      <c r="U18" s="796"/>
      <c r="V18" s="796"/>
      <c r="W18" s="471" t="s">
        <v>387</v>
      </c>
    </row>
    <row r="19" spans="1:40" ht="18" customHeight="1" thickBot="1">
      <c r="B19" s="466"/>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43"/>
      <c r="AB19" s="443"/>
      <c r="AC19" s="443"/>
      <c r="AD19" s="443"/>
      <c r="AE19" s="443"/>
      <c r="AF19" s="443"/>
      <c r="AG19" s="443"/>
    </row>
    <row r="20" spans="1:40" ht="18" customHeight="1" thickBot="1">
      <c r="B20" s="806" t="s">
        <v>439</v>
      </c>
      <c r="C20" s="807"/>
      <c r="D20" s="807"/>
      <c r="E20" s="807"/>
      <c r="F20" s="807"/>
      <c r="G20" s="807"/>
      <c r="H20" s="807"/>
      <c r="I20" s="807"/>
      <c r="J20" s="807"/>
      <c r="K20" s="807"/>
      <c r="L20" s="807"/>
      <c r="M20" s="807"/>
      <c r="N20" s="807"/>
      <c r="O20" s="807"/>
      <c r="P20" s="807"/>
      <c r="Q20" s="807"/>
      <c r="R20" s="807"/>
      <c r="S20" s="807"/>
      <c r="T20" s="807"/>
      <c r="U20" s="807"/>
      <c r="V20" s="807"/>
      <c r="W20" s="807"/>
      <c r="X20" s="807"/>
      <c r="Y20" s="807"/>
      <c r="Z20" s="807"/>
      <c r="AA20" s="807"/>
      <c r="AB20" s="807"/>
      <c r="AC20" s="807"/>
      <c r="AD20" s="807"/>
      <c r="AE20" s="807"/>
      <c r="AF20" s="807"/>
      <c r="AG20" s="808"/>
    </row>
    <row r="21" spans="1:40" ht="18" customHeight="1">
      <c r="B21" s="809"/>
      <c r="C21" s="834" t="s">
        <v>438</v>
      </c>
      <c r="D21" s="835"/>
      <c r="E21" s="835"/>
      <c r="F21" s="835"/>
      <c r="G21" s="835"/>
      <c r="H21" s="835"/>
      <c r="I21" s="835"/>
      <c r="J21" s="835"/>
      <c r="K21" s="835"/>
      <c r="L21" s="835"/>
      <c r="M21" s="835"/>
      <c r="N21" s="835"/>
      <c r="O21" s="835"/>
      <c r="P21" s="835"/>
      <c r="Q21" s="835"/>
      <c r="R21" s="835"/>
      <c r="S21" s="835"/>
      <c r="T21" s="835"/>
      <c r="U21" s="835"/>
      <c r="V21" s="835"/>
      <c r="W21" s="835"/>
      <c r="X21" s="835"/>
      <c r="Y21" s="835"/>
      <c r="Z21" s="835"/>
      <c r="AA21" s="837"/>
      <c r="AB21" s="838"/>
      <c r="AC21" s="838"/>
      <c r="AD21" s="838"/>
      <c r="AE21" s="838"/>
      <c r="AF21" s="838"/>
      <c r="AG21" s="839"/>
    </row>
    <row r="22" spans="1:40" ht="18" customHeight="1" thickBot="1">
      <c r="B22" s="810"/>
      <c r="C22" s="836"/>
      <c r="D22" s="836"/>
      <c r="E22" s="836"/>
      <c r="F22" s="836"/>
      <c r="G22" s="836"/>
      <c r="H22" s="836"/>
      <c r="I22" s="836"/>
      <c r="J22" s="836"/>
      <c r="K22" s="836"/>
      <c r="L22" s="836"/>
      <c r="M22" s="836"/>
      <c r="N22" s="836"/>
      <c r="O22" s="836"/>
      <c r="P22" s="836"/>
      <c r="Q22" s="836"/>
      <c r="R22" s="836"/>
      <c r="S22" s="836"/>
      <c r="T22" s="836"/>
      <c r="U22" s="836"/>
      <c r="V22" s="836"/>
      <c r="W22" s="836"/>
      <c r="X22" s="836"/>
      <c r="Y22" s="836"/>
      <c r="Z22" s="836"/>
      <c r="AA22" s="840"/>
      <c r="AB22" s="841"/>
      <c r="AC22" s="841"/>
      <c r="AD22" s="841"/>
      <c r="AE22" s="841"/>
      <c r="AF22" s="841"/>
      <c r="AG22" s="842"/>
    </row>
    <row r="23" spans="1:40" ht="21.6" customHeight="1">
      <c r="B23" s="466"/>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43"/>
      <c r="AB23" s="443"/>
      <c r="AC23" s="443"/>
      <c r="AD23" s="443"/>
      <c r="AE23" s="443"/>
      <c r="AF23" s="443"/>
      <c r="AG23" s="443"/>
    </row>
    <row r="24" spans="1:40" ht="21.75" customHeight="1" thickBot="1">
      <c r="B24" s="422" t="s">
        <v>437</v>
      </c>
      <c r="C24" s="472"/>
      <c r="D24" s="472"/>
      <c r="E24" s="472"/>
      <c r="F24" s="472"/>
      <c r="G24" s="430"/>
      <c r="H24" s="430"/>
      <c r="I24" s="430"/>
      <c r="J24" s="473"/>
      <c r="K24" s="473"/>
      <c r="L24" s="473"/>
      <c r="M24" s="473"/>
      <c r="N24" s="473"/>
      <c r="O24" s="473"/>
      <c r="P24" s="473"/>
      <c r="Q24" s="473"/>
      <c r="R24" s="473"/>
      <c r="S24" s="430"/>
      <c r="T24" s="430"/>
      <c r="U24" s="430"/>
      <c r="V24" s="473"/>
      <c r="W24" s="473"/>
      <c r="X24" s="473"/>
      <c r="Y24" s="473"/>
      <c r="Z24" s="473"/>
      <c r="AA24" s="473"/>
      <c r="AB24" s="473"/>
      <c r="AC24" s="473"/>
      <c r="AD24" s="473"/>
      <c r="AE24" s="430"/>
      <c r="AF24" s="430"/>
      <c r="AG24" s="430"/>
    </row>
    <row r="25" spans="1:40" ht="27.75" customHeight="1" thickBot="1">
      <c r="B25" s="774" t="s">
        <v>436</v>
      </c>
      <c r="C25" s="775"/>
      <c r="D25" s="775"/>
      <c r="E25" s="775"/>
      <c r="F25" s="776"/>
      <c r="G25" s="776"/>
      <c r="H25" s="776"/>
      <c r="I25" s="776"/>
      <c r="J25" s="776"/>
      <c r="K25" s="776"/>
      <c r="L25" s="776"/>
      <c r="M25" s="823">
        <f>'3_区分3計算表'!$F$7</f>
        <v>0</v>
      </c>
      <c r="N25" s="824"/>
      <c r="O25" s="824"/>
      <c r="P25" s="824"/>
      <c r="Q25" s="824"/>
      <c r="R25" s="824"/>
      <c r="S25" s="824"/>
      <c r="T25" s="824"/>
      <c r="U25" s="474" t="s">
        <v>387</v>
      </c>
      <c r="V25" s="473"/>
      <c r="W25" s="473"/>
      <c r="X25" s="473"/>
      <c r="Y25" s="473"/>
      <c r="Z25" s="473"/>
      <c r="AA25" s="473"/>
      <c r="AB25" s="473"/>
      <c r="AC25" s="473"/>
      <c r="AD25" s="473"/>
      <c r="AE25" s="430"/>
      <c r="AF25" s="430"/>
      <c r="AG25" s="430"/>
    </row>
    <row r="26" spans="1:40" s="476" customFormat="1" ht="21" customHeight="1">
      <c r="A26" s="475"/>
      <c r="B26" s="891" t="s">
        <v>435</v>
      </c>
      <c r="C26" s="892"/>
      <c r="D26" s="892"/>
      <c r="E26" s="893"/>
      <c r="F26" s="825" t="s">
        <v>434</v>
      </c>
      <c r="G26" s="812"/>
      <c r="H26" s="812"/>
      <c r="I26" s="812"/>
      <c r="J26" s="812"/>
      <c r="K26" s="812"/>
      <c r="L26" s="812"/>
      <c r="M26" s="811" t="s">
        <v>16</v>
      </c>
      <c r="N26" s="812"/>
      <c r="O26" s="812"/>
      <c r="P26" s="812"/>
      <c r="Q26" s="812"/>
      <c r="R26" s="812"/>
      <c r="S26" s="812"/>
      <c r="T26" s="811" t="s">
        <v>433</v>
      </c>
      <c r="U26" s="812"/>
      <c r="V26" s="812"/>
      <c r="W26" s="812"/>
      <c r="X26" s="812"/>
      <c r="Y26" s="812"/>
      <c r="Z26" s="812"/>
      <c r="AA26" s="811" t="s">
        <v>432</v>
      </c>
      <c r="AB26" s="812"/>
      <c r="AC26" s="812"/>
      <c r="AD26" s="812"/>
      <c r="AE26" s="812"/>
      <c r="AF26" s="812"/>
      <c r="AG26" s="843"/>
      <c r="AH26" s="475"/>
    </row>
    <row r="27" spans="1:40" s="476" customFormat="1" ht="21" customHeight="1">
      <c r="A27" s="475"/>
      <c r="B27" s="894"/>
      <c r="C27" s="895"/>
      <c r="D27" s="895"/>
      <c r="E27" s="896"/>
      <c r="F27" s="813">
        <f>'3_区分3計算表'!F9</f>
        <v>0</v>
      </c>
      <c r="G27" s="814"/>
      <c r="H27" s="814"/>
      <c r="I27" s="814"/>
      <c r="J27" s="814"/>
      <c r="K27" s="814"/>
      <c r="L27" s="847" t="s">
        <v>387</v>
      </c>
      <c r="M27" s="829">
        <f>'3_区分3計算表'!$F$10</f>
        <v>0</v>
      </c>
      <c r="N27" s="830"/>
      <c r="O27" s="830"/>
      <c r="P27" s="830"/>
      <c r="Q27" s="830"/>
      <c r="R27" s="830"/>
      <c r="S27" s="477" t="s">
        <v>387</v>
      </c>
      <c r="T27" s="876"/>
      <c r="U27" s="877"/>
      <c r="V27" s="877"/>
      <c r="W27" s="877"/>
      <c r="X27" s="877"/>
      <c r="Y27" s="877"/>
      <c r="Z27" s="847" t="s">
        <v>387</v>
      </c>
      <c r="AA27" s="876"/>
      <c r="AB27" s="877"/>
      <c r="AC27" s="877"/>
      <c r="AD27" s="877"/>
      <c r="AE27" s="877"/>
      <c r="AF27" s="877"/>
      <c r="AG27" s="882" t="s">
        <v>387</v>
      </c>
      <c r="AH27" s="475"/>
    </row>
    <row r="28" spans="1:40" s="476" customFormat="1" ht="18" customHeight="1">
      <c r="A28" s="475"/>
      <c r="B28" s="894"/>
      <c r="C28" s="895"/>
      <c r="D28" s="895"/>
      <c r="E28" s="896"/>
      <c r="F28" s="815"/>
      <c r="G28" s="816"/>
      <c r="H28" s="816"/>
      <c r="I28" s="816"/>
      <c r="J28" s="816"/>
      <c r="K28" s="816"/>
      <c r="L28" s="848"/>
      <c r="M28" s="478"/>
      <c r="N28" s="820" t="s">
        <v>431</v>
      </c>
      <c r="O28" s="821"/>
      <c r="P28" s="821"/>
      <c r="Q28" s="821"/>
      <c r="R28" s="821"/>
      <c r="S28" s="822"/>
      <c r="T28" s="878"/>
      <c r="U28" s="879"/>
      <c r="V28" s="879"/>
      <c r="W28" s="879"/>
      <c r="X28" s="879"/>
      <c r="Y28" s="879"/>
      <c r="Z28" s="848"/>
      <c r="AA28" s="878"/>
      <c r="AB28" s="879"/>
      <c r="AC28" s="879"/>
      <c r="AD28" s="879"/>
      <c r="AE28" s="879"/>
      <c r="AF28" s="879"/>
      <c r="AG28" s="883"/>
      <c r="AH28" s="475"/>
    </row>
    <row r="29" spans="1:40" s="476" customFormat="1" ht="21" customHeight="1" thickBot="1">
      <c r="A29" s="475"/>
      <c r="B29" s="897"/>
      <c r="C29" s="898"/>
      <c r="D29" s="898"/>
      <c r="E29" s="899"/>
      <c r="F29" s="817"/>
      <c r="G29" s="818"/>
      <c r="H29" s="818"/>
      <c r="I29" s="818"/>
      <c r="J29" s="818"/>
      <c r="K29" s="818"/>
      <c r="L29" s="849"/>
      <c r="M29" s="479"/>
      <c r="N29" s="819">
        <f>'3_区分3計算表'!$F$11</f>
        <v>0</v>
      </c>
      <c r="O29" s="819"/>
      <c r="P29" s="819"/>
      <c r="Q29" s="819"/>
      <c r="R29" s="819"/>
      <c r="S29" s="480" t="s">
        <v>387</v>
      </c>
      <c r="T29" s="880"/>
      <c r="U29" s="881"/>
      <c r="V29" s="881"/>
      <c r="W29" s="881"/>
      <c r="X29" s="881"/>
      <c r="Y29" s="881"/>
      <c r="Z29" s="849"/>
      <c r="AA29" s="880"/>
      <c r="AB29" s="881"/>
      <c r="AC29" s="881"/>
      <c r="AD29" s="881"/>
      <c r="AE29" s="881"/>
      <c r="AF29" s="881"/>
      <c r="AG29" s="884"/>
      <c r="AH29" s="475"/>
    </row>
    <row r="30" spans="1:40" ht="28.5" customHeight="1">
      <c r="B30" s="710" t="s">
        <v>430</v>
      </c>
      <c r="C30" s="712"/>
      <c r="D30" s="712"/>
      <c r="E30" s="713"/>
      <c r="F30" s="903" t="s">
        <v>429</v>
      </c>
      <c r="G30" s="904"/>
      <c r="H30" s="462" t="s">
        <v>421</v>
      </c>
      <c r="I30" s="481"/>
      <c r="J30" s="481"/>
      <c r="K30" s="482"/>
      <c r="L30" s="482"/>
      <c r="M30" s="482"/>
      <c r="N30" s="482"/>
      <c r="O30" s="482"/>
      <c r="P30" s="482"/>
      <c r="Q30" s="482"/>
      <c r="R30" s="482"/>
      <c r="S30" s="483"/>
      <c r="T30" s="483"/>
      <c r="U30" s="483"/>
      <c r="V30" s="482"/>
      <c r="W30" s="482"/>
      <c r="X30" s="482"/>
      <c r="Y30" s="482"/>
      <c r="Z30" s="482"/>
      <c r="AA30" s="482"/>
      <c r="AB30" s="482"/>
      <c r="AC30" s="482"/>
      <c r="AD30" s="482"/>
      <c r="AE30" s="913" t="str">
        <f>IF('3_区分3計算表'!$E19="あり","有","無")</f>
        <v>無</v>
      </c>
      <c r="AF30" s="914"/>
      <c r="AG30" s="915"/>
    </row>
    <row r="31" spans="1:40" ht="28.5" customHeight="1">
      <c r="B31" s="852"/>
      <c r="C31" s="853"/>
      <c r="D31" s="853"/>
      <c r="E31" s="854"/>
      <c r="F31" s="905"/>
      <c r="G31" s="906"/>
      <c r="H31" s="484" t="s">
        <v>419</v>
      </c>
      <c r="I31" s="484"/>
      <c r="J31" s="484"/>
      <c r="K31" s="485"/>
      <c r="L31" s="485"/>
      <c r="M31" s="485"/>
      <c r="N31" s="485"/>
      <c r="O31" s="485"/>
      <c r="P31" s="485"/>
      <c r="Q31" s="485"/>
      <c r="R31" s="485"/>
      <c r="S31" s="486"/>
      <c r="T31" s="486"/>
      <c r="U31" s="486"/>
      <c r="V31" s="485"/>
      <c r="W31" s="485"/>
      <c r="X31" s="485"/>
      <c r="Y31" s="485"/>
      <c r="Z31" s="485"/>
      <c r="AA31" s="485"/>
      <c r="AB31" s="485"/>
      <c r="AC31" s="485"/>
      <c r="AD31" s="485"/>
      <c r="AE31" s="797" t="str">
        <f>IF('3_区分3計算表'!$E20="あり","有","無")</f>
        <v>無</v>
      </c>
      <c r="AF31" s="798"/>
      <c r="AG31" s="799"/>
    </row>
    <row r="32" spans="1:40" ht="28.5" customHeight="1">
      <c r="B32" s="852"/>
      <c r="C32" s="853"/>
      <c r="D32" s="853"/>
      <c r="E32" s="854"/>
      <c r="F32" s="905"/>
      <c r="G32" s="906"/>
      <c r="H32" s="468" t="s">
        <v>420</v>
      </c>
      <c r="K32" s="473"/>
      <c r="L32" s="473"/>
      <c r="M32" s="473"/>
      <c r="N32" s="473"/>
      <c r="O32" s="473"/>
      <c r="P32" s="473"/>
      <c r="Q32" s="473"/>
      <c r="R32" s="473"/>
      <c r="S32" s="430"/>
      <c r="T32" s="430"/>
      <c r="U32" s="430"/>
      <c r="V32" s="473"/>
      <c r="W32" s="473"/>
      <c r="X32" s="473"/>
      <c r="Y32" s="473"/>
      <c r="Z32" s="473"/>
      <c r="AA32" s="473"/>
      <c r="AB32" s="473"/>
      <c r="AC32" s="473"/>
      <c r="AD32" s="473"/>
      <c r="AE32" s="797" t="str">
        <f>IF('3_区分3計算表'!$E18="あり","有","無")</f>
        <v>無</v>
      </c>
      <c r="AF32" s="798"/>
      <c r="AG32" s="799"/>
    </row>
    <row r="33" spans="2:33" ht="28.5" customHeight="1">
      <c r="B33" s="852"/>
      <c r="C33" s="853"/>
      <c r="D33" s="853"/>
      <c r="E33" s="854"/>
      <c r="F33" s="905"/>
      <c r="G33" s="906"/>
      <c r="H33" s="484" t="s">
        <v>428</v>
      </c>
      <c r="I33" s="484"/>
      <c r="J33" s="484"/>
      <c r="K33" s="485"/>
      <c r="L33" s="485"/>
      <c r="M33" s="485"/>
      <c r="N33" s="485"/>
      <c r="O33" s="485"/>
      <c r="P33" s="485"/>
      <c r="Q33" s="485"/>
      <c r="R33" s="485"/>
      <c r="S33" s="486"/>
      <c r="T33" s="486"/>
      <c r="U33" s="486"/>
      <c r="V33" s="485"/>
      <c r="W33" s="485"/>
      <c r="X33" s="485"/>
      <c r="Y33" s="485"/>
      <c r="Z33" s="485"/>
      <c r="AA33" s="485"/>
      <c r="AB33" s="485"/>
      <c r="AC33" s="485"/>
      <c r="AD33" s="485"/>
      <c r="AE33" s="797" t="str">
        <f>IF('3_区分3計算表'!$E21="あり","有","無")</f>
        <v>無</v>
      </c>
      <c r="AF33" s="798"/>
      <c r="AG33" s="799"/>
    </row>
    <row r="34" spans="2:33" ht="28.5" customHeight="1">
      <c r="B34" s="852"/>
      <c r="C34" s="853"/>
      <c r="D34" s="853"/>
      <c r="E34" s="854"/>
      <c r="F34" s="905"/>
      <c r="G34" s="906"/>
      <c r="H34" s="484" t="s">
        <v>416</v>
      </c>
      <c r="I34" s="484"/>
      <c r="J34" s="484"/>
      <c r="K34" s="485"/>
      <c r="L34" s="485"/>
      <c r="M34" s="485"/>
      <c r="N34" s="485"/>
      <c r="O34" s="485"/>
      <c r="P34" s="485"/>
      <c r="Q34" s="485"/>
      <c r="R34" s="485"/>
      <c r="S34" s="486"/>
      <c r="T34" s="486"/>
      <c r="U34" s="486"/>
      <c r="V34" s="485"/>
      <c r="W34" s="485"/>
      <c r="X34" s="485"/>
      <c r="Y34" s="485"/>
      <c r="Z34" s="485"/>
      <c r="AA34" s="485"/>
      <c r="AB34" s="485"/>
      <c r="AC34" s="485"/>
      <c r="AD34" s="485"/>
      <c r="AE34" s="797" t="str">
        <f>IF('3_区分3計算表'!$E22="あり","有","無")</f>
        <v>無</v>
      </c>
      <c r="AF34" s="798"/>
      <c r="AG34" s="799"/>
    </row>
    <row r="35" spans="2:33" ht="28.5" customHeight="1">
      <c r="B35" s="852"/>
      <c r="C35" s="853"/>
      <c r="D35" s="853"/>
      <c r="E35" s="854"/>
      <c r="F35" s="905"/>
      <c r="G35" s="906"/>
      <c r="H35" s="484" t="s">
        <v>415</v>
      </c>
      <c r="I35" s="484"/>
      <c r="J35" s="484"/>
      <c r="K35" s="485"/>
      <c r="L35" s="485"/>
      <c r="M35" s="485"/>
      <c r="N35" s="485"/>
      <c r="O35" s="485"/>
      <c r="P35" s="485"/>
      <c r="Q35" s="485"/>
      <c r="R35" s="485"/>
      <c r="S35" s="486"/>
      <c r="T35" s="486"/>
      <c r="U35" s="486"/>
      <c r="V35" s="485"/>
      <c r="W35" s="485"/>
      <c r="X35" s="485"/>
      <c r="Y35" s="485"/>
      <c r="Z35" s="485"/>
      <c r="AA35" s="485"/>
      <c r="AB35" s="485"/>
      <c r="AC35" s="485"/>
      <c r="AD35" s="485"/>
      <c r="AE35" s="797" t="str">
        <f>IF('3_区分3計算表'!$E23="あり","有","無")</f>
        <v>無</v>
      </c>
      <c r="AF35" s="798"/>
      <c r="AG35" s="799"/>
    </row>
    <row r="36" spans="2:33" ht="28.5" customHeight="1">
      <c r="B36" s="852"/>
      <c r="C36" s="853"/>
      <c r="D36" s="853"/>
      <c r="E36" s="854"/>
      <c r="F36" s="905"/>
      <c r="G36" s="906"/>
      <c r="H36" s="487" t="s">
        <v>414</v>
      </c>
      <c r="I36" s="487"/>
      <c r="J36" s="487"/>
      <c r="K36" s="488"/>
      <c r="L36" s="488"/>
      <c r="M36" s="488"/>
      <c r="N36" s="485"/>
      <c r="O36" s="484"/>
      <c r="P36" s="489"/>
      <c r="Q36" s="489"/>
      <c r="R36" s="489"/>
      <c r="S36" s="484"/>
      <c r="T36" s="484"/>
      <c r="U36" s="484"/>
      <c r="V36" s="489"/>
      <c r="W36" s="489"/>
      <c r="X36" s="489"/>
      <c r="Y36" s="489"/>
      <c r="Z36" s="489"/>
      <c r="AA36" s="489"/>
      <c r="AB36" s="489"/>
      <c r="AC36" s="489"/>
      <c r="AD36" s="489"/>
      <c r="AE36" s="797" t="str">
        <f>IF('3_区分3計算表'!$E24="あり","有","無")</f>
        <v>無</v>
      </c>
      <c r="AF36" s="798"/>
      <c r="AG36" s="799"/>
    </row>
    <row r="37" spans="2:33" ht="28.5" customHeight="1">
      <c r="B37" s="852"/>
      <c r="C37" s="853"/>
      <c r="D37" s="853"/>
      <c r="E37" s="854"/>
      <c r="F37" s="905"/>
      <c r="G37" s="906"/>
      <c r="H37" s="484" t="s">
        <v>427</v>
      </c>
      <c r="I37" s="484"/>
      <c r="J37" s="484"/>
      <c r="K37" s="485"/>
      <c r="L37" s="485"/>
      <c r="M37" s="485"/>
      <c r="N37" s="485"/>
      <c r="O37" s="485"/>
      <c r="P37" s="485"/>
      <c r="Q37" s="485"/>
      <c r="R37" s="485"/>
      <c r="S37" s="486"/>
      <c r="T37" s="486"/>
      <c r="U37" s="486"/>
      <c r="V37" s="485"/>
      <c r="W37" s="485"/>
      <c r="X37" s="485"/>
      <c r="Y37" s="485"/>
      <c r="Z37" s="485"/>
      <c r="AA37" s="485"/>
      <c r="AB37" s="485"/>
      <c r="AC37" s="485"/>
      <c r="AD37" s="485"/>
      <c r="AE37" s="797" t="str">
        <f>IF('3_区分3計算表'!$E25="あり","有","無")</f>
        <v>無</v>
      </c>
      <c r="AF37" s="798"/>
      <c r="AG37" s="799"/>
    </row>
    <row r="38" spans="2:33" ht="28.5" customHeight="1">
      <c r="B38" s="852"/>
      <c r="C38" s="853"/>
      <c r="D38" s="853"/>
      <c r="E38" s="854"/>
      <c r="F38" s="905"/>
      <c r="G38" s="906"/>
      <c r="H38" s="490" t="s">
        <v>413</v>
      </c>
      <c r="I38" s="484"/>
      <c r="J38" s="484"/>
      <c r="K38" s="485"/>
      <c r="L38" s="485"/>
      <c r="M38" s="485"/>
      <c r="N38" s="485"/>
      <c r="O38" s="485"/>
      <c r="P38" s="485"/>
      <c r="Q38" s="485"/>
      <c r="R38" s="485"/>
      <c r="S38" s="486"/>
      <c r="T38" s="486"/>
      <c r="U38" s="486"/>
      <c r="V38" s="485"/>
      <c r="W38" s="485"/>
      <c r="X38" s="485"/>
      <c r="Y38" s="485"/>
      <c r="Z38" s="485"/>
      <c r="AA38" s="485"/>
      <c r="AB38" s="485"/>
      <c r="AC38" s="485"/>
      <c r="AD38" s="491"/>
      <c r="AE38" s="797" t="str">
        <f>IF('3_区分3計算表'!$E26="あり","有","無")</f>
        <v>無</v>
      </c>
      <c r="AF38" s="798"/>
      <c r="AG38" s="799"/>
    </row>
    <row r="39" spans="2:33" ht="28.5" customHeight="1">
      <c r="B39" s="852"/>
      <c r="C39" s="853"/>
      <c r="D39" s="853"/>
      <c r="E39" s="854"/>
      <c r="F39" s="905"/>
      <c r="G39" s="906"/>
      <c r="H39" s="468" t="s">
        <v>412</v>
      </c>
      <c r="I39" s="468"/>
      <c r="J39" s="468"/>
      <c r="K39" s="492"/>
      <c r="L39" s="492"/>
      <c r="M39" s="492"/>
      <c r="N39" s="492"/>
      <c r="O39" s="492"/>
      <c r="P39" s="492"/>
      <c r="Q39" s="492"/>
      <c r="R39" s="492"/>
      <c r="S39" s="493"/>
      <c r="T39" s="493"/>
      <c r="U39" s="493"/>
      <c r="V39" s="492"/>
      <c r="W39" s="492"/>
      <c r="X39" s="492"/>
      <c r="Y39" s="492"/>
      <c r="Z39" s="492"/>
      <c r="AA39" s="492"/>
      <c r="AB39" s="492"/>
      <c r="AC39" s="492"/>
      <c r="AD39" s="492"/>
      <c r="AE39" s="797" t="str">
        <f>IF('3_区分3計算表'!$E27="あり","有","無")</f>
        <v>無</v>
      </c>
      <c r="AF39" s="798"/>
      <c r="AG39" s="799"/>
    </row>
    <row r="40" spans="2:33" ht="28.5" customHeight="1">
      <c r="B40" s="852"/>
      <c r="C40" s="853"/>
      <c r="D40" s="853"/>
      <c r="E40" s="854"/>
      <c r="F40" s="905"/>
      <c r="G40" s="906"/>
      <c r="H40" s="494" t="s">
        <v>411</v>
      </c>
      <c r="I40" s="487"/>
      <c r="J40" s="487"/>
      <c r="K40" s="488"/>
      <c r="L40" s="488"/>
      <c r="M40" s="488"/>
      <c r="N40" s="488"/>
      <c r="O40" s="488"/>
      <c r="P40" s="488"/>
      <c r="Q40" s="488"/>
      <c r="R40" s="488"/>
      <c r="S40" s="495"/>
      <c r="T40" s="495"/>
      <c r="U40" s="495"/>
      <c r="V40" s="488"/>
      <c r="W40" s="488"/>
      <c r="X40" s="488"/>
      <c r="Y40" s="488"/>
      <c r="Z40" s="488"/>
      <c r="AA40" s="488"/>
      <c r="AB40" s="488"/>
      <c r="AC40" s="488"/>
      <c r="AD40" s="488"/>
      <c r="AE40" s="831" t="str">
        <f>IF('3_区分3計算表'!$E28="あり","有","無")</f>
        <v>無</v>
      </c>
      <c r="AF40" s="832"/>
      <c r="AG40" s="833"/>
    </row>
    <row r="41" spans="2:33" ht="28.5" customHeight="1">
      <c r="B41" s="852"/>
      <c r="C41" s="853"/>
      <c r="D41" s="853"/>
      <c r="E41" s="854"/>
      <c r="F41" s="905"/>
      <c r="G41" s="906"/>
      <c r="H41" s="490" t="s">
        <v>399</v>
      </c>
      <c r="I41" s="484"/>
      <c r="J41" s="484"/>
      <c r="K41" s="485"/>
      <c r="L41" s="485"/>
      <c r="M41" s="485"/>
      <c r="N41" s="485"/>
      <c r="O41" s="485"/>
      <c r="P41" s="485"/>
      <c r="Q41" s="485"/>
      <c r="R41" s="485"/>
      <c r="S41" s="486"/>
      <c r="T41" s="486"/>
      <c r="U41" s="486"/>
      <c r="V41" s="485"/>
      <c r="W41" s="485"/>
      <c r="X41" s="485"/>
      <c r="Y41" s="485"/>
      <c r="Z41" s="485"/>
      <c r="AA41" s="485"/>
      <c r="AB41" s="485"/>
      <c r="AC41" s="485"/>
      <c r="AD41" s="485"/>
      <c r="AE41" s="797" t="str">
        <f>IF('3_区分3計算表'!$E29="あり","有","無")</f>
        <v>無</v>
      </c>
      <c r="AF41" s="798"/>
      <c r="AG41" s="799"/>
    </row>
    <row r="42" spans="2:33" ht="28.5" customHeight="1">
      <c r="B42" s="852"/>
      <c r="C42" s="853"/>
      <c r="D42" s="853"/>
      <c r="E42" s="854"/>
      <c r="F42" s="905"/>
      <c r="G42" s="906"/>
      <c r="H42" s="496" t="s">
        <v>410</v>
      </c>
      <c r="I42" s="468"/>
      <c r="J42" s="468"/>
      <c r="K42" s="492"/>
      <c r="L42" s="492"/>
      <c r="M42" s="492"/>
      <c r="N42" s="492"/>
      <c r="O42" s="492"/>
      <c r="P42" s="492"/>
      <c r="Q42" s="492"/>
      <c r="R42" s="492"/>
      <c r="S42" s="493"/>
      <c r="T42" s="493"/>
      <c r="U42" s="493"/>
      <c r="V42" s="492"/>
      <c r="W42" s="492"/>
      <c r="X42" s="492"/>
      <c r="Y42" s="492"/>
      <c r="Z42" s="492"/>
      <c r="AA42" s="492"/>
      <c r="AB42" s="492"/>
      <c r="AC42" s="492"/>
      <c r="AD42" s="492"/>
      <c r="AE42" s="916" t="str">
        <f>IF('3_区分3計算表'!$E30="あり","有","無")</f>
        <v>無</v>
      </c>
      <c r="AF42" s="917"/>
      <c r="AG42" s="918"/>
    </row>
    <row r="43" spans="2:33" ht="28.5" customHeight="1" thickBot="1">
      <c r="B43" s="855"/>
      <c r="C43" s="856"/>
      <c r="D43" s="856"/>
      <c r="E43" s="857"/>
      <c r="F43" s="907"/>
      <c r="G43" s="908"/>
      <c r="H43" s="497" t="s">
        <v>408</v>
      </c>
      <c r="I43" s="498"/>
      <c r="J43" s="498"/>
      <c r="K43" s="499"/>
      <c r="L43" s="499"/>
      <c r="M43" s="499"/>
      <c r="N43" s="499"/>
      <c r="O43" s="499"/>
      <c r="P43" s="499"/>
      <c r="Q43" s="499"/>
      <c r="R43" s="499"/>
      <c r="S43" s="500"/>
      <c r="T43" s="500"/>
      <c r="U43" s="500"/>
      <c r="V43" s="499"/>
      <c r="W43" s="499"/>
      <c r="X43" s="499"/>
      <c r="Y43" s="499"/>
      <c r="Z43" s="499"/>
      <c r="AA43" s="499"/>
      <c r="AB43" s="499"/>
      <c r="AC43" s="499"/>
      <c r="AD43" s="499"/>
      <c r="AE43" s="844" t="str">
        <f>IF('3_区分3計算表'!$E31="該当","有","無")</f>
        <v>無</v>
      </c>
      <c r="AF43" s="845"/>
      <c r="AG43" s="846"/>
    </row>
    <row r="44" spans="2:33" s="466" customFormat="1" ht="9.75" customHeight="1"/>
    <row r="45" spans="2:33" s="466" customFormat="1" ht="9.75" customHeight="1" thickBot="1"/>
    <row r="46" spans="2:33" ht="28.5" customHeight="1">
      <c r="B46" s="710" t="s">
        <v>406</v>
      </c>
      <c r="C46" s="712"/>
      <c r="D46" s="712"/>
      <c r="E46" s="713"/>
      <c r="F46" s="903" t="s">
        <v>426</v>
      </c>
      <c r="G46" s="904"/>
      <c r="H46" s="501" t="s">
        <v>421</v>
      </c>
      <c r="I46" s="462"/>
      <c r="J46" s="462"/>
      <c r="K46" s="502"/>
      <c r="L46" s="502"/>
      <c r="M46" s="502"/>
      <c r="N46" s="502"/>
      <c r="O46" s="502"/>
      <c r="P46" s="502"/>
      <c r="Q46" s="502"/>
      <c r="R46" s="502"/>
      <c r="S46" s="503"/>
      <c r="T46" s="503"/>
      <c r="U46" s="503"/>
      <c r="V46" s="502"/>
      <c r="W46" s="502"/>
      <c r="X46" s="502"/>
      <c r="Y46" s="502"/>
      <c r="Z46" s="502"/>
      <c r="AA46" s="502"/>
      <c r="AB46" s="502"/>
      <c r="AC46" s="502"/>
      <c r="AD46" s="504"/>
      <c r="AE46" s="800"/>
      <c r="AF46" s="801"/>
      <c r="AG46" s="802"/>
    </row>
    <row r="47" spans="2:33" ht="28.5" customHeight="1">
      <c r="B47" s="852"/>
      <c r="C47" s="853"/>
      <c r="D47" s="853"/>
      <c r="E47" s="854"/>
      <c r="F47" s="905"/>
      <c r="G47" s="906"/>
      <c r="H47" s="468" t="s">
        <v>420</v>
      </c>
      <c r="I47" s="468"/>
      <c r="J47" s="468"/>
      <c r="K47" s="492"/>
      <c r="L47" s="492"/>
      <c r="M47" s="492"/>
      <c r="N47" s="492"/>
      <c r="O47" s="492"/>
      <c r="P47" s="492"/>
      <c r="Q47" s="492"/>
      <c r="R47" s="492"/>
      <c r="S47" s="493"/>
      <c r="T47" s="493"/>
      <c r="U47" s="493"/>
      <c r="V47" s="492"/>
      <c r="W47" s="492"/>
      <c r="X47" s="492"/>
      <c r="Y47" s="492"/>
      <c r="Z47" s="492"/>
      <c r="AA47" s="492"/>
      <c r="AB47" s="492"/>
      <c r="AC47" s="492"/>
      <c r="AD47" s="505"/>
      <c r="AE47" s="803"/>
      <c r="AF47" s="804"/>
      <c r="AG47" s="805"/>
    </row>
    <row r="48" spans="2:33" ht="28.5" customHeight="1">
      <c r="B48" s="852"/>
      <c r="C48" s="853"/>
      <c r="D48" s="853"/>
      <c r="E48" s="854"/>
      <c r="F48" s="905"/>
      <c r="G48" s="906"/>
      <c r="H48" s="468" t="s">
        <v>402</v>
      </c>
      <c r="I48" s="468"/>
      <c r="J48" s="468"/>
      <c r="K48" s="492"/>
      <c r="L48" s="492"/>
      <c r="M48" s="492"/>
      <c r="N48" s="492"/>
      <c r="O48" s="492"/>
      <c r="P48" s="492"/>
      <c r="Q48" s="492"/>
      <c r="R48" s="492"/>
      <c r="S48" s="493"/>
      <c r="T48" s="493"/>
      <c r="U48" s="493"/>
      <c r="V48" s="492"/>
      <c r="W48" s="492"/>
      <c r="X48" s="492"/>
      <c r="Y48" s="492"/>
      <c r="Z48" s="492"/>
      <c r="AA48" s="492"/>
      <c r="AB48" s="492"/>
      <c r="AC48" s="492"/>
      <c r="AD48" s="505"/>
      <c r="AE48" s="803"/>
      <c r="AF48" s="804"/>
      <c r="AG48" s="805"/>
    </row>
    <row r="49" spans="2:33" ht="28.5" customHeight="1">
      <c r="B49" s="852"/>
      <c r="C49" s="853"/>
      <c r="D49" s="853"/>
      <c r="E49" s="854"/>
      <c r="F49" s="905"/>
      <c r="G49" s="906"/>
      <c r="H49" s="468" t="s">
        <v>401</v>
      </c>
      <c r="I49" s="468"/>
      <c r="J49" s="468"/>
      <c r="K49" s="492"/>
      <c r="L49" s="492"/>
      <c r="M49" s="492"/>
      <c r="N49" s="492"/>
      <c r="O49" s="492"/>
      <c r="P49" s="492"/>
      <c r="Q49" s="492"/>
      <c r="R49" s="492"/>
      <c r="S49" s="493"/>
      <c r="T49" s="493"/>
      <c r="U49" s="493"/>
      <c r="V49" s="492"/>
      <c r="W49" s="492"/>
      <c r="X49" s="492"/>
      <c r="Y49" s="492"/>
      <c r="Z49" s="492"/>
      <c r="AA49" s="492"/>
      <c r="AB49" s="492"/>
      <c r="AC49" s="492"/>
      <c r="AD49" s="505"/>
      <c r="AE49" s="803"/>
      <c r="AF49" s="804"/>
      <c r="AG49" s="805"/>
    </row>
    <row r="50" spans="2:33" ht="28.5" customHeight="1">
      <c r="B50" s="852"/>
      <c r="C50" s="853"/>
      <c r="D50" s="853"/>
      <c r="E50" s="854"/>
      <c r="F50" s="905"/>
      <c r="G50" s="906"/>
      <c r="H50" s="484" t="s">
        <v>425</v>
      </c>
      <c r="I50" s="484"/>
      <c r="J50" s="484"/>
      <c r="K50" s="485"/>
      <c r="L50" s="485"/>
      <c r="M50" s="485"/>
      <c r="N50" s="485"/>
      <c r="O50" s="485"/>
      <c r="P50" s="485"/>
      <c r="Q50" s="485"/>
      <c r="R50" s="485"/>
      <c r="S50" s="486"/>
      <c r="T50" s="486"/>
      <c r="U50" s="486"/>
      <c r="V50" s="485"/>
      <c r="W50" s="485"/>
      <c r="X50" s="485"/>
      <c r="Y50" s="485"/>
      <c r="Z50" s="485"/>
      <c r="AA50" s="485"/>
      <c r="AB50" s="485"/>
      <c r="AC50" s="485"/>
      <c r="AD50" s="506"/>
      <c r="AE50" s="826"/>
      <c r="AF50" s="827"/>
      <c r="AG50" s="828"/>
    </row>
    <row r="51" spans="2:33" ht="28.5" customHeight="1">
      <c r="B51" s="852"/>
      <c r="C51" s="853"/>
      <c r="D51" s="853"/>
      <c r="E51" s="854"/>
      <c r="F51" s="905"/>
      <c r="G51" s="906"/>
      <c r="H51" s="484" t="s">
        <v>424</v>
      </c>
      <c r="I51" s="484"/>
      <c r="J51" s="484"/>
      <c r="K51" s="485"/>
      <c r="L51" s="485"/>
      <c r="M51" s="485"/>
      <c r="N51" s="485"/>
      <c r="O51" s="485"/>
      <c r="P51" s="485"/>
      <c r="Q51" s="485"/>
      <c r="R51" s="485"/>
      <c r="S51" s="486"/>
      <c r="T51" s="486"/>
      <c r="U51" s="486"/>
      <c r="V51" s="485"/>
      <c r="W51" s="485"/>
      <c r="X51" s="485"/>
      <c r="Y51" s="485"/>
      <c r="Z51" s="485"/>
      <c r="AA51" s="485"/>
      <c r="AB51" s="485"/>
      <c r="AC51" s="485"/>
      <c r="AD51" s="506"/>
      <c r="AE51" s="826"/>
      <c r="AF51" s="827"/>
      <c r="AG51" s="828"/>
    </row>
    <row r="52" spans="2:33" ht="28.5" customHeight="1">
      <c r="B52" s="852"/>
      <c r="C52" s="853"/>
      <c r="D52" s="853"/>
      <c r="E52" s="854"/>
      <c r="F52" s="905"/>
      <c r="G52" s="906"/>
      <c r="H52" s="484" t="s">
        <v>400</v>
      </c>
      <c r="I52" s="484"/>
      <c r="J52" s="484"/>
      <c r="K52" s="485"/>
      <c r="L52" s="485"/>
      <c r="M52" s="485"/>
      <c r="N52" s="485"/>
      <c r="O52" s="485"/>
      <c r="P52" s="485"/>
      <c r="Q52" s="485"/>
      <c r="R52" s="485"/>
      <c r="S52" s="486"/>
      <c r="T52" s="486"/>
      <c r="U52" s="486"/>
      <c r="V52" s="485"/>
      <c r="W52" s="485"/>
      <c r="X52" s="485"/>
      <c r="Y52" s="485"/>
      <c r="Z52" s="485"/>
      <c r="AA52" s="485"/>
      <c r="AB52" s="485"/>
      <c r="AC52" s="485"/>
      <c r="AD52" s="506"/>
      <c r="AE52" s="826"/>
      <c r="AF52" s="827"/>
      <c r="AG52" s="828"/>
    </row>
    <row r="53" spans="2:33" ht="28.5" customHeight="1">
      <c r="B53" s="852"/>
      <c r="C53" s="853"/>
      <c r="D53" s="853"/>
      <c r="E53" s="854"/>
      <c r="F53" s="905"/>
      <c r="G53" s="906"/>
      <c r="H53" s="487" t="s">
        <v>423</v>
      </c>
      <c r="I53" s="487"/>
      <c r="J53" s="487"/>
      <c r="K53" s="488"/>
      <c r="L53" s="488"/>
      <c r="M53" s="488"/>
      <c r="N53" s="488"/>
      <c r="O53" s="488"/>
      <c r="P53" s="488"/>
      <c r="Q53" s="488"/>
      <c r="R53" s="488"/>
      <c r="S53" s="495"/>
      <c r="T53" s="495"/>
      <c r="U53" s="495"/>
      <c r="V53" s="488"/>
      <c r="W53" s="488"/>
      <c r="X53" s="488"/>
      <c r="Y53" s="488"/>
      <c r="Z53" s="488"/>
      <c r="AA53" s="488"/>
      <c r="AB53" s="488"/>
      <c r="AC53" s="488"/>
      <c r="AD53" s="507"/>
      <c r="AE53" s="826"/>
      <c r="AF53" s="827"/>
      <c r="AG53" s="828"/>
    </row>
    <row r="54" spans="2:33" ht="28.5" customHeight="1" thickBot="1">
      <c r="B54" s="852"/>
      <c r="C54" s="853"/>
      <c r="D54" s="853"/>
      <c r="E54" s="854"/>
      <c r="F54" s="921"/>
      <c r="G54" s="922"/>
      <c r="H54" s="508" t="s">
        <v>399</v>
      </c>
      <c r="I54" s="509"/>
      <c r="J54" s="509"/>
      <c r="K54" s="510"/>
      <c r="L54" s="510"/>
      <c r="M54" s="510"/>
      <c r="N54" s="510"/>
      <c r="O54" s="510"/>
      <c r="P54" s="510"/>
      <c r="Q54" s="510"/>
      <c r="R54" s="510"/>
      <c r="S54" s="511"/>
      <c r="T54" s="511"/>
      <c r="U54" s="511"/>
      <c r="V54" s="510"/>
      <c r="W54" s="510"/>
      <c r="X54" s="510"/>
      <c r="Y54" s="510"/>
      <c r="Z54" s="510"/>
      <c r="AA54" s="510"/>
      <c r="AB54" s="510"/>
      <c r="AC54" s="510"/>
      <c r="AD54" s="512"/>
      <c r="AE54" s="900"/>
      <c r="AF54" s="901"/>
      <c r="AG54" s="902"/>
    </row>
    <row r="55" spans="2:33" ht="28.5" customHeight="1">
      <c r="B55" s="852"/>
      <c r="C55" s="853"/>
      <c r="D55" s="853"/>
      <c r="E55" s="854"/>
      <c r="F55" s="923" t="s">
        <v>422</v>
      </c>
      <c r="G55" s="924"/>
      <c r="H55" s="462" t="s">
        <v>421</v>
      </c>
      <c r="I55" s="462"/>
      <c r="J55" s="462"/>
      <c r="K55" s="502"/>
      <c r="L55" s="502"/>
      <c r="M55" s="502"/>
      <c r="N55" s="502"/>
      <c r="O55" s="502"/>
      <c r="P55" s="502"/>
      <c r="Q55" s="502"/>
      <c r="R55" s="502"/>
      <c r="S55" s="503"/>
      <c r="T55" s="503"/>
      <c r="U55" s="503"/>
      <c r="V55" s="502"/>
      <c r="W55" s="502"/>
      <c r="X55" s="502"/>
      <c r="Y55" s="502"/>
      <c r="Z55" s="502"/>
      <c r="AA55" s="502"/>
      <c r="AB55" s="502"/>
      <c r="AC55" s="502"/>
      <c r="AD55" s="504"/>
      <c r="AE55" s="800"/>
      <c r="AF55" s="801"/>
      <c r="AG55" s="802"/>
    </row>
    <row r="56" spans="2:33" ht="28.5" customHeight="1">
      <c r="B56" s="852"/>
      <c r="C56" s="853"/>
      <c r="D56" s="853"/>
      <c r="E56" s="854"/>
      <c r="F56" s="925"/>
      <c r="G56" s="926"/>
      <c r="H56" s="490" t="s">
        <v>420</v>
      </c>
      <c r="I56" s="484"/>
      <c r="J56" s="484"/>
      <c r="K56" s="485"/>
      <c r="L56" s="485"/>
      <c r="M56" s="485"/>
      <c r="N56" s="485"/>
      <c r="O56" s="485"/>
      <c r="P56" s="485"/>
      <c r="Q56" s="485"/>
      <c r="R56" s="485"/>
      <c r="S56" s="486"/>
      <c r="T56" s="486"/>
      <c r="U56" s="486"/>
      <c r="V56" s="485"/>
      <c r="W56" s="485"/>
      <c r="X56" s="485"/>
      <c r="Y56" s="485"/>
      <c r="Z56" s="485"/>
      <c r="AA56" s="485"/>
      <c r="AB56" s="485"/>
      <c r="AC56" s="485"/>
      <c r="AD56" s="506"/>
      <c r="AE56" s="826"/>
      <c r="AF56" s="827"/>
      <c r="AG56" s="828"/>
    </row>
    <row r="57" spans="2:33" ht="28.5" customHeight="1">
      <c r="B57" s="852"/>
      <c r="C57" s="853"/>
      <c r="D57" s="853"/>
      <c r="E57" s="854"/>
      <c r="F57" s="925"/>
      <c r="G57" s="926"/>
      <c r="H57" s="468" t="s">
        <v>402</v>
      </c>
      <c r="I57" s="468"/>
      <c r="J57" s="468"/>
      <c r="K57" s="492"/>
      <c r="L57" s="492"/>
      <c r="M57" s="492"/>
      <c r="N57" s="492"/>
      <c r="O57" s="492"/>
      <c r="P57" s="492"/>
      <c r="Q57" s="492"/>
      <c r="R57" s="492"/>
      <c r="S57" s="493"/>
      <c r="T57" s="493"/>
      <c r="U57" s="493"/>
      <c r="V57" s="492"/>
      <c r="W57" s="492"/>
      <c r="X57" s="492"/>
      <c r="Y57" s="492"/>
      <c r="Z57" s="492"/>
      <c r="AA57" s="492"/>
      <c r="AB57" s="492"/>
      <c r="AC57" s="492"/>
      <c r="AD57" s="505"/>
      <c r="AE57" s="803"/>
      <c r="AF57" s="804"/>
      <c r="AG57" s="805"/>
    </row>
    <row r="58" spans="2:33" ht="28.5" customHeight="1">
      <c r="B58" s="852"/>
      <c r="C58" s="853"/>
      <c r="D58" s="853"/>
      <c r="E58" s="854"/>
      <c r="F58" s="925"/>
      <c r="G58" s="926"/>
      <c r="H58" s="484" t="s">
        <v>419</v>
      </c>
      <c r="I58" s="484"/>
      <c r="J58" s="484"/>
      <c r="K58" s="485"/>
      <c r="L58" s="485"/>
      <c r="M58" s="485"/>
      <c r="N58" s="485"/>
      <c r="O58" s="485"/>
      <c r="P58" s="485"/>
      <c r="Q58" s="485"/>
      <c r="R58" s="485"/>
      <c r="S58" s="486"/>
      <c r="T58" s="486"/>
      <c r="U58" s="486"/>
      <c r="V58" s="485"/>
      <c r="W58" s="485"/>
      <c r="X58" s="485"/>
      <c r="Y58" s="485"/>
      <c r="Z58" s="485"/>
      <c r="AA58" s="485"/>
      <c r="AB58" s="485"/>
      <c r="AC58" s="485"/>
      <c r="AD58" s="506"/>
      <c r="AE58" s="826"/>
      <c r="AF58" s="827"/>
      <c r="AG58" s="828"/>
    </row>
    <row r="59" spans="2:33" ht="28.5" customHeight="1">
      <c r="B59" s="852"/>
      <c r="C59" s="853"/>
      <c r="D59" s="853"/>
      <c r="E59" s="854"/>
      <c r="F59" s="925"/>
      <c r="G59" s="926"/>
      <c r="H59" s="468" t="s">
        <v>401</v>
      </c>
      <c r="I59" s="468"/>
      <c r="J59" s="468"/>
      <c r="K59" s="492"/>
      <c r="L59" s="492"/>
      <c r="M59" s="492"/>
      <c r="N59" s="492"/>
      <c r="O59" s="492"/>
      <c r="P59" s="492"/>
      <c r="Q59" s="492"/>
      <c r="R59" s="492"/>
      <c r="S59" s="493"/>
      <c r="T59" s="493"/>
      <c r="U59" s="493"/>
      <c r="V59" s="492"/>
      <c r="W59" s="492"/>
      <c r="X59" s="492"/>
      <c r="Y59" s="492"/>
      <c r="Z59" s="492"/>
      <c r="AA59" s="492"/>
      <c r="AB59" s="492"/>
      <c r="AC59" s="492"/>
      <c r="AD59" s="505"/>
      <c r="AE59" s="826"/>
      <c r="AF59" s="827"/>
      <c r="AG59" s="828"/>
    </row>
    <row r="60" spans="2:33" ht="28.5" customHeight="1">
      <c r="B60" s="852"/>
      <c r="C60" s="853"/>
      <c r="D60" s="853"/>
      <c r="E60" s="854"/>
      <c r="F60" s="925"/>
      <c r="G60" s="926"/>
      <c r="H60" s="468" t="s">
        <v>418</v>
      </c>
      <c r="I60" s="468"/>
      <c r="J60" s="468"/>
      <c r="K60" s="492"/>
      <c r="L60" s="492"/>
      <c r="M60" s="492"/>
      <c r="N60" s="492"/>
      <c r="O60" s="492"/>
      <c r="P60" s="492"/>
      <c r="Q60" s="492"/>
      <c r="R60" s="492"/>
      <c r="S60" s="493"/>
      <c r="T60" s="493"/>
      <c r="U60" s="493"/>
      <c r="V60" s="492"/>
      <c r="W60" s="492"/>
      <c r="X60" s="492"/>
      <c r="Y60" s="492"/>
      <c r="Z60" s="492"/>
      <c r="AA60" s="492"/>
      <c r="AB60" s="492"/>
      <c r="AC60" s="492"/>
      <c r="AD60" s="505"/>
      <c r="AE60" s="826"/>
      <c r="AF60" s="827"/>
      <c r="AG60" s="828"/>
    </row>
    <row r="61" spans="2:33" ht="28.5" customHeight="1">
      <c r="B61" s="852"/>
      <c r="C61" s="853"/>
      <c r="D61" s="853"/>
      <c r="E61" s="854"/>
      <c r="F61" s="925"/>
      <c r="G61" s="926"/>
      <c r="H61" s="484" t="s">
        <v>417</v>
      </c>
      <c r="I61" s="484"/>
      <c r="J61" s="484"/>
      <c r="K61" s="485"/>
      <c r="L61" s="485"/>
      <c r="M61" s="485"/>
      <c r="N61" s="485"/>
      <c r="O61" s="485"/>
      <c r="P61" s="485"/>
      <c r="Q61" s="485"/>
      <c r="R61" s="485"/>
      <c r="S61" s="486"/>
      <c r="T61" s="486"/>
      <c r="U61" s="486"/>
      <c r="V61" s="485"/>
      <c r="W61" s="485"/>
      <c r="X61" s="485"/>
      <c r="Y61" s="485"/>
      <c r="Z61" s="485"/>
      <c r="AA61" s="485"/>
      <c r="AB61" s="485"/>
      <c r="AC61" s="485"/>
      <c r="AD61" s="506"/>
      <c r="AE61" s="826"/>
      <c r="AF61" s="827"/>
      <c r="AG61" s="828"/>
    </row>
    <row r="62" spans="2:33" ht="28.5" customHeight="1">
      <c r="B62" s="852"/>
      <c r="C62" s="853"/>
      <c r="D62" s="853"/>
      <c r="E62" s="854"/>
      <c r="F62" s="925"/>
      <c r="G62" s="926"/>
      <c r="H62" s="484" t="s">
        <v>416</v>
      </c>
      <c r="I62" s="484"/>
      <c r="J62" s="484"/>
      <c r="K62" s="485"/>
      <c r="L62" s="485"/>
      <c r="M62" s="485"/>
      <c r="N62" s="485"/>
      <c r="O62" s="485"/>
      <c r="P62" s="485"/>
      <c r="Q62" s="485"/>
      <c r="R62" s="485"/>
      <c r="S62" s="486"/>
      <c r="T62" s="486"/>
      <c r="U62" s="486"/>
      <c r="V62" s="485"/>
      <c r="W62" s="485"/>
      <c r="X62" s="485"/>
      <c r="Y62" s="485"/>
      <c r="Z62" s="485"/>
      <c r="AA62" s="485"/>
      <c r="AB62" s="485"/>
      <c r="AC62" s="485"/>
      <c r="AD62" s="506"/>
      <c r="AE62" s="826"/>
      <c r="AF62" s="827"/>
      <c r="AG62" s="828"/>
    </row>
    <row r="63" spans="2:33" ht="28.5" customHeight="1">
      <c r="B63" s="852"/>
      <c r="C63" s="853"/>
      <c r="D63" s="853"/>
      <c r="E63" s="854"/>
      <c r="F63" s="925"/>
      <c r="G63" s="926"/>
      <c r="H63" s="484" t="s">
        <v>415</v>
      </c>
      <c r="I63" s="484"/>
      <c r="J63" s="484"/>
      <c r="K63" s="485"/>
      <c r="L63" s="485"/>
      <c r="M63" s="485"/>
      <c r="N63" s="485"/>
      <c r="O63" s="485"/>
      <c r="P63" s="485"/>
      <c r="Q63" s="485"/>
      <c r="R63" s="485"/>
      <c r="S63" s="486"/>
      <c r="T63" s="486"/>
      <c r="U63" s="486"/>
      <c r="V63" s="485"/>
      <c r="W63" s="485"/>
      <c r="X63" s="485"/>
      <c r="Y63" s="485"/>
      <c r="Z63" s="485"/>
      <c r="AA63" s="485"/>
      <c r="AB63" s="485"/>
      <c r="AC63" s="485"/>
      <c r="AD63" s="506"/>
      <c r="AE63" s="826"/>
      <c r="AF63" s="827"/>
      <c r="AG63" s="828"/>
    </row>
    <row r="64" spans="2:33" ht="28.5" customHeight="1">
      <c r="B64" s="852"/>
      <c r="C64" s="853"/>
      <c r="D64" s="853"/>
      <c r="E64" s="854"/>
      <c r="F64" s="925"/>
      <c r="G64" s="926"/>
      <c r="H64" s="487" t="s">
        <v>414</v>
      </c>
      <c r="I64" s="487"/>
      <c r="J64" s="487"/>
      <c r="K64" s="488"/>
      <c r="L64" s="488"/>
      <c r="M64" s="488"/>
      <c r="N64" s="488"/>
      <c r="O64" s="484"/>
      <c r="P64" s="489"/>
      <c r="Q64" s="489"/>
      <c r="R64" s="489"/>
      <c r="S64" s="484"/>
      <c r="T64" s="484"/>
      <c r="U64" s="484"/>
      <c r="V64" s="489"/>
      <c r="W64" s="489"/>
      <c r="X64" s="489"/>
      <c r="Y64" s="489"/>
      <c r="Z64" s="489"/>
      <c r="AA64" s="489"/>
      <c r="AB64" s="489"/>
      <c r="AC64" s="489"/>
      <c r="AD64" s="513"/>
      <c r="AE64" s="826"/>
      <c r="AF64" s="827"/>
      <c r="AG64" s="828"/>
    </row>
    <row r="65" spans="2:34" ht="28.5" customHeight="1">
      <c r="B65" s="852"/>
      <c r="C65" s="853"/>
      <c r="D65" s="853"/>
      <c r="E65" s="854"/>
      <c r="F65" s="925"/>
      <c r="G65" s="926"/>
      <c r="H65" s="484" t="s">
        <v>400</v>
      </c>
      <c r="I65" s="484"/>
      <c r="J65" s="484"/>
      <c r="K65" s="485"/>
      <c r="L65" s="485"/>
      <c r="M65" s="485"/>
      <c r="N65" s="485"/>
      <c r="O65" s="485"/>
      <c r="P65" s="485"/>
      <c r="Q65" s="485"/>
      <c r="R65" s="485"/>
      <c r="S65" s="486"/>
      <c r="T65" s="486"/>
      <c r="U65" s="486"/>
      <c r="V65" s="485"/>
      <c r="W65" s="485"/>
      <c r="X65" s="485"/>
      <c r="Y65" s="485"/>
      <c r="Z65" s="485"/>
      <c r="AA65" s="485"/>
      <c r="AB65" s="485"/>
      <c r="AC65" s="485"/>
      <c r="AD65" s="506"/>
      <c r="AE65" s="826"/>
      <c r="AF65" s="827"/>
      <c r="AG65" s="828"/>
    </row>
    <row r="66" spans="2:34" ht="28.5" customHeight="1">
      <c r="B66" s="852"/>
      <c r="C66" s="853"/>
      <c r="D66" s="853"/>
      <c r="E66" s="854"/>
      <c r="F66" s="925"/>
      <c r="G66" s="926"/>
      <c r="H66" s="484" t="s">
        <v>413</v>
      </c>
      <c r="I66" s="487"/>
      <c r="J66" s="487"/>
      <c r="K66" s="488"/>
      <c r="L66" s="488"/>
      <c r="M66" s="488"/>
      <c r="N66" s="488"/>
      <c r="O66" s="488"/>
      <c r="P66" s="488"/>
      <c r="Q66" s="488"/>
      <c r="R66" s="488"/>
      <c r="S66" s="495"/>
      <c r="T66" s="495"/>
      <c r="U66" s="495"/>
      <c r="V66" s="488"/>
      <c r="W66" s="488"/>
      <c r="X66" s="488"/>
      <c r="Y66" s="488"/>
      <c r="Z66" s="488"/>
      <c r="AA66" s="488"/>
      <c r="AB66" s="488"/>
      <c r="AC66" s="488"/>
      <c r="AD66" s="507"/>
      <c r="AE66" s="826"/>
      <c r="AF66" s="827"/>
      <c r="AG66" s="828"/>
    </row>
    <row r="67" spans="2:34" ht="28.5" customHeight="1">
      <c r="B67" s="852"/>
      <c r="C67" s="853"/>
      <c r="D67" s="853"/>
      <c r="E67" s="854"/>
      <c r="F67" s="925"/>
      <c r="G67" s="926"/>
      <c r="H67" s="484" t="s">
        <v>412</v>
      </c>
      <c r="I67" s="484"/>
      <c r="J67" s="484"/>
      <c r="K67" s="485"/>
      <c r="L67" s="485"/>
      <c r="M67" s="485"/>
      <c r="N67" s="485"/>
      <c r="O67" s="485"/>
      <c r="P67" s="485"/>
      <c r="Q67" s="485"/>
      <c r="R67" s="485"/>
      <c r="S67" s="486"/>
      <c r="T67" s="486"/>
      <c r="U67" s="486"/>
      <c r="V67" s="485"/>
      <c r="W67" s="485"/>
      <c r="X67" s="485"/>
      <c r="Y67" s="485"/>
      <c r="Z67" s="485"/>
      <c r="AA67" s="485"/>
      <c r="AB67" s="485"/>
      <c r="AC67" s="485"/>
      <c r="AD67" s="506"/>
      <c r="AE67" s="826"/>
      <c r="AF67" s="827"/>
      <c r="AG67" s="828"/>
    </row>
    <row r="68" spans="2:34" ht="28.5" customHeight="1">
      <c r="B68" s="852"/>
      <c r="C68" s="853"/>
      <c r="D68" s="853"/>
      <c r="E68" s="854"/>
      <c r="F68" s="925"/>
      <c r="G68" s="926"/>
      <c r="H68" s="484" t="s">
        <v>411</v>
      </c>
      <c r="I68" s="487"/>
      <c r="J68" s="487"/>
      <c r="K68" s="488"/>
      <c r="L68" s="488"/>
      <c r="M68" s="488"/>
      <c r="N68" s="488"/>
      <c r="O68" s="488"/>
      <c r="P68" s="488"/>
      <c r="Q68" s="488"/>
      <c r="R68" s="488"/>
      <c r="S68" s="495"/>
      <c r="T68" s="495"/>
      <c r="U68" s="495"/>
      <c r="V68" s="488"/>
      <c r="W68" s="488"/>
      <c r="X68" s="488"/>
      <c r="Y68" s="488"/>
      <c r="Z68" s="488"/>
      <c r="AA68" s="488"/>
      <c r="AB68" s="488"/>
      <c r="AC68" s="488"/>
      <c r="AD68" s="507"/>
      <c r="AE68" s="826"/>
      <c r="AF68" s="827"/>
      <c r="AG68" s="828"/>
    </row>
    <row r="69" spans="2:34" ht="28.5" customHeight="1">
      <c r="B69" s="852"/>
      <c r="C69" s="853"/>
      <c r="D69" s="853"/>
      <c r="E69" s="854"/>
      <c r="F69" s="925"/>
      <c r="G69" s="926"/>
      <c r="H69" s="487" t="s">
        <v>399</v>
      </c>
      <c r="I69" s="487"/>
      <c r="J69" s="487"/>
      <c r="K69" s="488"/>
      <c r="L69" s="488"/>
      <c r="M69" s="488"/>
      <c r="N69" s="488"/>
      <c r="O69" s="488"/>
      <c r="P69" s="488"/>
      <c r="Q69" s="488"/>
      <c r="R69" s="488"/>
      <c r="S69" s="495"/>
      <c r="T69" s="495"/>
      <c r="U69" s="495"/>
      <c r="V69" s="488"/>
      <c r="W69" s="488"/>
      <c r="X69" s="488"/>
      <c r="Y69" s="488"/>
      <c r="Z69" s="488"/>
      <c r="AA69" s="488"/>
      <c r="AB69" s="488"/>
      <c r="AC69" s="488"/>
      <c r="AD69" s="507"/>
      <c r="AE69" s="934"/>
      <c r="AF69" s="910"/>
      <c r="AG69" s="911"/>
    </row>
    <row r="70" spans="2:34" ht="28.5" customHeight="1">
      <c r="B70" s="852"/>
      <c r="C70" s="853"/>
      <c r="D70" s="853"/>
      <c r="E70" s="854"/>
      <c r="F70" s="925"/>
      <c r="G70" s="926"/>
      <c r="H70" s="490" t="s">
        <v>410</v>
      </c>
      <c r="I70" s="484"/>
      <c r="J70" s="484"/>
      <c r="K70" s="485"/>
      <c r="L70" s="485"/>
      <c r="M70" s="485"/>
      <c r="N70" s="485"/>
      <c r="O70" s="485"/>
      <c r="P70" s="485"/>
      <c r="Q70" s="485"/>
      <c r="R70" s="485"/>
      <c r="S70" s="486"/>
      <c r="T70" s="486"/>
      <c r="U70" s="486"/>
      <c r="V70" s="485"/>
      <c r="W70" s="485"/>
      <c r="X70" s="485"/>
      <c r="Y70" s="485"/>
      <c r="Z70" s="485"/>
      <c r="AA70" s="485"/>
      <c r="AB70" s="485"/>
      <c r="AC70" s="485"/>
      <c r="AD70" s="506"/>
      <c r="AE70" s="826"/>
      <c r="AF70" s="827"/>
      <c r="AG70" s="828"/>
    </row>
    <row r="71" spans="2:34" ht="28.5" customHeight="1">
      <c r="B71" s="852"/>
      <c r="C71" s="853"/>
      <c r="D71" s="853"/>
      <c r="E71" s="854"/>
      <c r="F71" s="925"/>
      <c r="G71" s="926"/>
      <c r="H71" s="858" t="s">
        <v>409</v>
      </c>
      <c r="I71" s="859"/>
      <c r="J71" s="859"/>
      <c r="K71" s="859"/>
      <c r="L71" s="859"/>
      <c r="M71" s="859"/>
      <c r="N71" s="859"/>
      <c r="O71" s="859"/>
      <c r="P71" s="859"/>
      <c r="Q71" s="859"/>
      <c r="R71" s="859"/>
      <c r="S71" s="859"/>
      <c r="T71" s="859"/>
      <c r="U71" s="859"/>
      <c r="V71" s="859"/>
      <c r="W71" s="859"/>
      <c r="X71" s="859"/>
      <c r="Y71" s="859"/>
      <c r="Z71" s="859"/>
      <c r="AA71" s="859"/>
      <c r="AB71" s="859"/>
      <c r="AC71" s="859"/>
      <c r="AD71" s="860"/>
      <c r="AE71" s="826"/>
      <c r="AF71" s="827"/>
      <c r="AG71" s="828"/>
    </row>
    <row r="72" spans="2:34" ht="28.5" customHeight="1">
      <c r="B72" s="852"/>
      <c r="C72" s="853"/>
      <c r="D72" s="853"/>
      <c r="E72" s="854"/>
      <c r="F72" s="927"/>
      <c r="G72" s="928"/>
      <c r="H72" s="508" t="s">
        <v>408</v>
      </c>
      <c r="I72" s="509"/>
      <c r="J72" s="509"/>
      <c r="K72" s="510"/>
      <c r="L72" s="510"/>
      <c r="M72" s="510"/>
      <c r="N72" s="510"/>
      <c r="O72" s="510"/>
      <c r="P72" s="510"/>
      <c r="Q72" s="510"/>
      <c r="R72" s="510"/>
      <c r="S72" s="511"/>
      <c r="T72" s="511"/>
      <c r="U72" s="511"/>
      <c r="V72" s="510"/>
      <c r="W72" s="510"/>
      <c r="X72" s="510"/>
      <c r="Y72" s="510"/>
      <c r="Z72" s="510"/>
      <c r="AA72" s="510"/>
      <c r="AB72" s="510"/>
      <c r="AC72" s="510"/>
      <c r="AD72" s="512"/>
      <c r="AE72" s="900"/>
      <c r="AF72" s="901"/>
      <c r="AG72" s="902"/>
    </row>
    <row r="73" spans="2:34" ht="28.5" customHeight="1">
      <c r="B73" s="852"/>
      <c r="C73" s="853"/>
      <c r="D73" s="853"/>
      <c r="E73" s="854"/>
      <c r="F73" s="946" t="s">
        <v>407</v>
      </c>
      <c r="G73" s="947"/>
      <c r="H73" s="496" t="s">
        <v>403</v>
      </c>
      <c r="I73" s="468"/>
      <c r="J73" s="468"/>
      <c r="K73" s="492"/>
      <c r="L73" s="492"/>
      <c r="M73" s="492"/>
      <c r="N73" s="492"/>
      <c r="O73" s="492"/>
      <c r="P73" s="492"/>
      <c r="Q73" s="492"/>
      <c r="R73" s="492"/>
      <c r="S73" s="493"/>
      <c r="T73" s="493"/>
      <c r="U73" s="493"/>
      <c r="V73" s="492"/>
      <c r="W73" s="492"/>
      <c r="X73" s="492"/>
      <c r="Y73" s="492"/>
      <c r="Z73" s="492"/>
      <c r="AA73" s="492"/>
      <c r="AB73" s="492"/>
      <c r="AC73" s="492"/>
      <c r="AD73" s="505"/>
      <c r="AE73" s="803"/>
      <c r="AF73" s="804"/>
      <c r="AG73" s="805"/>
    </row>
    <row r="74" spans="2:34" ht="28.5" customHeight="1">
      <c r="B74" s="852"/>
      <c r="C74" s="853"/>
      <c r="D74" s="853"/>
      <c r="E74" s="854"/>
      <c r="F74" s="925"/>
      <c r="G74" s="926"/>
      <c r="H74" s="496" t="s">
        <v>402</v>
      </c>
      <c r="I74" s="468"/>
      <c r="J74" s="468"/>
      <c r="K74" s="492"/>
      <c r="L74" s="492"/>
      <c r="M74" s="492"/>
      <c r="N74" s="492"/>
      <c r="O74" s="492"/>
      <c r="P74" s="492"/>
      <c r="Q74" s="492"/>
      <c r="R74" s="492"/>
      <c r="S74" s="493"/>
      <c r="T74" s="493"/>
      <c r="U74" s="493"/>
      <c r="V74" s="492"/>
      <c r="W74" s="492"/>
      <c r="X74" s="492"/>
      <c r="Y74" s="492"/>
      <c r="Z74" s="492"/>
      <c r="AA74" s="492"/>
      <c r="AB74" s="492"/>
      <c r="AC74" s="492"/>
      <c r="AD74" s="505"/>
      <c r="AE74" s="826"/>
      <c r="AF74" s="827"/>
      <c r="AG74" s="828"/>
    </row>
    <row r="75" spans="2:34" ht="28.5" customHeight="1">
      <c r="B75" s="852"/>
      <c r="C75" s="853"/>
      <c r="D75" s="853"/>
      <c r="E75" s="854"/>
      <c r="F75" s="925"/>
      <c r="G75" s="926"/>
      <c r="H75" s="496" t="s">
        <v>401</v>
      </c>
      <c r="I75" s="468"/>
      <c r="J75" s="468"/>
      <c r="K75" s="492"/>
      <c r="L75" s="492"/>
      <c r="M75" s="492"/>
      <c r="N75" s="492"/>
      <c r="O75" s="492"/>
      <c r="P75" s="492"/>
      <c r="Q75" s="492"/>
      <c r="R75" s="492"/>
      <c r="S75" s="493"/>
      <c r="T75" s="493"/>
      <c r="U75" s="493"/>
      <c r="V75" s="492"/>
      <c r="W75" s="492"/>
      <c r="X75" s="492"/>
      <c r="Y75" s="492"/>
      <c r="Z75" s="492"/>
      <c r="AA75" s="492"/>
      <c r="AB75" s="492"/>
      <c r="AC75" s="492"/>
      <c r="AD75" s="505"/>
      <c r="AE75" s="826"/>
      <c r="AF75" s="827"/>
      <c r="AG75" s="828"/>
    </row>
    <row r="76" spans="2:34" ht="28.5" customHeight="1">
      <c r="B76" s="852"/>
      <c r="C76" s="853"/>
      <c r="D76" s="853"/>
      <c r="E76" s="854"/>
      <c r="F76" s="925"/>
      <c r="G76" s="926"/>
      <c r="H76" s="514" t="s">
        <v>400</v>
      </c>
      <c r="K76" s="473"/>
      <c r="L76" s="473"/>
      <c r="M76" s="473"/>
      <c r="N76" s="473"/>
      <c r="O76" s="473"/>
      <c r="P76" s="473"/>
      <c r="Q76" s="473"/>
      <c r="R76" s="473"/>
      <c r="S76" s="430"/>
      <c r="T76" s="430"/>
      <c r="U76" s="430"/>
      <c r="V76" s="473"/>
      <c r="W76" s="473"/>
      <c r="X76" s="473"/>
      <c r="Y76" s="473"/>
      <c r="Z76" s="473"/>
      <c r="AA76" s="473"/>
      <c r="AB76" s="473"/>
      <c r="AC76" s="473"/>
      <c r="AD76" s="515"/>
      <c r="AE76" s="826"/>
      <c r="AF76" s="827"/>
      <c r="AG76" s="828"/>
    </row>
    <row r="77" spans="2:34" ht="28.5" customHeight="1">
      <c r="B77" s="852"/>
      <c r="C77" s="853"/>
      <c r="D77" s="853"/>
      <c r="E77" s="854"/>
      <c r="F77" s="925"/>
      <c r="G77" s="926"/>
      <c r="H77" s="494" t="s">
        <v>399</v>
      </c>
      <c r="I77" s="487"/>
      <c r="J77" s="487"/>
      <c r="K77" s="488"/>
      <c r="L77" s="488"/>
      <c r="M77" s="488"/>
      <c r="N77" s="488"/>
      <c r="O77" s="488"/>
      <c r="P77" s="488"/>
      <c r="Q77" s="488"/>
      <c r="R77" s="488"/>
      <c r="S77" s="495"/>
      <c r="T77" s="495"/>
      <c r="U77" s="495"/>
      <c r="V77" s="488"/>
      <c r="W77" s="488"/>
      <c r="X77" s="488"/>
      <c r="Y77" s="488"/>
      <c r="Z77" s="488"/>
      <c r="AA77" s="488"/>
      <c r="AB77" s="488"/>
      <c r="AC77" s="488"/>
      <c r="AD77" s="507"/>
      <c r="AE77" s="934"/>
      <c r="AF77" s="910"/>
      <c r="AG77" s="911"/>
    </row>
    <row r="78" spans="2:34" ht="28.5" customHeight="1" thickBot="1">
      <c r="B78" s="855"/>
      <c r="C78" s="856"/>
      <c r="D78" s="856"/>
      <c r="E78" s="857"/>
      <c r="F78" s="948"/>
      <c r="G78" s="949"/>
      <c r="H78" s="867" t="s">
        <v>398</v>
      </c>
      <c r="I78" s="868"/>
      <c r="J78" s="868"/>
      <c r="K78" s="868"/>
      <c r="L78" s="868"/>
      <c r="M78" s="868"/>
      <c r="N78" s="868"/>
      <c r="O78" s="868"/>
      <c r="P78" s="868"/>
      <c r="Q78" s="868"/>
      <c r="R78" s="868"/>
      <c r="S78" s="868"/>
      <c r="T78" s="868"/>
      <c r="U78" s="868"/>
      <c r="V78" s="868"/>
      <c r="W78" s="868"/>
      <c r="X78" s="868"/>
      <c r="Y78" s="868"/>
      <c r="Z78" s="868"/>
      <c r="AA78" s="868"/>
      <c r="AB78" s="868"/>
      <c r="AC78" s="868"/>
      <c r="AD78" s="869"/>
      <c r="AE78" s="870"/>
      <c r="AF78" s="871"/>
      <c r="AG78" s="872"/>
    </row>
    <row r="79" spans="2:34" ht="9" customHeight="1">
      <c r="B79" s="466"/>
      <c r="C79" s="466"/>
      <c r="D79" s="466"/>
      <c r="E79" s="466"/>
      <c r="F79" s="466"/>
      <c r="G79" s="466"/>
      <c r="H79" s="466"/>
      <c r="I79" s="466"/>
      <c r="J79" s="466"/>
      <c r="K79" s="466"/>
      <c r="L79" s="466"/>
      <c r="M79" s="466"/>
      <c r="N79" s="466"/>
      <c r="O79" s="466"/>
      <c r="P79" s="466"/>
      <c r="Q79" s="466"/>
      <c r="R79" s="466"/>
      <c r="S79" s="466"/>
      <c r="T79" s="466"/>
      <c r="U79" s="466"/>
      <c r="V79" s="466"/>
      <c r="W79" s="466"/>
      <c r="X79" s="466"/>
      <c r="Y79" s="466"/>
      <c r="Z79" s="466"/>
      <c r="AA79" s="466"/>
      <c r="AB79" s="466"/>
      <c r="AC79" s="466"/>
      <c r="AD79" s="466"/>
      <c r="AE79" s="466"/>
      <c r="AF79" s="466"/>
      <c r="AG79" s="466"/>
      <c r="AH79" s="466"/>
    </row>
    <row r="80" spans="2:34" ht="9" customHeight="1" thickBot="1">
      <c r="B80" s="466"/>
      <c r="C80" s="466"/>
      <c r="D80" s="466"/>
      <c r="E80" s="466"/>
      <c r="F80" s="466"/>
      <c r="G80" s="466"/>
      <c r="H80" s="466"/>
      <c r="I80" s="466"/>
      <c r="J80" s="466"/>
      <c r="K80" s="466"/>
      <c r="L80" s="466"/>
      <c r="M80" s="466"/>
      <c r="N80" s="466"/>
      <c r="O80" s="466"/>
      <c r="P80" s="466"/>
      <c r="Q80" s="466"/>
      <c r="R80" s="466"/>
      <c r="S80" s="466"/>
      <c r="T80" s="466"/>
      <c r="U80" s="466"/>
      <c r="V80" s="466"/>
      <c r="W80" s="466"/>
      <c r="X80" s="466"/>
      <c r="Y80" s="466"/>
      <c r="Z80" s="466"/>
      <c r="AA80" s="466"/>
      <c r="AB80" s="466"/>
      <c r="AC80" s="466"/>
      <c r="AD80" s="466"/>
      <c r="AE80" s="466"/>
      <c r="AF80" s="466"/>
      <c r="AG80" s="466"/>
      <c r="AH80" s="466"/>
    </row>
    <row r="81" spans="2:33" ht="28.5" customHeight="1">
      <c r="B81" s="710" t="s">
        <v>406</v>
      </c>
      <c r="C81" s="712"/>
      <c r="D81" s="712"/>
      <c r="E81" s="713"/>
      <c r="F81" s="923" t="s">
        <v>405</v>
      </c>
      <c r="G81" s="924"/>
      <c r="H81" s="501" t="s">
        <v>403</v>
      </c>
      <c r="I81" s="462"/>
      <c r="J81" s="462"/>
      <c r="K81" s="502"/>
      <c r="L81" s="502"/>
      <c r="M81" s="502"/>
      <c r="N81" s="502"/>
      <c r="O81" s="502"/>
      <c r="P81" s="502"/>
      <c r="Q81" s="502"/>
      <c r="R81" s="502"/>
      <c r="S81" s="503"/>
      <c r="T81" s="503"/>
      <c r="U81" s="503"/>
      <c r="V81" s="502"/>
      <c r="W81" s="502"/>
      <c r="X81" s="502"/>
      <c r="Y81" s="502"/>
      <c r="Z81" s="502"/>
      <c r="AA81" s="502"/>
      <c r="AB81" s="502"/>
      <c r="AC81" s="502"/>
      <c r="AD81" s="516"/>
      <c r="AE81" s="929"/>
      <c r="AF81" s="801"/>
      <c r="AG81" s="802"/>
    </row>
    <row r="82" spans="2:33" ht="28.5" customHeight="1">
      <c r="B82" s="852"/>
      <c r="C82" s="853"/>
      <c r="D82" s="853"/>
      <c r="E82" s="854"/>
      <c r="F82" s="925"/>
      <c r="G82" s="926"/>
      <c r="H82" s="514" t="s">
        <v>401</v>
      </c>
      <c r="K82" s="473"/>
      <c r="L82" s="473"/>
      <c r="M82" s="473"/>
      <c r="N82" s="473"/>
      <c r="O82" s="473"/>
      <c r="P82" s="473"/>
      <c r="Q82" s="473"/>
      <c r="R82" s="473"/>
      <c r="S82" s="430"/>
      <c r="T82" s="430"/>
      <c r="U82" s="430"/>
      <c r="V82" s="473"/>
      <c r="W82" s="473"/>
      <c r="X82" s="473"/>
      <c r="Y82" s="473"/>
      <c r="Z82" s="473"/>
      <c r="AA82" s="473"/>
      <c r="AB82" s="473"/>
      <c r="AC82" s="473"/>
      <c r="AD82" s="517"/>
      <c r="AE82" s="909"/>
      <c r="AF82" s="910"/>
      <c r="AG82" s="911"/>
    </row>
    <row r="83" spans="2:33" ht="28.5" customHeight="1">
      <c r="B83" s="852"/>
      <c r="C83" s="853"/>
      <c r="D83" s="853"/>
      <c r="E83" s="854"/>
      <c r="F83" s="925"/>
      <c r="G83" s="926"/>
      <c r="H83" s="494" t="s">
        <v>399</v>
      </c>
      <c r="I83" s="487"/>
      <c r="J83" s="487"/>
      <c r="K83" s="488"/>
      <c r="L83" s="488"/>
      <c r="M83" s="488"/>
      <c r="N83" s="488"/>
      <c r="O83" s="488"/>
      <c r="P83" s="488"/>
      <c r="Q83" s="488"/>
      <c r="R83" s="488"/>
      <c r="S83" s="495"/>
      <c r="T83" s="495"/>
      <c r="U83" s="495"/>
      <c r="V83" s="488"/>
      <c r="W83" s="488"/>
      <c r="X83" s="488"/>
      <c r="Y83" s="488"/>
      <c r="Z83" s="488"/>
      <c r="AA83" s="488"/>
      <c r="AB83" s="488"/>
      <c r="AC83" s="488"/>
      <c r="AD83" s="518"/>
      <c r="AE83" s="909"/>
      <c r="AF83" s="910"/>
      <c r="AG83" s="911"/>
    </row>
    <row r="84" spans="2:33" ht="28.5" customHeight="1">
      <c r="B84" s="852"/>
      <c r="C84" s="853"/>
      <c r="D84" s="853"/>
      <c r="E84" s="854"/>
      <c r="F84" s="927"/>
      <c r="G84" s="928"/>
      <c r="H84" s="930" t="s">
        <v>398</v>
      </c>
      <c r="I84" s="931"/>
      <c r="J84" s="931"/>
      <c r="K84" s="931"/>
      <c r="L84" s="931"/>
      <c r="M84" s="931"/>
      <c r="N84" s="931"/>
      <c r="O84" s="931"/>
      <c r="P84" s="931"/>
      <c r="Q84" s="931"/>
      <c r="R84" s="931"/>
      <c r="S84" s="931"/>
      <c r="T84" s="931"/>
      <c r="U84" s="931"/>
      <c r="V84" s="931"/>
      <c r="W84" s="931"/>
      <c r="X84" s="931"/>
      <c r="Y84" s="931"/>
      <c r="Z84" s="931"/>
      <c r="AA84" s="931"/>
      <c r="AB84" s="931"/>
      <c r="AC84" s="931"/>
      <c r="AD84" s="932"/>
      <c r="AE84" s="933"/>
      <c r="AF84" s="901"/>
      <c r="AG84" s="902"/>
    </row>
    <row r="85" spans="2:33" ht="28.5" customHeight="1">
      <c r="B85" s="852"/>
      <c r="C85" s="853"/>
      <c r="D85" s="853"/>
      <c r="E85" s="854"/>
      <c r="F85" s="946" t="s">
        <v>404</v>
      </c>
      <c r="G85" s="947"/>
      <c r="H85" s="496" t="s">
        <v>403</v>
      </c>
      <c r="I85" s="468"/>
      <c r="J85" s="468"/>
      <c r="K85" s="492"/>
      <c r="L85" s="492"/>
      <c r="M85" s="492"/>
      <c r="N85" s="492"/>
      <c r="O85" s="492"/>
      <c r="P85" s="492"/>
      <c r="Q85" s="492"/>
      <c r="R85" s="492"/>
      <c r="S85" s="493"/>
      <c r="T85" s="493"/>
      <c r="U85" s="493"/>
      <c r="V85" s="492"/>
      <c r="W85" s="492"/>
      <c r="X85" s="492"/>
      <c r="Y85" s="492"/>
      <c r="Z85" s="492"/>
      <c r="AA85" s="492"/>
      <c r="AB85" s="492"/>
      <c r="AC85" s="492"/>
      <c r="AD85" s="519"/>
      <c r="AE85" s="865"/>
      <c r="AF85" s="804"/>
      <c r="AG85" s="805"/>
    </row>
    <row r="86" spans="2:33" ht="28.5" customHeight="1">
      <c r="B86" s="852"/>
      <c r="C86" s="853"/>
      <c r="D86" s="853"/>
      <c r="E86" s="854"/>
      <c r="F86" s="925"/>
      <c r="G86" s="926"/>
      <c r="H86" s="490" t="s">
        <v>402</v>
      </c>
      <c r="I86" s="484"/>
      <c r="J86" s="484"/>
      <c r="K86" s="485"/>
      <c r="L86" s="485"/>
      <c r="M86" s="485"/>
      <c r="N86" s="485"/>
      <c r="O86" s="485"/>
      <c r="P86" s="485"/>
      <c r="Q86" s="485"/>
      <c r="R86" s="485"/>
      <c r="S86" s="486"/>
      <c r="T86" s="486"/>
      <c r="U86" s="486"/>
      <c r="V86" s="485"/>
      <c r="W86" s="485"/>
      <c r="X86" s="485"/>
      <c r="Y86" s="485"/>
      <c r="Z86" s="485"/>
      <c r="AA86" s="485"/>
      <c r="AB86" s="485"/>
      <c r="AC86" s="485"/>
      <c r="AD86" s="491"/>
      <c r="AE86" s="866"/>
      <c r="AF86" s="827"/>
      <c r="AG86" s="828"/>
    </row>
    <row r="87" spans="2:33" ht="28.5" customHeight="1">
      <c r="B87" s="852"/>
      <c r="C87" s="853"/>
      <c r="D87" s="853"/>
      <c r="E87" s="854"/>
      <c r="F87" s="925"/>
      <c r="G87" s="926"/>
      <c r="H87" s="496" t="s">
        <v>401</v>
      </c>
      <c r="I87" s="468"/>
      <c r="J87" s="468"/>
      <c r="K87" s="492"/>
      <c r="L87" s="492"/>
      <c r="M87" s="492"/>
      <c r="N87" s="492"/>
      <c r="O87" s="492"/>
      <c r="P87" s="492"/>
      <c r="Q87" s="492"/>
      <c r="R87" s="492"/>
      <c r="S87" s="493"/>
      <c r="T87" s="493"/>
      <c r="U87" s="493"/>
      <c r="V87" s="492"/>
      <c r="W87" s="492"/>
      <c r="X87" s="492"/>
      <c r="Y87" s="492"/>
      <c r="Z87" s="492"/>
      <c r="AA87" s="492"/>
      <c r="AB87" s="492"/>
      <c r="AC87" s="492"/>
      <c r="AD87" s="519"/>
      <c r="AE87" s="865"/>
      <c r="AF87" s="804"/>
      <c r="AG87" s="805"/>
    </row>
    <row r="88" spans="2:33" ht="28.5" customHeight="1">
      <c r="B88" s="852"/>
      <c r="C88" s="853"/>
      <c r="D88" s="853"/>
      <c r="E88" s="854"/>
      <c r="F88" s="925"/>
      <c r="G88" s="926"/>
      <c r="H88" s="494" t="s">
        <v>400</v>
      </c>
      <c r="I88" s="487"/>
      <c r="J88" s="487"/>
      <c r="K88" s="488"/>
      <c r="L88" s="488"/>
      <c r="M88" s="488"/>
      <c r="N88" s="488"/>
      <c r="O88" s="488"/>
      <c r="P88" s="488"/>
      <c r="Q88" s="488"/>
      <c r="R88" s="488"/>
      <c r="S88" s="495"/>
      <c r="T88" s="495"/>
      <c r="U88" s="495"/>
      <c r="V88" s="488"/>
      <c r="W88" s="488"/>
      <c r="X88" s="488"/>
      <c r="Y88" s="488"/>
      <c r="Z88" s="488"/>
      <c r="AA88" s="488"/>
      <c r="AB88" s="488"/>
      <c r="AC88" s="488"/>
      <c r="AD88" s="518"/>
      <c r="AE88" s="909"/>
      <c r="AF88" s="910"/>
      <c r="AG88" s="911"/>
    </row>
    <row r="89" spans="2:33" ht="28.5" customHeight="1">
      <c r="B89" s="852"/>
      <c r="C89" s="853"/>
      <c r="D89" s="853"/>
      <c r="E89" s="854"/>
      <c r="F89" s="925"/>
      <c r="G89" s="926"/>
      <c r="H89" s="494" t="s">
        <v>399</v>
      </c>
      <c r="I89" s="487"/>
      <c r="J89" s="487"/>
      <c r="K89" s="488"/>
      <c r="L89" s="488"/>
      <c r="M89" s="488"/>
      <c r="N89" s="488"/>
      <c r="O89" s="488"/>
      <c r="P89" s="488"/>
      <c r="Q89" s="488"/>
      <c r="R89" s="488"/>
      <c r="S89" s="495"/>
      <c r="T89" s="495"/>
      <c r="U89" s="495"/>
      <c r="V89" s="488"/>
      <c r="W89" s="488"/>
      <c r="X89" s="488"/>
      <c r="Y89" s="488"/>
      <c r="Z89" s="488"/>
      <c r="AA89" s="488"/>
      <c r="AB89" s="488"/>
      <c r="AC89" s="488"/>
      <c r="AD89" s="518"/>
      <c r="AE89" s="866"/>
      <c r="AF89" s="827"/>
      <c r="AG89" s="828"/>
    </row>
    <row r="90" spans="2:33" ht="28.5" customHeight="1" thickBot="1">
      <c r="B90" s="855"/>
      <c r="C90" s="856"/>
      <c r="D90" s="856"/>
      <c r="E90" s="857"/>
      <c r="F90" s="948"/>
      <c r="G90" s="949"/>
      <c r="H90" s="867" t="s">
        <v>398</v>
      </c>
      <c r="I90" s="868"/>
      <c r="J90" s="868"/>
      <c r="K90" s="868"/>
      <c r="L90" s="868"/>
      <c r="M90" s="868"/>
      <c r="N90" s="868"/>
      <c r="O90" s="868"/>
      <c r="P90" s="868"/>
      <c r="Q90" s="868"/>
      <c r="R90" s="868"/>
      <c r="S90" s="868"/>
      <c r="T90" s="868"/>
      <c r="U90" s="868"/>
      <c r="V90" s="868"/>
      <c r="W90" s="868"/>
      <c r="X90" s="868"/>
      <c r="Y90" s="868"/>
      <c r="Z90" s="868"/>
      <c r="AA90" s="868"/>
      <c r="AB90" s="868"/>
      <c r="AC90" s="868"/>
      <c r="AD90" s="912"/>
      <c r="AE90" s="873"/>
      <c r="AF90" s="871"/>
      <c r="AG90" s="872"/>
    </row>
    <row r="91" spans="2:33" ht="31.5" customHeight="1">
      <c r="B91" s="885" t="s">
        <v>397</v>
      </c>
      <c r="C91" s="835"/>
      <c r="D91" s="835"/>
      <c r="E91" s="935"/>
      <c r="F91" s="806" t="s">
        <v>396</v>
      </c>
      <c r="G91" s="807"/>
      <c r="H91" s="807"/>
      <c r="I91" s="807"/>
      <c r="J91" s="807"/>
      <c r="K91" s="807"/>
      <c r="L91" s="807"/>
      <c r="M91" s="807"/>
      <c r="N91" s="807"/>
      <c r="O91" s="807"/>
      <c r="P91" s="807"/>
      <c r="Q91" s="807"/>
      <c r="R91" s="807"/>
      <c r="S91" s="807"/>
      <c r="T91" s="807"/>
      <c r="U91" s="807"/>
      <c r="V91" s="807"/>
      <c r="W91" s="807"/>
      <c r="X91" s="807"/>
      <c r="Y91" s="807"/>
      <c r="Z91" s="938"/>
      <c r="AA91" s="942" t="s">
        <v>395</v>
      </c>
      <c r="AB91" s="943"/>
      <c r="AC91" s="943"/>
      <c r="AD91" s="943"/>
      <c r="AE91" s="861"/>
      <c r="AF91" s="862"/>
      <c r="AG91" s="520" t="s">
        <v>392</v>
      </c>
    </row>
    <row r="92" spans="2:33" ht="31.5" customHeight="1" thickBot="1">
      <c r="B92" s="936"/>
      <c r="C92" s="836"/>
      <c r="D92" s="836"/>
      <c r="E92" s="937"/>
      <c r="F92" s="939" t="s">
        <v>394</v>
      </c>
      <c r="G92" s="940"/>
      <c r="H92" s="940"/>
      <c r="I92" s="940"/>
      <c r="J92" s="940"/>
      <c r="K92" s="940"/>
      <c r="L92" s="940"/>
      <c r="M92" s="940"/>
      <c r="N92" s="940"/>
      <c r="O92" s="940"/>
      <c r="P92" s="940"/>
      <c r="Q92" s="940"/>
      <c r="R92" s="940"/>
      <c r="S92" s="940"/>
      <c r="T92" s="940"/>
      <c r="U92" s="940"/>
      <c r="V92" s="940"/>
      <c r="W92" s="940"/>
      <c r="X92" s="940"/>
      <c r="Y92" s="940"/>
      <c r="Z92" s="941"/>
      <c r="AA92" s="944" t="s">
        <v>393</v>
      </c>
      <c r="AB92" s="945"/>
      <c r="AC92" s="945"/>
      <c r="AD92" s="945"/>
      <c r="AE92" s="863"/>
      <c r="AF92" s="864"/>
      <c r="AG92" s="521" t="s">
        <v>392</v>
      </c>
    </row>
    <row r="93" spans="2:33" ht="28.5" customHeight="1" thickBot="1">
      <c r="B93" s="522" t="s">
        <v>391</v>
      </c>
      <c r="C93" s="523"/>
      <c r="D93" s="523"/>
      <c r="E93" s="523"/>
      <c r="F93" s="523"/>
      <c r="G93" s="523"/>
      <c r="H93" s="523"/>
      <c r="I93" s="523"/>
      <c r="J93" s="523"/>
      <c r="K93" s="524"/>
      <c r="L93" s="524"/>
      <c r="M93" s="524"/>
      <c r="N93" s="524"/>
      <c r="O93" s="524"/>
      <c r="P93" s="524"/>
      <c r="Q93" s="524"/>
      <c r="R93" s="524"/>
      <c r="S93" s="525"/>
      <c r="T93" s="525"/>
      <c r="U93" s="525"/>
      <c r="V93" s="524"/>
      <c r="W93" s="524"/>
      <c r="X93" s="524"/>
      <c r="Y93" s="524"/>
      <c r="Z93" s="524"/>
      <c r="AA93" s="874">
        <f>'3_区分3計算表'!$G$34</f>
        <v>0</v>
      </c>
      <c r="AB93" s="875"/>
      <c r="AC93" s="875"/>
      <c r="AD93" s="875"/>
      <c r="AE93" s="875"/>
      <c r="AF93" s="875"/>
      <c r="AG93" s="458" t="s">
        <v>387</v>
      </c>
    </row>
    <row r="94" spans="2:33" ht="28.5" customHeight="1">
      <c r="B94" s="885" t="s">
        <v>390</v>
      </c>
      <c r="C94" s="886"/>
      <c r="D94" s="886"/>
      <c r="E94" s="887"/>
      <c r="F94" s="462" t="s">
        <v>389</v>
      </c>
      <c r="G94" s="462"/>
      <c r="H94" s="462"/>
      <c r="I94" s="462"/>
      <c r="J94" s="462"/>
      <c r="K94" s="502"/>
      <c r="L94" s="502"/>
      <c r="M94" s="502"/>
      <c r="N94" s="502"/>
      <c r="O94" s="502"/>
      <c r="P94" s="502"/>
      <c r="Q94" s="502"/>
      <c r="R94" s="502"/>
      <c r="S94" s="503"/>
      <c r="T94" s="503"/>
      <c r="U94" s="503"/>
      <c r="V94" s="502"/>
      <c r="W94" s="502"/>
      <c r="X94" s="502"/>
      <c r="Y94" s="502"/>
      <c r="Z94" s="502"/>
      <c r="AA94" s="850" t="str">
        <f>【参考】計算結果!$D17</f>
        <v>実人数を入力してください</v>
      </c>
      <c r="AB94" s="851"/>
      <c r="AC94" s="851"/>
      <c r="AD94" s="851"/>
      <c r="AE94" s="851"/>
      <c r="AF94" s="851"/>
      <c r="AG94" s="464" t="s">
        <v>387</v>
      </c>
    </row>
    <row r="95" spans="2:33" ht="28.5" customHeight="1" thickBot="1">
      <c r="B95" s="888"/>
      <c r="C95" s="889"/>
      <c r="D95" s="889"/>
      <c r="E95" s="890"/>
      <c r="F95" s="526" t="s">
        <v>388</v>
      </c>
      <c r="G95" s="527"/>
      <c r="H95" s="527"/>
      <c r="I95" s="527"/>
      <c r="J95" s="528"/>
      <c r="K95" s="528"/>
      <c r="L95" s="528"/>
      <c r="M95" s="528"/>
      <c r="N95" s="528"/>
      <c r="O95" s="528"/>
      <c r="P95" s="528"/>
      <c r="Q95" s="528"/>
      <c r="R95" s="528"/>
      <c r="S95" s="527"/>
      <c r="T95" s="527"/>
      <c r="U95" s="527"/>
      <c r="V95" s="528"/>
      <c r="W95" s="528"/>
      <c r="X95" s="528"/>
      <c r="Y95" s="528"/>
      <c r="Z95" s="528"/>
      <c r="AA95" s="919" t="str">
        <f>【参考】計算結果!$D18</f>
        <v>実人数を入力してください</v>
      </c>
      <c r="AB95" s="920"/>
      <c r="AC95" s="920"/>
      <c r="AD95" s="920"/>
      <c r="AE95" s="920"/>
      <c r="AF95" s="920"/>
      <c r="AG95" s="529" t="s">
        <v>387</v>
      </c>
    </row>
    <row r="96" spans="2:33" ht="15" customHeight="1">
      <c r="B96" s="434" t="s">
        <v>386</v>
      </c>
      <c r="C96" s="472"/>
      <c r="D96" s="472"/>
      <c r="E96" s="472"/>
      <c r="F96" s="472"/>
      <c r="G96" s="430"/>
      <c r="H96" s="430"/>
      <c r="I96" s="430"/>
      <c r="J96" s="473"/>
      <c r="K96" s="473"/>
      <c r="L96" s="473"/>
      <c r="M96" s="473"/>
      <c r="N96" s="473"/>
      <c r="O96" s="473"/>
      <c r="P96" s="473"/>
      <c r="Q96" s="473"/>
      <c r="R96" s="473"/>
      <c r="S96" s="430"/>
      <c r="T96" s="430"/>
      <c r="U96" s="430"/>
      <c r="V96" s="473"/>
      <c r="W96" s="473"/>
      <c r="X96" s="473"/>
      <c r="Y96" s="473"/>
      <c r="Z96" s="473"/>
      <c r="AA96" s="473"/>
      <c r="AB96" s="473"/>
      <c r="AC96" s="473"/>
      <c r="AD96" s="473"/>
      <c r="AE96" s="430"/>
      <c r="AF96" s="430"/>
      <c r="AG96" s="430"/>
    </row>
    <row r="97" spans="2:33" ht="15" customHeight="1">
      <c r="B97" s="434" t="s">
        <v>385</v>
      </c>
      <c r="C97" s="472"/>
      <c r="D97" s="472"/>
      <c r="E97" s="472"/>
      <c r="F97" s="472"/>
      <c r="G97" s="430"/>
      <c r="H97" s="430"/>
      <c r="I97" s="430"/>
      <c r="J97" s="473"/>
      <c r="K97" s="473"/>
      <c r="L97" s="473"/>
      <c r="M97" s="473"/>
      <c r="N97" s="473"/>
      <c r="O97" s="473"/>
      <c r="P97" s="473"/>
      <c r="Q97" s="473"/>
      <c r="R97" s="473"/>
      <c r="S97" s="430"/>
      <c r="T97" s="430"/>
      <c r="U97" s="430"/>
      <c r="V97" s="473"/>
      <c r="W97" s="473"/>
      <c r="X97" s="473"/>
      <c r="Y97" s="473"/>
      <c r="Z97" s="473"/>
      <c r="AA97" s="473"/>
      <c r="AB97" s="473"/>
      <c r="AC97" s="473"/>
      <c r="AD97" s="473"/>
      <c r="AE97" s="430"/>
      <c r="AF97" s="430"/>
      <c r="AG97" s="430"/>
    </row>
    <row r="98" spans="2:33" ht="15" customHeight="1">
      <c r="B98" s="434" t="s">
        <v>384</v>
      </c>
      <c r="C98" s="472"/>
      <c r="D98" s="472"/>
      <c r="E98" s="472"/>
      <c r="F98" s="472"/>
      <c r="G98" s="430"/>
      <c r="H98" s="430"/>
      <c r="I98" s="430"/>
      <c r="J98" s="473"/>
      <c r="K98" s="473"/>
      <c r="L98" s="473"/>
      <c r="M98" s="473"/>
      <c r="N98" s="473"/>
      <c r="O98" s="473"/>
      <c r="P98" s="473"/>
      <c r="Q98" s="473"/>
      <c r="R98" s="473"/>
      <c r="S98" s="430"/>
      <c r="T98" s="430"/>
      <c r="U98" s="430"/>
      <c r="V98" s="473"/>
      <c r="W98" s="473"/>
      <c r="X98" s="473"/>
      <c r="Y98" s="473"/>
      <c r="Z98" s="473"/>
      <c r="AA98" s="473"/>
      <c r="AB98" s="473"/>
      <c r="AC98" s="473"/>
      <c r="AD98" s="473"/>
      <c r="AE98" s="430"/>
      <c r="AF98" s="430"/>
      <c r="AG98" s="430"/>
    </row>
    <row r="99" spans="2:33" ht="15" customHeight="1">
      <c r="B99" s="433" t="s">
        <v>383</v>
      </c>
    </row>
    <row r="100" spans="2:33" ht="15" customHeight="1">
      <c r="B100" s="433" t="s">
        <v>382</v>
      </c>
    </row>
    <row r="101" spans="2:33" ht="15" customHeight="1">
      <c r="B101" s="433" t="s">
        <v>381</v>
      </c>
    </row>
    <row r="102" spans="2:33" ht="20.25" customHeight="1">
      <c r="V102" s="438"/>
      <c r="W102" s="438"/>
      <c r="X102" s="438"/>
      <c r="Y102" s="438"/>
      <c r="Z102" s="454"/>
      <c r="AA102" s="454"/>
      <c r="AB102" s="454"/>
      <c r="AC102" s="454"/>
      <c r="AD102" s="454"/>
      <c r="AE102" s="454"/>
      <c r="AF102" s="454"/>
      <c r="AG102" s="454"/>
    </row>
    <row r="103" spans="2:33" ht="20.25" customHeight="1">
      <c r="V103" s="530"/>
      <c r="W103" s="530"/>
      <c r="X103" s="530"/>
      <c r="Y103" s="530"/>
      <c r="Z103" s="531"/>
      <c r="AA103" s="531"/>
      <c r="AB103" s="531"/>
      <c r="AC103" s="531"/>
      <c r="AD103" s="531"/>
      <c r="AE103" s="531"/>
      <c r="AF103" s="531"/>
      <c r="AG103" s="531"/>
    </row>
  </sheetData>
  <sheetProtection algorithmName="SHA-512" hashValue="dkOE7kct0CVfHja6YzXH7769T3INAyVQKp+vFHIwPI9wk+aeeJuvC4xoIOdAtRreovT3jLmrfqNZJE6CG/rtrQ==" saltValue="rq9Em1ZA5AXfemLi0mFjEg==" spinCount="100000" sheet="1" objects="1" scenarios="1"/>
  <dataConsolidate link="1"/>
  <mergeCells count="121">
    <mergeCell ref="B81:E90"/>
    <mergeCell ref="AE72:AG72"/>
    <mergeCell ref="AE65:AG65"/>
    <mergeCell ref="F81:G84"/>
    <mergeCell ref="B91:E92"/>
    <mergeCell ref="F91:Z91"/>
    <mergeCell ref="F92:Z92"/>
    <mergeCell ref="AA91:AD91"/>
    <mergeCell ref="AA92:AD92"/>
    <mergeCell ref="F85:G90"/>
    <mergeCell ref="F73:G78"/>
    <mergeCell ref="AE76:AG76"/>
    <mergeCell ref="AE82:AG82"/>
    <mergeCell ref="AE67:AG67"/>
    <mergeCell ref="AE69:AG69"/>
    <mergeCell ref="AE68:AG68"/>
    <mergeCell ref="AE74:AG74"/>
    <mergeCell ref="AE89:AG89"/>
    <mergeCell ref="F46:G54"/>
    <mergeCell ref="F55:G72"/>
    <mergeCell ref="AE49:AG49"/>
    <mergeCell ref="AE81:AG81"/>
    <mergeCell ref="AE83:AG83"/>
    <mergeCell ref="H84:AD84"/>
    <mergeCell ref="AE84:AG84"/>
    <mergeCell ref="AE75:AG75"/>
    <mergeCell ref="AE77:AG77"/>
    <mergeCell ref="AE61:AG61"/>
    <mergeCell ref="L27:L29"/>
    <mergeCell ref="AA27:AF29"/>
    <mergeCell ref="T27:Y29"/>
    <mergeCell ref="AE33:AG33"/>
    <mergeCell ref="AG27:AG29"/>
    <mergeCell ref="AE53:AG53"/>
    <mergeCell ref="B94:E95"/>
    <mergeCell ref="B26:E29"/>
    <mergeCell ref="AE54:AG54"/>
    <mergeCell ref="F30:G43"/>
    <mergeCell ref="AE73:AG73"/>
    <mergeCell ref="AE35:AG35"/>
    <mergeCell ref="AE88:AG88"/>
    <mergeCell ref="H90:AD90"/>
    <mergeCell ref="AE34:AG34"/>
    <mergeCell ref="AE51:AG51"/>
    <mergeCell ref="AE37:AG37"/>
    <mergeCell ref="AE50:AG50"/>
    <mergeCell ref="AE32:AG32"/>
    <mergeCell ref="AE30:AG30"/>
    <mergeCell ref="AE31:AG31"/>
    <mergeCell ref="AE42:AG42"/>
    <mergeCell ref="AE36:AG36"/>
    <mergeCell ref="AA95:AF95"/>
    <mergeCell ref="AA94:AF94"/>
    <mergeCell ref="AE56:AG56"/>
    <mergeCell ref="AE60:AG60"/>
    <mergeCell ref="AE59:AG59"/>
    <mergeCell ref="AE62:AG62"/>
    <mergeCell ref="AE58:AG58"/>
    <mergeCell ref="B30:E43"/>
    <mergeCell ref="B46:E78"/>
    <mergeCell ref="H71:AD71"/>
    <mergeCell ref="AE91:AF91"/>
    <mergeCell ref="AE92:AF92"/>
    <mergeCell ref="AE63:AG63"/>
    <mergeCell ref="AE64:AG64"/>
    <mergeCell ref="AE66:AG66"/>
    <mergeCell ref="AE85:AG85"/>
    <mergeCell ref="AE71:AG71"/>
    <mergeCell ref="AE70:AG70"/>
    <mergeCell ref="AE86:AG86"/>
    <mergeCell ref="H78:AD78"/>
    <mergeCell ref="AE78:AG78"/>
    <mergeCell ref="AE90:AG90"/>
    <mergeCell ref="AE87:AG87"/>
    <mergeCell ref="AA93:AF93"/>
    <mergeCell ref="AE47:AG47"/>
    <mergeCell ref="AE41:AG41"/>
    <mergeCell ref="AE38:AG38"/>
    <mergeCell ref="AE55:AG55"/>
    <mergeCell ref="AE46:AG46"/>
    <mergeCell ref="AE57:AG57"/>
    <mergeCell ref="B20:AG20"/>
    <mergeCell ref="B21:B22"/>
    <mergeCell ref="T26:Z26"/>
    <mergeCell ref="M26:S26"/>
    <mergeCell ref="F27:K29"/>
    <mergeCell ref="N29:R29"/>
    <mergeCell ref="N28:S28"/>
    <mergeCell ref="M25:T25"/>
    <mergeCell ref="F26:L26"/>
    <mergeCell ref="AE52:AG52"/>
    <mergeCell ref="AE48:AG48"/>
    <mergeCell ref="AE39:AG39"/>
    <mergeCell ref="M27:R27"/>
    <mergeCell ref="AE40:AG40"/>
    <mergeCell ref="C21:Z22"/>
    <mergeCell ref="AA21:AG22"/>
    <mergeCell ref="AA26:AG26"/>
    <mergeCell ref="AE43:AG43"/>
    <mergeCell ref="Z27:Z29"/>
    <mergeCell ref="B3:AG3"/>
    <mergeCell ref="O8:T8"/>
    <mergeCell ref="U8:AG8"/>
    <mergeCell ref="O9:T9"/>
    <mergeCell ref="U9:AG9"/>
    <mergeCell ref="O10:T10"/>
    <mergeCell ref="U10:AG10"/>
    <mergeCell ref="E6:K6"/>
    <mergeCell ref="B25:L25"/>
    <mergeCell ref="Y15:AE15"/>
    <mergeCell ref="P15:S15"/>
    <mergeCell ref="L15:N15"/>
    <mergeCell ref="B15:G15"/>
    <mergeCell ref="H15:K15"/>
    <mergeCell ref="Q16:V16"/>
    <mergeCell ref="O11:T11"/>
    <mergeCell ref="U11:AG11"/>
    <mergeCell ref="Q17:V17"/>
    <mergeCell ref="B18:P18"/>
    <mergeCell ref="T15:V15"/>
    <mergeCell ref="Q18:V18"/>
  </mergeCells>
  <phoneticPr fontId="4"/>
  <dataValidations count="3">
    <dataValidation type="list" allowBlank="1" showInputMessage="1" showErrorMessage="1" sqref="AA21:AG22" xr:uid="{00000000-0002-0000-0200-000001000000}">
      <formula1>$AK$1</formula1>
    </dataValidation>
    <dataValidation type="list" allowBlank="1" showInputMessage="1" showErrorMessage="1" sqref="AF54:AG54 AE46:AE54 AF46:AG52 AE81:AG90 AE55:AG78 AE30:AG43" xr:uid="{00000000-0002-0000-0200-000000000000}">
      <formula1>$AL$1:$AL$2</formula1>
    </dataValidation>
    <dataValidation type="whole" allowBlank="1" showInputMessage="1" showErrorMessage="1" sqref="Q16:V18" xr:uid="{1E94CF68-3060-4BB4-8E9E-8E5E903C5EAF}">
      <formula1>0</formula1>
      <formula2>1000</formula2>
    </dataValidation>
  </dataValidations>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rowBreaks count="2" manualBreakCount="2">
    <brk id="44" max="35" man="1"/>
    <brk id="79" max="3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F410-0122-40F1-8100-C4D480DAA3ED}">
  <sheetPr>
    <pageSetUpPr fitToPage="1"/>
  </sheetPr>
  <dimension ref="B1:BA45"/>
  <sheetViews>
    <sheetView showGridLines="0" view="pageBreakPreview" zoomScale="85" zoomScaleNormal="100" zoomScaleSheetLayoutView="85" workbookViewId="0">
      <selection activeCell="B2" sqref="B2:AJ2"/>
    </sheetView>
  </sheetViews>
  <sheetFormatPr defaultColWidth="9" defaultRowHeight="18" customHeight="1"/>
  <cols>
    <col min="1" max="1" width="2.5" style="422" customWidth="1"/>
    <col min="2" max="34" width="3.375" style="422" customWidth="1"/>
    <col min="35" max="35" width="2.5" style="422" customWidth="1"/>
    <col min="36" max="36" width="3" style="422" customWidth="1"/>
    <col min="37" max="40" width="3" style="422" hidden="1" customWidth="1"/>
    <col min="41" max="47" width="3" style="422" customWidth="1"/>
    <col min="48" max="51" width="9" style="422"/>
    <col min="52" max="53" width="21.375" style="422" customWidth="1"/>
    <col min="54" max="16384" width="9" style="422"/>
  </cols>
  <sheetData>
    <row r="1" spans="2:40" ht="18" customHeight="1">
      <c r="B1" s="421" t="s">
        <v>490</v>
      </c>
      <c r="AM1" s="422" t="s">
        <v>489</v>
      </c>
      <c r="AN1" s="422" t="s">
        <v>488</v>
      </c>
    </row>
    <row r="2" spans="2:40" ht="42.75" customHeight="1">
      <c r="B2" s="767" t="str">
        <f>様式1!$AQ$1&amp;様式1!$AQ$2&amp;"年度賃金改善計画書（処遇改善等加算）"</f>
        <v>令和８年度賃金改善計画書（処遇改善等加算）</v>
      </c>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row>
    <row r="3" spans="2:40" ht="26.25" customHeight="1" thickBot="1">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row>
    <row r="4" spans="2:40" ht="20.25" customHeight="1">
      <c r="D4" s="428"/>
      <c r="E4" s="428"/>
      <c r="F4" s="428"/>
      <c r="G4" s="428"/>
      <c r="H4" s="428"/>
      <c r="I4" s="428"/>
      <c r="J4" s="428"/>
      <c r="K4" s="428"/>
      <c r="L4" s="428"/>
      <c r="M4" s="428"/>
      <c r="N4" s="428"/>
      <c r="O4" s="428"/>
      <c r="P4" s="428"/>
      <c r="R4" s="697" t="s">
        <v>352</v>
      </c>
      <c r="S4" s="768"/>
      <c r="T4" s="768"/>
      <c r="U4" s="768"/>
      <c r="V4" s="768"/>
      <c r="W4" s="768"/>
      <c r="X4" s="992" t="str">
        <f>様式1!U7</f>
        <v>京都市</v>
      </c>
      <c r="Y4" s="993"/>
      <c r="Z4" s="993"/>
      <c r="AA4" s="993"/>
      <c r="AB4" s="993"/>
      <c r="AC4" s="993"/>
      <c r="AD4" s="993"/>
      <c r="AE4" s="993"/>
      <c r="AF4" s="993"/>
      <c r="AG4" s="993"/>
      <c r="AH4" s="993"/>
      <c r="AI4" s="993"/>
      <c r="AJ4" s="994"/>
    </row>
    <row r="5" spans="2:40" ht="20.25" customHeight="1">
      <c r="D5" s="428"/>
      <c r="E5" s="428"/>
      <c r="F5" s="428"/>
      <c r="G5" s="428"/>
      <c r="H5" s="428"/>
      <c r="I5" s="428"/>
      <c r="J5" s="428"/>
      <c r="K5" s="428"/>
      <c r="L5" s="428"/>
      <c r="M5" s="428"/>
      <c r="N5" s="428"/>
      <c r="O5" s="428"/>
      <c r="P5" s="428"/>
      <c r="R5" s="704" t="s">
        <v>350</v>
      </c>
      <c r="S5" s="771"/>
      <c r="T5" s="771"/>
      <c r="U5" s="771"/>
      <c r="V5" s="771"/>
      <c r="W5" s="771"/>
      <c r="X5" s="989">
        <f>様式1!U8</f>
        <v>0</v>
      </c>
      <c r="Y5" s="990"/>
      <c r="Z5" s="990"/>
      <c r="AA5" s="990"/>
      <c r="AB5" s="990"/>
      <c r="AC5" s="990"/>
      <c r="AD5" s="990"/>
      <c r="AE5" s="990"/>
      <c r="AF5" s="990"/>
      <c r="AG5" s="990"/>
      <c r="AH5" s="990"/>
      <c r="AI5" s="990"/>
      <c r="AJ5" s="991"/>
    </row>
    <row r="6" spans="2:40" ht="20.25" customHeight="1">
      <c r="D6" s="428"/>
      <c r="E6" s="428"/>
      <c r="F6" s="428"/>
      <c r="G6" s="428"/>
      <c r="H6" s="428"/>
      <c r="I6" s="428"/>
      <c r="J6" s="428"/>
      <c r="K6" s="428"/>
      <c r="L6" s="428"/>
      <c r="M6" s="428"/>
      <c r="N6" s="428"/>
      <c r="O6" s="428"/>
      <c r="P6" s="428"/>
      <c r="R6" s="704" t="s">
        <v>349</v>
      </c>
      <c r="S6" s="771"/>
      <c r="T6" s="771"/>
      <c r="U6" s="771"/>
      <c r="V6" s="771"/>
      <c r="W6" s="771"/>
      <c r="X6" s="989">
        <f>様式1!U9</f>
        <v>0</v>
      </c>
      <c r="Y6" s="990"/>
      <c r="Z6" s="990"/>
      <c r="AA6" s="990"/>
      <c r="AB6" s="990"/>
      <c r="AC6" s="990"/>
      <c r="AD6" s="990"/>
      <c r="AE6" s="990"/>
      <c r="AF6" s="990"/>
      <c r="AG6" s="990"/>
      <c r="AH6" s="990"/>
      <c r="AI6" s="990"/>
      <c r="AJ6" s="991"/>
    </row>
    <row r="7" spans="2:40" ht="20.25" customHeight="1" thickBot="1">
      <c r="D7" s="428"/>
      <c r="E7" s="428"/>
      <c r="F7" s="428"/>
      <c r="G7" s="428"/>
      <c r="H7" s="428"/>
      <c r="I7" s="428"/>
      <c r="J7" s="428"/>
      <c r="K7" s="428"/>
      <c r="L7" s="428"/>
      <c r="M7" s="428"/>
      <c r="N7" s="428"/>
      <c r="O7" s="428"/>
      <c r="P7" s="428"/>
      <c r="Q7" s="428"/>
      <c r="R7" s="709" t="s">
        <v>378</v>
      </c>
      <c r="S7" s="786"/>
      <c r="T7" s="786"/>
      <c r="U7" s="786"/>
      <c r="V7" s="786"/>
      <c r="W7" s="786"/>
      <c r="X7" s="978">
        <f>様式1!U10</f>
        <v>0</v>
      </c>
      <c r="Y7" s="979"/>
      <c r="Z7" s="979"/>
      <c r="AA7" s="979"/>
      <c r="AB7" s="979"/>
      <c r="AC7" s="979"/>
      <c r="AD7" s="979"/>
      <c r="AE7" s="979"/>
      <c r="AF7" s="979"/>
      <c r="AG7" s="979"/>
      <c r="AH7" s="979"/>
      <c r="AI7" s="979"/>
      <c r="AJ7" s="980"/>
    </row>
    <row r="8" spans="2:40" ht="9" customHeight="1">
      <c r="R8" s="430"/>
      <c r="S8" s="430"/>
      <c r="T8" s="430"/>
      <c r="U8" s="430"/>
      <c r="V8" s="430"/>
      <c r="W8" s="430"/>
      <c r="X8" s="430"/>
      <c r="Y8" s="430"/>
    </row>
    <row r="9" spans="2:40" ht="9" customHeight="1">
      <c r="R9" s="430"/>
      <c r="S9" s="430"/>
      <c r="T9" s="430"/>
      <c r="U9" s="430"/>
      <c r="V9" s="430"/>
      <c r="W9" s="430"/>
      <c r="X9" s="430"/>
      <c r="Y9" s="430"/>
    </row>
    <row r="10" spans="2:40" ht="18" customHeight="1" thickBot="1">
      <c r="B10" s="422" t="s">
        <v>487</v>
      </c>
    </row>
    <row r="11" spans="2:40" ht="29.25" customHeight="1" thickBot="1">
      <c r="C11" s="532"/>
      <c r="D11" s="533"/>
      <c r="E11" s="533"/>
      <c r="F11" s="533"/>
      <c r="G11" s="533"/>
      <c r="H11" s="533"/>
      <c r="I11" s="533"/>
      <c r="J11" s="533"/>
      <c r="K11" s="533"/>
      <c r="L11" s="533"/>
      <c r="M11" s="534"/>
      <c r="N11" s="821" t="s">
        <v>457</v>
      </c>
      <c r="O11" s="821"/>
      <c r="P11" s="821"/>
      <c r="Q11" s="821"/>
      <c r="R11" s="821"/>
      <c r="S11" s="821"/>
      <c r="T11" s="821"/>
      <c r="U11" s="821"/>
      <c r="V11" s="822"/>
      <c r="W11" s="974" t="s">
        <v>486</v>
      </c>
      <c r="X11" s="975"/>
      <c r="Y11" s="975"/>
      <c r="Z11" s="975"/>
      <c r="AA11" s="975"/>
      <c r="AB11" s="975"/>
      <c r="AC11" s="975"/>
      <c r="AD11" s="975"/>
      <c r="AE11" s="976"/>
      <c r="AG11" s="981" t="s">
        <v>485</v>
      </c>
      <c r="AH11" s="982"/>
      <c r="AI11" s="983"/>
      <c r="AJ11" s="459" t="str">
        <f>IFERROR(IF(N13&gt;=N12,"○","×"),"")</f>
        <v/>
      </c>
    </row>
    <row r="12" spans="2:40" ht="27.75" customHeight="1" thickBot="1">
      <c r="C12" s="535" t="s">
        <v>376</v>
      </c>
      <c r="D12" s="984" t="s">
        <v>484</v>
      </c>
      <c r="E12" s="984"/>
      <c r="F12" s="984"/>
      <c r="G12" s="984"/>
      <c r="H12" s="984"/>
      <c r="I12" s="984"/>
      <c r="J12" s="984"/>
      <c r="K12" s="984"/>
      <c r="L12" s="984"/>
      <c r="M12" s="984"/>
      <c r="N12" s="985" t="e">
        <f>【参考】計算結果!$D$14-N38+N39</f>
        <v>#N/A</v>
      </c>
      <c r="O12" s="985"/>
      <c r="P12" s="985"/>
      <c r="Q12" s="985"/>
      <c r="R12" s="985"/>
      <c r="S12" s="985"/>
      <c r="T12" s="985"/>
      <c r="U12" s="985"/>
      <c r="V12" s="536" t="s">
        <v>454</v>
      </c>
      <c r="W12" s="985">
        <f>【参考】計算結果!$D$20</f>
        <v>0</v>
      </c>
      <c r="X12" s="985"/>
      <c r="Y12" s="985"/>
      <c r="Z12" s="985"/>
      <c r="AA12" s="985"/>
      <c r="AB12" s="985"/>
      <c r="AC12" s="985"/>
      <c r="AD12" s="985"/>
      <c r="AE12" s="537" t="s">
        <v>454</v>
      </c>
      <c r="AF12" s="450"/>
      <c r="AG12" s="986" t="s">
        <v>483</v>
      </c>
      <c r="AH12" s="987"/>
      <c r="AI12" s="988"/>
      <c r="AJ12" s="459" t="str">
        <f>IFERROR(IF(W13&gt;=W12,"○","×"),"")</f>
        <v>○</v>
      </c>
    </row>
    <row r="13" spans="2:40" ht="27.75" customHeight="1">
      <c r="C13" s="538" t="s">
        <v>369</v>
      </c>
      <c r="D13" s="961" t="s">
        <v>482</v>
      </c>
      <c r="E13" s="962"/>
      <c r="F13" s="962"/>
      <c r="G13" s="962"/>
      <c r="H13" s="962"/>
      <c r="I13" s="962"/>
      <c r="J13" s="962"/>
      <c r="K13" s="962"/>
      <c r="L13" s="962"/>
      <c r="M13" s="963"/>
      <c r="N13" s="977">
        <f>ROUNDDOWN(N14+N15,-3)</f>
        <v>0</v>
      </c>
      <c r="O13" s="977"/>
      <c r="P13" s="977"/>
      <c r="Q13" s="977"/>
      <c r="R13" s="977"/>
      <c r="S13" s="977"/>
      <c r="T13" s="977"/>
      <c r="U13" s="977"/>
      <c r="V13" s="582" t="s">
        <v>454</v>
      </c>
      <c r="W13" s="977">
        <f>ROUNDDOWN(W14+W15,-3)</f>
        <v>0</v>
      </c>
      <c r="X13" s="977"/>
      <c r="Y13" s="977"/>
      <c r="Z13" s="977"/>
      <c r="AA13" s="977"/>
      <c r="AB13" s="977"/>
      <c r="AC13" s="977"/>
      <c r="AD13" s="977"/>
      <c r="AE13" s="583" t="s">
        <v>454</v>
      </c>
      <c r="AF13" s="450"/>
      <c r="AG13" s="450"/>
    </row>
    <row r="14" spans="2:40" ht="27.75" customHeight="1">
      <c r="C14" s="538"/>
      <c r="D14" s="961" t="s">
        <v>481</v>
      </c>
      <c r="E14" s="962"/>
      <c r="F14" s="962"/>
      <c r="G14" s="962"/>
      <c r="H14" s="962"/>
      <c r="I14" s="962"/>
      <c r="J14" s="962"/>
      <c r="K14" s="962"/>
      <c r="L14" s="962"/>
      <c r="M14" s="963"/>
      <c r="N14" s="970">
        <f>様式4別添1!T61</f>
        <v>0</v>
      </c>
      <c r="O14" s="970"/>
      <c r="P14" s="970"/>
      <c r="Q14" s="970"/>
      <c r="R14" s="970"/>
      <c r="S14" s="970"/>
      <c r="T14" s="970"/>
      <c r="U14" s="970"/>
      <c r="V14" s="539" t="s">
        <v>454</v>
      </c>
      <c r="W14" s="970">
        <f>様式4別添1!X61</f>
        <v>0</v>
      </c>
      <c r="X14" s="970"/>
      <c r="Y14" s="970"/>
      <c r="Z14" s="970"/>
      <c r="AA14" s="970"/>
      <c r="AB14" s="970"/>
      <c r="AC14" s="970"/>
      <c r="AD14" s="970"/>
      <c r="AE14" s="539" t="s">
        <v>454</v>
      </c>
      <c r="AF14" s="450"/>
      <c r="AG14" s="450"/>
    </row>
    <row r="15" spans="2:40" ht="27.75" customHeight="1">
      <c r="C15" s="538"/>
      <c r="D15" s="961" t="s">
        <v>480</v>
      </c>
      <c r="E15" s="962"/>
      <c r="F15" s="962"/>
      <c r="G15" s="962"/>
      <c r="H15" s="962"/>
      <c r="I15" s="962"/>
      <c r="J15" s="962"/>
      <c r="K15" s="962"/>
      <c r="L15" s="962"/>
      <c r="M15" s="963"/>
      <c r="N15" s="973"/>
      <c r="O15" s="973"/>
      <c r="P15" s="973"/>
      <c r="Q15" s="973"/>
      <c r="R15" s="973"/>
      <c r="S15" s="973"/>
      <c r="T15" s="973"/>
      <c r="U15" s="973"/>
      <c r="V15" s="539" t="s">
        <v>454</v>
      </c>
      <c r="W15" s="973"/>
      <c r="X15" s="973"/>
      <c r="Y15" s="973"/>
      <c r="Z15" s="973"/>
      <c r="AA15" s="973"/>
      <c r="AB15" s="973"/>
      <c r="AC15" s="973"/>
      <c r="AD15" s="973"/>
      <c r="AE15" s="536" t="s">
        <v>454</v>
      </c>
      <c r="AF15" s="450"/>
      <c r="AG15" s="450"/>
    </row>
    <row r="16" spans="2:40" ht="27.75" customHeight="1">
      <c r="C16" s="443"/>
      <c r="D16" s="540"/>
      <c r="E16" s="540"/>
      <c r="F16" s="540"/>
      <c r="G16" s="540"/>
      <c r="H16" s="540"/>
      <c r="I16" s="540"/>
      <c r="J16" s="540"/>
      <c r="K16" s="540"/>
      <c r="L16" s="540"/>
      <c r="M16" s="540"/>
      <c r="O16" s="541"/>
      <c r="P16" s="541"/>
      <c r="Q16" s="541"/>
      <c r="R16" s="541"/>
      <c r="S16" s="541"/>
      <c r="T16" s="541"/>
      <c r="U16" s="541"/>
      <c r="V16" s="541"/>
      <c r="W16" s="541"/>
      <c r="X16" s="542"/>
      <c r="Y16" s="541"/>
      <c r="Z16" s="541"/>
      <c r="AA16" s="541"/>
      <c r="AB16" s="541"/>
      <c r="AC16" s="541"/>
      <c r="AD16" s="541"/>
      <c r="AE16" s="541"/>
      <c r="AF16" s="541"/>
      <c r="AG16" s="541"/>
      <c r="AH16" s="450"/>
    </row>
    <row r="17" spans="2:53" ht="18" customHeight="1" thickBot="1">
      <c r="B17" s="422" t="s">
        <v>479</v>
      </c>
      <c r="AY17" s="428"/>
    </row>
    <row r="18" spans="2:53" ht="30.75" customHeight="1" thickBot="1">
      <c r="C18" s="543" t="s">
        <v>376</v>
      </c>
      <c r="D18" s="971" t="s">
        <v>683</v>
      </c>
      <c r="E18" s="971"/>
      <c r="F18" s="971"/>
      <c r="G18" s="971"/>
      <c r="H18" s="971"/>
      <c r="I18" s="971"/>
      <c r="J18" s="971"/>
      <c r="K18" s="971"/>
      <c r="L18" s="971"/>
      <c r="M18" s="971"/>
      <c r="N18" s="971"/>
      <c r="O18" s="971"/>
      <c r="P18" s="971"/>
      <c r="Q18" s="971"/>
      <c r="R18" s="971"/>
      <c r="S18" s="971"/>
      <c r="T18" s="971"/>
      <c r="U18" s="971"/>
      <c r="V18" s="971"/>
      <c r="W18" s="971"/>
      <c r="X18" s="972"/>
      <c r="Y18" s="964">
        <f>Y19-Y20-Y21-Y22-Y23</f>
        <v>0</v>
      </c>
      <c r="Z18" s="965"/>
      <c r="AA18" s="965"/>
      <c r="AB18" s="965"/>
      <c r="AC18" s="965"/>
      <c r="AD18" s="965"/>
      <c r="AE18" s="965"/>
      <c r="AF18" s="965"/>
      <c r="AG18" s="966"/>
      <c r="AH18" s="537" t="s">
        <v>454</v>
      </c>
      <c r="AJ18" s="544" t="str">
        <f>IFERROR(IF(Y18&gt;=Y24,"○","×"),"")</f>
        <v>○</v>
      </c>
      <c r="AY18" s="428" t="s">
        <v>478</v>
      </c>
      <c r="AZ18" s="321"/>
    </row>
    <row r="19" spans="2:53" ht="27.75" customHeight="1">
      <c r="C19" s="545"/>
      <c r="D19" s="961" t="s">
        <v>477</v>
      </c>
      <c r="E19" s="962"/>
      <c r="F19" s="962"/>
      <c r="G19" s="962"/>
      <c r="H19" s="962"/>
      <c r="I19" s="962"/>
      <c r="J19" s="962"/>
      <c r="K19" s="962"/>
      <c r="L19" s="962"/>
      <c r="M19" s="962"/>
      <c r="N19" s="962"/>
      <c r="O19" s="962"/>
      <c r="P19" s="962"/>
      <c r="Q19" s="962"/>
      <c r="R19" s="962"/>
      <c r="S19" s="962"/>
      <c r="T19" s="962"/>
      <c r="U19" s="962"/>
      <c r="V19" s="962"/>
      <c r="W19" s="962"/>
      <c r="X19" s="963"/>
      <c r="Y19" s="964">
        <f>様式4別添1!S61</f>
        <v>0</v>
      </c>
      <c r="Z19" s="965"/>
      <c r="AA19" s="965"/>
      <c r="AB19" s="965"/>
      <c r="AC19" s="965"/>
      <c r="AD19" s="965"/>
      <c r="AE19" s="965"/>
      <c r="AF19" s="965"/>
      <c r="AG19" s="966"/>
      <c r="AH19" s="537" t="s">
        <v>454</v>
      </c>
      <c r="AY19" s="428" t="s">
        <v>476</v>
      </c>
      <c r="AZ19" s="321"/>
    </row>
    <row r="20" spans="2:53" ht="27.75" customHeight="1">
      <c r="C20" s="545"/>
      <c r="D20" s="961" t="s">
        <v>475</v>
      </c>
      <c r="E20" s="962"/>
      <c r="F20" s="962"/>
      <c r="G20" s="962"/>
      <c r="H20" s="962"/>
      <c r="I20" s="962"/>
      <c r="J20" s="962"/>
      <c r="K20" s="962"/>
      <c r="L20" s="962"/>
      <c r="M20" s="962"/>
      <c r="N20" s="962"/>
      <c r="O20" s="962"/>
      <c r="P20" s="962"/>
      <c r="Q20" s="962"/>
      <c r="R20" s="962"/>
      <c r="S20" s="962"/>
      <c r="T20" s="962"/>
      <c r="U20" s="962"/>
      <c r="V20" s="962"/>
      <c r="W20" s="962"/>
      <c r="X20" s="963"/>
      <c r="Y20" s="964">
        <f>N14+W14</f>
        <v>0</v>
      </c>
      <c r="Z20" s="965"/>
      <c r="AA20" s="965"/>
      <c r="AB20" s="965"/>
      <c r="AC20" s="965"/>
      <c r="AD20" s="965"/>
      <c r="AE20" s="965"/>
      <c r="AF20" s="965"/>
      <c r="AG20" s="966"/>
      <c r="AH20" s="537" t="s">
        <v>454</v>
      </c>
      <c r="AX20" s="424"/>
      <c r="AY20" s="546" t="s">
        <v>474</v>
      </c>
      <c r="AZ20" s="547" t="e">
        <f>$AZ$18/$AZ$19*$N$14</f>
        <v>#DIV/0!</v>
      </c>
      <c r="BA20" s="547" t="e">
        <f>$AZ$18/$AZ$19*$W$14</f>
        <v>#DIV/0!</v>
      </c>
    </row>
    <row r="21" spans="2:53" ht="27.75" customHeight="1">
      <c r="C21" s="545"/>
      <c r="D21" s="961" t="s">
        <v>473</v>
      </c>
      <c r="E21" s="962"/>
      <c r="F21" s="962"/>
      <c r="G21" s="962"/>
      <c r="H21" s="962"/>
      <c r="I21" s="962"/>
      <c r="J21" s="962"/>
      <c r="K21" s="962"/>
      <c r="L21" s="962"/>
      <c r="M21" s="962"/>
      <c r="N21" s="962"/>
      <c r="O21" s="962"/>
      <c r="P21" s="962"/>
      <c r="Q21" s="962"/>
      <c r="R21" s="962"/>
      <c r="S21" s="962"/>
      <c r="T21" s="962"/>
      <c r="U21" s="962"/>
      <c r="V21" s="962"/>
      <c r="W21" s="962"/>
      <c r="X21" s="963"/>
      <c r="Y21" s="964">
        <f>様式4別添1!AA61</f>
        <v>0</v>
      </c>
      <c r="Z21" s="965"/>
      <c r="AA21" s="965"/>
      <c r="AB21" s="965"/>
      <c r="AC21" s="965"/>
      <c r="AD21" s="965"/>
      <c r="AE21" s="965"/>
      <c r="AF21" s="965"/>
      <c r="AG21" s="966"/>
      <c r="AH21" s="536" t="s">
        <v>454</v>
      </c>
      <c r="AZ21" s="548" t="s">
        <v>472</v>
      </c>
      <c r="BA21" s="548" t="s">
        <v>471</v>
      </c>
    </row>
    <row r="22" spans="2:53" ht="27.75" customHeight="1">
      <c r="C22" s="545"/>
      <c r="D22" s="961" t="s">
        <v>470</v>
      </c>
      <c r="E22" s="962"/>
      <c r="F22" s="962"/>
      <c r="G22" s="962"/>
      <c r="H22" s="962"/>
      <c r="I22" s="962"/>
      <c r="J22" s="962"/>
      <c r="K22" s="962"/>
      <c r="L22" s="962"/>
      <c r="M22" s="962"/>
      <c r="N22" s="962"/>
      <c r="O22" s="962"/>
      <c r="P22" s="962"/>
      <c r="Q22" s="962"/>
      <c r="R22" s="962"/>
      <c r="S22" s="962"/>
      <c r="T22" s="962"/>
      <c r="U22" s="962"/>
      <c r="V22" s="962"/>
      <c r="W22" s="962"/>
      <c r="X22" s="963"/>
      <c r="Y22" s="964">
        <f>様式4別添1!AB61</f>
        <v>0</v>
      </c>
      <c r="Z22" s="965"/>
      <c r="AA22" s="965"/>
      <c r="AB22" s="965"/>
      <c r="AC22" s="965"/>
      <c r="AD22" s="965"/>
      <c r="AE22" s="965"/>
      <c r="AF22" s="965"/>
      <c r="AG22" s="966"/>
      <c r="AH22" s="536" t="s">
        <v>454</v>
      </c>
    </row>
    <row r="23" spans="2:53" ht="27.75" customHeight="1">
      <c r="C23" s="545"/>
      <c r="D23" s="961" t="s">
        <v>469</v>
      </c>
      <c r="E23" s="962"/>
      <c r="F23" s="962"/>
      <c r="G23" s="962"/>
      <c r="H23" s="962"/>
      <c r="I23" s="962"/>
      <c r="J23" s="962"/>
      <c r="K23" s="962"/>
      <c r="L23" s="962"/>
      <c r="M23" s="962"/>
      <c r="N23" s="962"/>
      <c r="O23" s="962"/>
      <c r="P23" s="962"/>
      <c r="Q23" s="962"/>
      <c r="R23" s="962"/>
      <c r="S23" s="962"/>
      <c r="T23" s="962"/>
      <c r="U23" s="962"/>
      <c r="V23" s="962"/>
      <c r="W23" s="962"/>
      <c r="X23" s="963"/>
      <c r="Y23" s="964">
        <f>様式4別添1!AC61</f>
        <v>0</v>
      </c>
      <c r="Z23" s="965"/>
      <c r="AA23" s="965"/>
      <c r="AB23" s="965"/>
      <c r="AC23" s="965"/>
      <c r="AD23" s="965"/>
      <c r="AE23" s="965"/>
      <c r="AF23" s="965"/>
      <c r="AG23" s="966"/>
      <c r="AH23" s="536" t="s">
        <v>454</v>
      </c>
    </row>
    <row r="24" spans="2:53" ht="27.75" customHeight="1">
      <c r="C24" s="543" t="s">
        <v>369</v>
      </c>
      <c r="D24" s="962" t="s">
        <v>468</v>
      </c>
      <c r="E24" s="962"/>
      <c r="F24" s="962"/>
      <c r="G24" s="962"/>
      <c r="H24" s="962"/>
      <c r="I24" s="962"/>
      <c r="J24" s="962"/>
      <c r="K24" s="962"/>
      <c r="L24" s="962"/>
      <c r="M24" s="962"/>
      <c r="N24" s="962"/>
      <c r="O24" s="962"/>
      <c r="P24" s="962"/>
      <c r="Q24" s="962"/>
      <c r="R24" s="962"/>
      <c r="S24" s="962"/>
      <c r="T24" s="962"/>
      <c r="U24" s="962"/>
      <c r="V24" s="962"/>
      <c r="W24" s="962"/>
      <c r="X24" s="963"/>
      <c r="Y24" s="964">
        <f>Y25-(Y26-Y27)-Y28-Y29+Y30</f>
        <v>0</v>
      </c>
      <c r="Z24" s="965"/>
      <c r="AA24" s="965"/>
      <c r="AB24" s="965"/>
      <c r="AC24" s="965"/>
      <c r="AD24" s="965"/>
      <c r="AE24" s="965"/>
      <c r="AF24" s="965"/>
      <c r="AG24" s="966"/>
      <c r="AH24" s="537" t="s">
        <v>454</v>
      </c>
    </row>
    <row r="25" spans="2:53" ht="27.75" customHeight="1">
      <c r="C25" s="545"/>
      <c r="D25" s="961" t="s">
        <v>467</v>
      </c>
      <c r="E25" s="962"/>
      <c r="F25" s="962"/>
      <c r="G25" s="962"/>
      <c r="H25" s="962"/>
      <c r="I25" s="962"/>
      <c r="J25" s="962"/>
      <c r="K25" s="962"/>
      <c r="L25" s="962"/>
      <c r="M25" s="962"/>
      <c r="N25" s="962"/>
      <c r="O25" s="962"/>
      <c r="P25" s="962"/>
      <c r="Q25" s="962"/>
      <c r="R25" s="962"/>
      <c r="S25" s="962"/>
      <c r="T25" s="962"/>
      <c r="U25" s="962"/>
      <c r="V25" s="962"/>
      <c r="W25" s="962"/>
      <c r="X25" s="963"/>
      <c r="Y25" s="964">
        <f>様式4別添1!K61</f>
        <v>0</v>
      </c>
      <c r="Z25" s="965"/>
      <c r="AA25" s="965"/>
      <c r="AB25" s="965"/>
      <c r="AC25" s="965"/>
      <c r="AD25" s="965"/>
      <c r="AE25" s="965"/>
      <c r="AF25" s="965"/>
      <c r="AG25" s="966"/>
      <c r="AH25" s="537" t="s">
        <v>454</v>
      </c>
    </row>
    <row r="26" spans="2:53" ht="27.75" customHeight="1">
      <c r="C26" s="545"/>
      <c r="D26" s="961" t="s">
        <v>466</v>
      </c>
      <c r="E26" s="962"/>
      <c r="F26" s="962"/>
      <c r="G26" s="962"/>
      <c r="H26" s="962"/>
      <c r="I26" s="962"/>
      <c r="J26" s="962"/>
      <c r="K26" s="962"/>
      <c r="L26" s="962"/>
      <c r="M26" s="962"/>
      <c r="N26" s="962"/>
      <c r="O26" s="962"/>
      <c r="P26" s="962"/>
      <c r="Q26" s="962"/>
      <c r="R26" s="962"/>
      <c r="S26" s="962"/>
      <c r="T26" s="962"/>
      <c r="U26" s="962"/>
      <c r="V26" s="962"/>
      <c r="W26" s="962"/>
      <c r="X26" s="963"/>
      <c r="Y26" s="964">
        <f>様式4別添1!L61</f>
        <v>0</v>
      </c>
      <c r="Z26" s="965"/>
      <c r="AA26" s="965"/>
      <c r="AB26" s="965"/>
      <c r="AC26" s="965"/>
      <c r="AD26" s="965"/>
      <c r="AE26" s="965"/>
      <c r="AF26" s="965"/>
      <c r="AG26" s="966"/>
      <c r="AH26" s="537" t="s">
        <v>454</v>
      </c>
    </row>
    <row r="27" spans="2:53" ht="27.75" customHeight="1">
      <c r="C27" s="545"/>
      <c r="D27" s="961" t="s">
        <v>465</v>
      </c>
      <c r="E27" s="962"/>
      <c r="F27" s="962"/>
      <c r="G27" s="962"/>
      <c r="H27" s="962"/>
      <c r="I27" s="962"/>
      <c r="J27" s="962"/>
      <c r="K27" s="962"/>
      <c r="L27" s="962"/>
      <c r="M27" s="962"/>
      <c r="N27" s="962"/>
      <c r="O27" s="962"/>
      <c r="P27" s="962"/>
      <c r="Q27" s="962"/>
      <c r="R27" s="962"/>
      <c r="S27" s="962"/>
      <c r="T27" s="962"/>
      <c r="U27" s="962"/>
      <c r="V27" s="962"/>
      <c r="W27" s="962"/>
      <c r="X27" s="963"/>
      <c r="Y27" s="964">
        <f>様式4別添1!M61</f>
        <v>0</v>
      </c>
      <c r="Z27" s="965"/>
      <c r="AA27" s="965"/>
      <c r="AB27" s="965"/>
      <c r="AC27" s="965"/>
      <c r="AD27" s="965"/>
      <c r="AE27" s="965"/>
      <c r="AF27" s="965"/>
      <c r="AG27" s="966"/>
      <c r="AH27" s="537" t="s">
        <v>454</v>
      </c>
    </row>
    <row r="28" spans="2:53" ht="27.75" customHeight="1">
      <c r="C28" s="545"/>
      <c r="D28" s="961" t="s">
        <v>464</v>
      </c>
      <c r="E28" s="962"/>
      <c r="F28" s="962"/>
      <c r="G28" s="962"/>
      <c r="H28" s="962"/>
      <c r="I28" s="962"/>
      <c r="J28" s="962"/>
      <c r="K28" s="962"/>
      <c r="L28" s="962"/>
      <c r="M28" s="962"/>
      <c r="N28" s="962"/>
      <c r="O28" s="962"/>
      <c r="P28" s="962"/>
      <c r="Q28" s="962"/>
      <c r="R28" s="962"/>
      <c r="S28" s="962"/>
      <c r="T28" s="962"/>
      <c r="U28" s="962"/>
      <c r="V28" s="962"/>
      <c r="W28" s="962"/>
      <c r="X28" s="963"/>
      <c r="Y28" s="964">
        <f>様式4別添1!N61</f>
        <v>0</v>
      </c>
      <c r="Z28" s="965"/>
      <c r="AA28" s="965"/>
      <c r="AB28" s="965"/>
      <c r="AC28" s="965"/>
      <c r="AD28" s="965"/>
      <c r="AE28" s="965"/>
      <c r="AF28" s="965"/>
      <c r="AG28" s="966"/>
      <c r="AH28" s="537" t="s">
        <v>454</v>
      </c>
    </row>
    <row r="29" spans="2:53" ht="27.75" customHeight="1">
      <c r="C29" s="549"/>
      <c r="D29" s="962" t="s">
        <v>463</v>
      </c>
      <c r="E29" s="962"/>
      <c r="F29" s="962"/>
      <c r="G29" s="962"/>
      <c r="H29" s="962"/>
      <c r="I29" s="962"/>
      <c r="J29" s="962"/>
      <c r="K29" s="962"/>
      <c r="L29" s="962"/>
      <c r="M29" s="962"/>
      <c r="N29" s="962"/>
      <c r="O29" s="962"/>
      <c r="P29" s="962"/>
      <c r="Q29" s="962"/>
      <c r="R29" s="962"/>
      <c r="S29" s="962"/>
      <c r="T29" s="962"/>
      <c r="U29" s="962"/>
      <c r="V29" s="962"/>
      <c r="W29" s="962"/>
      <c r="X29" s="963"/>
      <c r="Y29" s="964">
        <f>様式4別添1!O61</f>
        <v>0</v>
      </c>
      <c r="Z29" s="965"/>
      <c r="AA29" s="965"/>
      <c r="AB29" s="965"/>
      <c r="AC29" s="965"/>
      <c r="AD29" s="965"/>
      <c r="AE29" s="965"/>
      <c r="AF29" s="965"/>
      <c r="AG29" s="966"/>
      <c r="AH29" s="536" t="s">
        <v>454</v>
      </c>
    </row>
    <row r="30" spans="2:53" ht="27.75" customHeight="1">
      <c r="C30" s="535"/>
      <c r="D30" s="961" t="s">
        <v>462</v>
      </c>
      <c r="E30" s="962"/>
      <c r="F30" s="962"/>
      <c r="G30" s="962"/>
      <c r="H30" s="962"/>
      <c r="I30" s="962"/>
      <c r="J30" s="962"/>
      <c r="K30" s="962"/>
      <c r="L30" s="962"/>
      <c r="M30" s="962"/>
      <c r="N30" s="962"/>
      <c r="O30" s="962"/>
      <c r="P30" s="962"/>
      <c r="Q30" s="962"/>
      <c r="R30" s="962"/>
      <c r="S30" s="962"/>
      <c r="T30" s="962"/>
      <c r="U30" s="962"/>
      <c r="V30" s="962"/>
      <c r="W30" s="962"/>
      <c r="X30" s="963"/>
      <c r="Y30" s="964">
        <f>様式4別添1!P61</f>
        <v>0</v>
      </c>
      <c r="Z30" s="965"/>
      <c r="AA30" s="965"/>
      <c r="AB30" s="965"/>
      <c r="AC30" s="965"/>
      <c r="AD30" s="965"/>
      <c r="AE30" s="965"/>
      <c r="AF30" s="965"/>
      <c r="AG30" s="966"/>
      <c r="AH30" s="536" t="s">
        <v>454</v>
      </c>
    </row>
    <row r="31" spans="2:53" ht="9" customHeight="1">
      <c r="C31" s="443"/>
      <c r="D31" s="540"/>
      <c r="E31" s="540"/>
      <c r="F31" s="540"/>
      <c r="G31" s="540"/>
      <c r="H31" s="540"/>
      <c r="I31" s="540"/>
      <c r="J31" s="540"/>
      <c r="K31" s="540"/>
      <c r="L31" s="540"/>
      <c r="M31" s="540"/>
      <c r="N31" s="540"/>
      <c r="O31" s="540"/>
      <c r="P31" s="540"/>
      <c r="Q31" s="540"/>
      <c r="R31" s="540"/>
      <c r="S31" s="540"/>
      <c r="T31" s="540"/>
      <c r="U31" s="540"/>
      <c r="V31" s="540"/>
      <c r="W31" s="540"/>
      <c r="X31" s="540"/>
      <c r="Y31" s="550"/>
      <c r="Z31" s="550"/>
      <c r="AA31" s="550"/>
      <c r="AB31" s="550"/>
      <c r="AC31" s="550"/>
      <c r="AD31" s="550"/>
      <c r="AE31" s="550"/>
      <c r="AF31" s="550"/>
      <c r="AG31" s="550"/>
      <c r="AH31" s="450"/>
    </row>
    <row r="32" spans="2:53" ht="21" customHeight="1">
      <c r="B32" s="422" t="s">
        <v>461</v>
      </c>
    </row>
    <row r="33" spans="2:34" ht="29.25" customHeight="1">
      <c r="C33" s="961" t="s">
        <v>460</v>
      </c>
      <c r="D33" s="962"/>
      <c r="E33" s="962"/>
      <c r="F33" s="962"/>
      <c r="G33" s="962"/>
      <c r="H33" s="962"/>
      <c r="I33" s="963"/>
      <c r="J33" s="967"/>
      <c r="K33" s="968"/>
      <c r="L33" s="968"/>
      <c r="M33" s="968"/>
      <c r="N33" s="968"/>
      <c r="O33" s="968"/>
      <c r="P33" s="968"/>
      <c r="Q33" s="968"/>
      <c r="R33" s="968"/>
      <c r="S33" s="968"/>
      <c r="T33" s="968"/>
      <c r="U33" s="968"/>
      <c r="V33" s="968"/>
      <c r="W33" s="968"/>
      <c r="X33" s="968"/>
      <c r="Y33" s="968"/>
      <c r="Z33" s="968"/>
      <c r="AA33" s="968"/>
      <c r="AB33" s="968"/>
      <c r="AC33" s="968"/>
      <c r="AD33" s="968"/>
      <c r="AE33" s="968"/>
      <c r="AF33" s="968"/>
      <c r="AG33" s="968"/>
      <c r="AH33" s="969"/>
    </row>
    <row r="34" spans="2:34" ht="29.25" customHeight="1">
      <c r="C34" s="961" t="s">
        <v>459</v>
      </c>
      <c r="D34" s="962"/>
      <c r="E34" s="962"/>
      <c r="F34" s="962"/>
      <c r="G34" s="962"/>
      <c r="H34" s="962"/>
      <c r="I34" s="963"/>
      <c r="J34" s="967"/>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9"/>
    </row>
    <row r="36" spans="2:34" ht="27" customHeight="1">
      <c r="B36" s="422" t="s">
        <v>458</v>
      </c>
    </row>
    <row r="37" spans="2:34" ht="29.25" customHeight="1">
      <c r="C37" s="820"/>
      <c r="D37" s="821"/>
      <c r="E37" s="821"/>
      <c r="F37" s="821"/>
      <c r="G37" s="821"/>
      <c r="H37" s="821"/>
      <c r="I37" s="821"/>
      <c r="J37" s="821"/>
      <c r="K37" s="821"/>
      <c r="L37" s="821"/>
      <c r="M37" s="822"/>
      <c r="N37" s="821" t="s">
        <v>457</v>
      </c>
      <c r="O37" s="821"/>
      <c r="P37" s="821"/>
      <c r="Q37" s="821"/>
      <c r="R37" s="821"/>
      <c r="S37" s="821"/>
      <c r="T37" s="821"/>
      <c r="U37" s="821"/>
      <c r="V37" s="822"/>
      <c r="W37" s="950"/>
      <c r="X37" s="950"/>
      <c r="Y37" s="950"/>
    </row>
    <row r="38" spans="2:34" ht="24" customHeight="1">
      <c r="C38" s="551" t="s">
        <v>376</v>
      </c>
      <c r="D38" s="951" t="s">
        <v>456</v>
      </c>
      <c r="E38" s="952"/>
      <c r="F38" s="952"/>
      <c r="G38" s="952"/>
      <c r="H38" s="952"/>
      <c r="I38" s="952"/>
      <c r="J38" s="952"/>
      <c r="K38" s="952"/>
      <c r="L38" s="952"/>
      <c r="M38" s="953"/>
      <c r="N38" s="960">
        <f>様式4別添2!E18</f>
        <v>0</v>
      </c>
      <c r="O38" s="960"/>
      <c r="P38" s="960"/>
      <c r="Q38" s="960"/>
      <c r="R38" s="960"/>
      <c r="S38" s="960"/>
      <c r="T38" s="960"/>
      <c r="U38" s="960"/>
      <c r="V38" s="536" t="s">
        <v>454</v>
      </c>
      <c r="W38" s="950"/>
      <c r="X38" s="950"/>
      <c r="Y38" s="950"/>
    </row>
    <row r="39" spans="2:34" ht="24" customHeight="1">
      <c r="C39" s="552" t="s">
        <v>369</v>
      </c>
      <c r="D39" s="961" t="s">
        <v>455</v>
      </c>
      <c r="E39" s="962"/>
      <c r="F39" s="962"/>
      <c r="G39" s="962"/>
      <c r="H39" s="962"/>
      <c r="I39" s="962"/>
      <c r="J39" s="962"/>
      <c r="K39" s="962"/>
      <c r="L39" s="962"/>
      <c r="M39" s="963"/>
      <c r="N39" s="960">
        <f>様式4別添2!F18</f>
        <v>0</v>
      </c>
      <c r="O39" s="960"/>
      <c r="P39" s="960"/>
      <c r="Q39" s="960"/>
      <c r="R39" s="960"/>
      <c r="S39" s="960"/>
      <c r="T39" s="960"/>
      <c r="U39" s="960"/>
      <c r="V39" s="536" t="s">
        <v>454</v>
      </c>
      <c r="W39" s="950"/>
      <c r="X39" s="950"/>
      <c r="Y39" s="950"/>
    </row>
    <row r="40" spans="2:34" ht="17.100000000000001" customHeight="1">
      <c r="C40" s="553" t="s">
        <v>339</v>
      </c>
      <c r="D40" s="955" t="s">
        <v>453</v>
      </c>
      <c r="E40" s="956"/>
      <c r="F40" s="956"/>
      <c r="G40" s="956"/>
      <c r="H40" s="956"/>
      <c r="I40" s="956"/>
      <c r="J40" s="956"/>
      <c r="K40" s="956"/>
      <c r="L40" s="956"/>
      <c r="M40" s="956"/>
      <c r="N40" s="956"/>
      <c r="O40" s="956"/>
      <c r="P40" s="956"/>
      <c r="Q40" s="956"/>
      <c r="R40" s="956"/>
      <c r="S40" s="956"/>
      <c r="T40" s="956"/>
      <c r="U40" s="956"/>
      <c r="V40" s="956"/>
      <c r="W40" s="956"/>
      <c r="X40" s="956"/>
      <c r="Y40" s="956"/>
      <c r="Z40" s="956"/>
      <c r="AA40" s="956"/>
      <c r="AB40" s="956"/>
      <c r="AC40" s="956"/>
      <c r="AD40" s="956"/>
      <c r="AE40" s="956"/>
      <c r="AF40" s="956"/>
      <c r="AG40" s="956"/>
      <c r="AH40" s="956"/>
    </row>
    <row r="41" spans="2:34" ht="9" customHeight="1">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row>
    <row r="42" spans="2:34" ht="16.149999999999999" customHeight="1">
      <c r="C42" s="422" t="s">
        <v>452</v>
      </c>
    </row>
    <row r="43" spans="2:34" ht="16.149999999999999" customHeight="1">
      <c r="Q43" s="957" t="s">
        <v>358</v>
      </c>
      <c r="R43" s="957"/>
      <c r="S43" s="957"/>
      <c r="T43" s="957"/>
      <c r="U43" s="957"/>
      <c r="V43" s="957"/>
      <c r="W43" s="957"/>
      <c r="X43" s="957"/>
      <c r="Y43" s="958"/>
      <c r="Z43" s="958"/>
      <c r="AA43" s="958"/>
      <c r="AB43" s="958"/>
      <c r="AC43" s="958"/>
      <c r="AD43" s="958"/>
      <c r="AE43" s="958"/>
      <c r="AF43" s="958"/>
      <c r="AG43" s="958"/>
      <c r="AH43" s="958"/>
    </row>
    <row r="44" spans="2:34" ht="17.25" customHeight="1">
      <c r="S44" s="959" t="s">
        <v>357</v>
      </c>
      <c r="T44" s="959"/>
      <c r="U44" s="959"/>
      <c r="V44" s="959"/>
      <c r="W44" s="959"/>
      <c r="X44" s="959"/>
      <c r="Y44" s="727"/>
      <c r="Z44" s="727"/>
      <c r="AA44" s="727"/>
      <c r="AB44" s="727"/>
      <c r="AC44" s="727"/>
      <c r="AD44" s="727"/>
      <c r="AE44" s="727"/>
      <c r="AF44" s="727"/>
      <c r="AG44" s="727"/>
      <c r="AH44" s="727"/>
    </row>
    <row r="45" spans="2:34" ht="17.25" customHeight="1">
      <c r="S45" s="954" t="s">
        <v>356</v>
      </c>
      <c r="T45" s="954"/>
      <c r="U45" s="954"/>
      <c r="V45" s="954"/>
      <c r="W45" s="954"/>
      <c r="X45" s="954"/>
      <c r="Y45" s="718"/>
      <c r="Z45" s="718"/>
      <c r="AA45" s="718"/>
      <c r="AB45" s="718"/>
      <c r="AC45" s="718"/>
      <c r="AD45" s="718"/>
      <c r="AE45" s="718"/>
      <c r="AF45" s="718"/>
      <c r="AG45" s="718"/>
      <c r="AH45" s="718"/>
    </row>
  </sheetData>
  <sheetProtection algorithmName="SHA-512" hashValue="MUogDHXUu4Wu6YnJkWWLdwLW3EuKAfgsfB4Yornj+TQjhtRE/r63+Dm5pKuPUQC9dpY8P8KAmUfNOU3DYBALWA==" saltValue="xmTx+UasQmefqiKGh6GW0A==" spinCount="100000" sheet="1" insertRows="0"/>
  <mergeCells count="69">
    <mergeCell ref="R6:W6"/>
    <mergeCell ref="X6:AJ6"/>
    <mergeCell ref="B2:AJ2"/>
    <mergeCell ref="R4:W4"/>
    <mergeCell ref="X4:AJ4"/>
    <mergeCell ref="R5:W5"/>
    <mergeCell ref="X5:AJ5"/>
    <mergeCell ref="R7:W7"/>
    <mergeCell ref="N11:V11"/>
    <mergeCell ref="W11:AE11"/>
    <mergeCell ref="D13:M13"/>
    <mergeCell ref="N13:U13"/>
    <mergeCell ref="W13:AD13"/>
    <mergeCell ref="X7:AJ7"/>
    <mergeCell ref="AG11:AI11"/>
    <mergeCell ref="D12:M12"/>
    <mergeCell ref="N12:U12"/>
    <mergeCell ref="W12:AD12"/>
    <mergeCell ref="AG12:AI12"/>
    <mergeCell ref="D14:M14"/>
    <mergeCell ref="N14:U14"/>
    <mergeCell ref="W14:AD14"/>
    <mergeCell ref="D20:X20"/>
    <mergeCell ref="Y20:AG20"/>
    <mergeCell ref="D18:X18"/>
    <mergeCell ref="Y18:AG18"/>
    <mergeCell ref="D19:X19"/>
    <mergeCell ref="Y19:AG19"/>
    <mergeCell ref="D15:M15"/>
    <mergeCell ref="N15:U15"/>
    <mergeCell ref="W15:AD15"/>
    <mergeCell ref="D21:X21"/>
    <mergeCell ref="Y21:AG21"/>
    <mergeCell ref="D22:X22"/>
    <mergeCell ref="Y22:AG22"/>
    <mergeCell ref="C34:I34"/>
    <mergeCell ref="J34:AH34"/>
    <mergeCell ref="D25:X25"/>
    <mergeCell ref="Y25:AG25"/>
    <mergeCell ref="D26:X26"/>
    <mergeCell ref="Y26:AG26"/>
    <mergeCell ref="D28:X28"/>
    <mergeCell ref="Y28:AG28"/>
    <mergeCell ref="D30:X30"/>
    <mergeCell ref="Y30:AG30"/>
    <mergeCell ref="C33:I33"/>
    <mergeCell ref="J33:AH33"/>
    <mergeCell ref="D29:X29"/>
    <mergeCell ref="Y29:AG29"/>
    <mergeCell ref="D23:X23"/>
    <mergeCell ref="Y23:AG23"/>
    <mergeCell ref="D24:X24"/>
    <mergeCell ref="Y24:AG24"/>
    <mergeCell ref="D27:X27"/>
    <mergeCell ref="Y27:AG27"/>
    <mergeCell ref="C37:M37"/>
    <mergeCell ref="N37:V37"/>
    <mergeCell ref="W37:Y39"/>
    <mergeCell ref="D38:M38"/>
    <mergeCell ref="S45:X45"/>
    <mergeCell ref="Y45:AH45"/>
    <mergeCell ref="D40:AH40"/>
    <mergeCell ref="Q43:X43"/>
    <mergeCell ref="Y43:AH43"/>
    <mergeCell ref="S44:X44"/>
    <mergeCell ref="Y44:AH44"/>
    <mergeCell ref="N38:U38"/>
    <mergeCell ref="D39:M39"/>
    <mergeCell ref="N39:U39"/>
  </mergeCells>
  <phoneticPr fontId="4"/>
  <dataValidations count="1">
    <dataValidation type="whole" operator="greaterThanOrEqual" allowBlank="1" showInputMessage="1" showErrorMessage="1" prompt="整数のみ入力してください。" sqref="N15:U15 W15:AD15" xr:uid="{26956B3B-6B6A-4CB4-A488-5CF9C801C6F7}">
      <formula1>0</formula1>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1" manualBreakCount="1">
    <brk id="45"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0_基本情報</vt:lpstr>
      <vt:lpstr>1_児童数計算表</vt:lpstr>
      <vt:lpstr>2_区分12加算額計算表</vt:lpstr>
      <vt:lpstr>3_区分3計算表</vt:lpstr>
      <vt:lpstr>【参考】計算結果</vt:lpstr>
      <vt:lpstr>様式1</vt:lpstr>
      <vt:lpstr>様式2</vt:lpstr>
      <vt:lpstr>様式3</vt:lpstr>
      <vt:lpstr>様式4</vt:lpstr>
      <vt:lpstr>様式4別添1</vt:lpstr>
      <vt:lpstr>様式4別添2</vt:lpstr>
      <vt:lpstr>様式5</vt:lpstr>
      <vt:lpstr>様式7</vt:lpstr>
      <vt:lpstr>区分12計算</vt:lpstr>
      <vt:lpstr>幼稚園単価</vt:lpstr>
      <vt:lpstr>【リスト】 (2)</vt:lpstr>
      <vt:lpstr>【リスト】</vt:lpstr>
      <vt:lpstr>京都市集計用_共通</vt:lpstr>
      <vt:lpstr>京都市集計用_幼稚園</vt:lpstr>
      <vt:lpstr>'0_基本情報'!Print_Area</vt:lpstr>
      <vt:lpstr>'1_児童数計算表'!Print_Area</vt:lpstr>
      <vt:lpstr>'2_区分12加算額計算表'!Print_Area</vt:lpstr>
      <vt:lpstr>'3_区分3計算表'!Print_Area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北島</dc:creator>
  <cp:lastModifiedBy>nakajo</cp:lastModifiedBy>
  <dcterms:created xsi:type="dcterms:W3CDTF">2025-05-03T04:15:18Z</dcterms:created>
  <dcterms:modified xsi:type="dcterms:W3CDTF">2026-07-23T08:07:57Z</dcterms:modified>
</cp:coreProperties>
</file>