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ocserve\docserve\free_space(2230020000)\【H29はぐくみ局移管先フォルダ】\０４民営保育施設\◎新フォルダ「運営担当」◎\00_給付関係\02_処遇改善等加算\処遇Ⅰ・Ⅱ・Ⅲ共通\R8\02_市様式\01_当初申請書\"/>
    </mc:Choice>
  </mc:AlternateContent>
  <xr:revisionPtr revIDLastSave="0" documentId="13_ncr:1_{797A9FDB-13B7-4890-830C-4BBDC319A641}" xr6:coauthVersionLast="47" xr6:coauthVersionMax="47" xr10:uidLastSave="{00000000-0000-0000-0000-000000000000}"/>
  <bookViews>
    <workbookView xWindow="20370" yWindow="-4740" windowWidth="29040" windowHeight="15720" tabRatio="690" xr2:uid="{6A5CD568-D842-425B-9861-997982E8BD12}"/>
  </bookViews>
  <sheets>
    <sheet name="0_基本情報" sheetId="11" r:id="rId1"/>
    <sheet name="1-1_児童数計算表" sheetId="6" r:id="rId2"/>
    <sheet name="1-2_児童数計算表_分園" sheetId="7" r:id="rId3"/>
    <sheet name="2_区分12加算額計算表" sheetId="2" r:id="rId4"/>
    <sheet name="3_区分3計算表" sheetId="8" r:id="rId5"/>
    <sheet name="【参考】計算結果" sheetId="10" r:id="rId6"/>
    <sheet name="様式1" sheetId="13" r:id="rId7"/>
    <sheet name="様式2" sheetId="14" r:id="rId8"/>
    <sheet name="様式3" sheetId="15" r:id="rId9"/>
    <sheet name="様式4" sheetId="16" r:id="rId10"/>
    <sheet name="様式4別添1" sheetId="17" r:id="rId11"/>
    <sheet name="様式4別添2" sheetId="18" r:id="rId12"/>
    <sheet name="様式5" sheetId="19" r:id="rId13"/>
    <sheet name="様式7" sheetId="20" r:id="rId14"/>
    <sheet name="区分12計算" sheetId="5" r:id="rId15"/>
    <sheet name="保育所単価" sheetId="4" r:id="rId16"/>
    <sheet name="【リスト】 (2)" sheetId="12" r:id="rId17"/>
    <sheet name="【リスト】" sheetId="3" r:id="rId18"/>
    <sheet name="京都市集計用_共通" sheetId="21" r:id="rId19"/>
    <sheet name="京都市集計用_保育所" sheetId="22" r:id="rId20"/>
  </sheets>
  <definedNames>
    <definedName name="_Fill" localSheetId="1" hidden="1">#REF!</definedName>
    <definedName name="_Fill" localSheetId="2" hidden="1">#REF!</definedName>
    <definedName name="_Fill" hidden="1">#REF!</definedName>
    <definedName name="_Key1" localSheetId="1" hidden="1">#REF!</definedName>
    <definedName name="_Key1" localSheetId="2" hidden="1">#REF!</definedName>
    <definedName name="_Key1" hidden="1">#REF!</definedName>
    <definedName name="_Order1" hidden="1">255</definedName>
    <definedName name="_Sort" localSheetId="1" hidden="1">#REF!</definedName>
    <definedName name="_Sort" localSheetId="2" hidden="1">#REF!</definedName>
    <definedName name="_Sort" hidden="1">#REF!</definedName>
    <definedName name="FAS" hidden="1">#REF!</definedName>
    <definedName name="_xlnm.Print_Area" localSheetId="0">'0_基本情報'!$A$1:$I$45</definedName>
    <definedName name="_xlnm.Print_Area" localSheetId="1">'1-1_児童数計算表'!$A$1:$Q$55</definedName>
    <definedName name="_xlnm.Print_Area" localSheetId="2">'1-2_児童数計算表_分園'!$A$1:$Q$55</definedName>
    <definedName name="_xlnm.Print_Area" localSheetId="3">'2_区分12加算額計算表'!$A$1:$J$46</definedName>
    <definedName name="_xlnm.Print_Area" localSheetId="4">'3_区分3計算表'!$A$1:$L$46</definedName>
    <definedName name="_xlnm.Print_Area" localSheetId="6">様式1!$A$1:$AL$54</definedName>
    <definedName name="_xlnm.Print_Area" localSheetId="7">様式2!$A$1:$AI$29</definedName>
    <definedName name="_xlnm.Print_Area" localSheetId="8">様式3!$A$1:$AJ$103</definedName>
    <definedName name="_xlnm.Print_Area" localSheetId="9">様式4!$A$1:$AO$45</definedName>
    <definedName name="_xlnm.Print_Area" localSheetId="10">様式4別添1!$A$1:$AG$74</definedName>
    <definedName name="_xlnm.Print_Area" localSheetId="11">様式4別添2!$A$1:$F$20</definedName>
    <definedName name="_xlnm.Print_Area" localSheetId="12">様式5!$A$1:$AB$24</definedName>
    <definedName name="_xlnm.Print_Area" localSheetId="13">様式7!$A$1:$AL$30</definedName>
    <definedName name="_xlnm.Print_Titles" localSheetId="10">様式4別添1!$3:$10</definedName>
    <definedName name="加算率a">'2_区分12加算額計算表'!$F$36</definedName>
    <definedName name="加算率b">'2_区分12加算額計算表'!$F$37</definedName>
    <definedName name="実施月数">'2_区分12加算額計算表'!$C$40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8" l="1"/>
  <c r="AN16" i="15"/>
  <c r="AN17" i="15" l="1"/>
  <c r="AJ12" i="17"/>
  <c r="AJ13" i="17"/>
  <c r="AJ14" i="17"/>
  <c r="AJ15" i="17"/>
  <c r="AJ16" i="17"/>
  <c r="AJ17" i="17"/>
  <c r="AJ18" i="17"/>
  <c r="AJ19" i="17"/>
  <c r="AJ20" i="17"/>
  <c r="AJ21" i="17"/>
  <c r="AJ22" i="17"/>
  <c r="AJ23" i="17"/>
  <c r="AJ24" i="17"/>
  <c r="AJ25" i="17"/>
  <c r="AJ26" i="17"/>
  <c r="AJ27" i="17"/>
  <c r="AJ28" i="17"/>
  <c r="AJ29" i="17"/>
  <c r="AJ30" i="17"/>
  <c r="AJ31" i="17"/>
  <c r="AJ32" i="17"/>
  <c r="AJ33" i="17"/>
  <c r="AJ34" i="17"/>
  <c r="AJ35" i="17"/>
  <c r="AJ36" i="17"/>
  <c r="AJ37" i="17"/>
  <c r="AJ38" i="17"/>
  <c r="AJ39" i="17"/>
  <c r="AJ40" i="17"/>
  <c r="AJ41" i="17"/>
  <c r="AJ42" i="17"/>
  <c r="AJ43" i="17"/>
  <c r="AJ44" i="17"/>
  <c r="AJ45" i="17"/>
  <c r="AJ46" i="17"/>
  <c r="AJ47" i="17"/>
  <c r="AJ48" i="17"/>
  <c r="AJ49" i="17"/>
  <c r="AJ50" i="17"/>
  <c r="AJ51" i="17"/>
  <c r="AJ52" i="17"/>
  <c r="AJ53" i="17"/>
  <c r="AJ54" i="17"/>
  <c r="AJ55" i="17"/>
  <c r="AJ56" i="17"/>
  <c r="AJ57" i="17"/>
  <c r="AJ58" i="17"/>
  <c r="AJ59" i="17"/>
  <c r="AJ60" i="17"/>
  <c r="AJ11" i="17"/>
  <c r="AI12" i="17"/>
  <c r="AI13" i="17"/>
  <c r="AI14" i="17"/>
  <c r="AI15" i="17"/>
  <c r="AI16" i="17"/>
  <c r="AI17" i="17"/>
  <c r="AI18" i="17"/>
  <c r="AI19" i="17"/>
  <c r="AI20" i="17"/>
  <c r="AI21" i="17"/>
  <c r="AI22" i="17"/>
  <c r="AI23" i="17"/>
  <c r="AI24" i="17"/>
  <c r="AI25" i="17"/>
  <c r="AI26" i="17"/>
  <c r="AI27" i="17"/>
  <c r="AI28" i="17"/>
  <c r="AI29" i="17"/>
  <c r="AI30" i="17"/>
  <c r="AI31" i="17"/>
  <c r="AI32" i="17"/>
  <c r="AI33" i="17"/>
  <c r="AI34" i="17"/>
  <c r="AI35" i="17"/>
  <c r="AI36" i="17"/>
  <c r="AI37" i="17"/>
  <c r="AI38" i="17"/>
  <c r="AI39" i="17"/>
  <c r="AI40" i="17"/>
  <c r="AI41" i="17"/>
  <c r="AI42" i="17"/>
  <c r="AI43" i="17"/>
  <c r="AI44" i="17"/>
  <c r="AI45" i="17"/>
  <c r="AI46" i="17"/>
  <c r="AI47" i="17"/>
  <c r="AI48" i="17"/>
  <c r="AI49" i="17"/>
  <c r="AI50" i="17"/>
  <c r="AI51" i="17"/>
  <c r="AI52" i="17"/>
  <c r="AI53" i="17"/>
  <c r="AI54" i="17"/>
  <c r="AI55" i="17"/>
  <c r="AI56" i="17"/>
  <c r="AI57" i="17"/>
  <c r="AI58" i="17"/>
  <c r="AI59" i="17"/>
  <c r="AI60" i="17"/>
  <c r="AI11" i="17"/>
  <c r="AX2" i="21" s="1"/>
  <c r="F37" i="2"/>
  <c r="AY2" i="21" l="1"/>
  <c r="T2" i="22"/>
  <c r="S2" i="22"/>
  <c r="R2" i="22"/>
  <c r="Q2" i="22"/>
  <c r="P2" i="22"/>
  <c r="O2" i="22"/>
  <c r="N2" i="22"/>
  <c r="M2" i="22"/>
  <c r="L2" i="22"/>
  <c r="K2" i="22"/>
  <c r="J2" i="22"/>
  <c r="I2" i="22"/>
  <c r="H2" i="22"/>
  <c r="G2" i="22"/>
  <c r="C2" i="22"/>
  <c r="B2" i="22"/>
  <c r="A2" i="22"/>
  <c r="BE2" i="21"/>
  <c r="BD2" i="21"/>
  <c r="AQ2" i="21"/>
  <c r="AN2" i="21"/>
  <c r="AJ2" i="21"/>
  <c r="AI2" i="21"/>
  <c r="AH2" i="21"/>
  <c r="AG2" i="21"/>
  <c r="I2" i="21"/>
  <c r="H2" i="21"/>
  <c r="G2" i="21"/>
  <c r="F2" i="21"/>
  <c r="E2" i="21"/>
  <c r="D2" i="21"/>
  <c r="C2" i="21"/>
  <c r="B2" i="21"/>
  <c r="A2" i="21"/>
  <c r="I23" i="3"/>
  <c r="I22" i="3"/>
  <c r="I21" i="3"/>
  <c r="I20" i="3"/>
  <c r="I19" i="3"/>
  <c r="I18" i="3"/>
  <c r="I17" i="3"/>
  <c r="I16" i="3"/>
  <c r="I15" i="3"/>
  <c r="I14" i="3"/>
  <c r="I13" i="3"/>
  <c r="I12" i="3"/>
  <c r="I11" i="3"/>
  <c r="I10" i="3"/>
  <c r="I9" i="3"/>
  <c r="I8" i="3"/>
  <c r="I7" i="3"/>
  <c r="I6" i="3"/>
  <c r="I5" i="3"/>
  <c r="I4" i="3"/>
  <c r="Z95" i="4"/>
  <c r="Y95" i="4"/>
  <c r="X95" i="4"/>
  <c r="W95" i="4"/>
  <c r="V95" i="4"/>
  <c r="U95" i="4"/>
  <c r="T95" i="4"/>
  <c r="S95" i="4"/>
  <c r="P95" i="4"/>
  <c r="O95" i="4"/>
  <c r="N95" i="4"/>
  <c r="M95" i="4"/>
  <c r="L95" i="4"/>
  <c r="K95" i="4"/>
  <c r="E95" i="4"/>
  <c r="F95" i="4" s="1"/>
  <c r="D95" i="4"/>
  <c r="C95" i="4"/>
  <c r="Z94" i="4"/>
  <c r="Y94" i="4"/>
  <c r="X94" i="4"/>
  <c r="W94" i="4"/>
  <c r="V94" i="4"/>
  <c r="U94" i="4"/>
  <c r="T94" i="4"/>
  <c r="S94" i="4"/>
  <c r="P94" i="4"/>
  <c r="O94" i="4"/>
  <c r="N94" i="4"/>
  <c r="M94" i="4"/>
  <c r="L94" i="4"/>
  <c r="K94" i="4"/>
  <c r="E94" i="4"/>
  <c r="D94" i="4"/>
  <c r="F94" i="4" s="1"/>
  <c r="C94" i="4"/>
  <c r="Z93" i="4"/>
  <c r="Y93" i="4"/>
  <c r="X93" i="4"/>
  <c r="W93" i="4"/>
  <c r="V93" i="4"/>
  <c r="U93" i="4"/>
  <c r="T93" i="4"/>
  <c r="S93" i="4"/>
  <c r="P93" i="4"/>
  <c r="O93" i="4"/>
  <c r="N93" i="4"/>
  <c r="M93" i="4"/>
  <c r="L93" i="4"/>
  <c r="K93" i="4"/>
  <c r="E93" i="4"/>
  <c r="F93" i="4" s="1"/>
  <c r="D93" i="4"/>
  <c r="C93" i="4"/>
  <c r="P92" i="4"/>
  <c r="O92" i="4"/>
  <c r="N92" i="4"/>
  <c r="M92" i="4"/>
  <c r="L92" i="4"/>
  <c r="K92" i="4"/>
  <c r="E92" i="4"/>
  <c r="F92" i="4" s="1"/>
  <c r="C92" i="4"/>
  <c r="Z91" i="4"/>
  <c r="Y91" i="4"/>
  <c r="X91" i="4"/>
  <c r="W91" i="4"/>
  <c r="V91" i="4"/>
  <c r="U91" i="4"/>
  <c r="T91" i="4"/>
  <c r="S91" i="4"/>
  <c r="P91" i="4"/>
  <c r="O91" i="4"/>
  <c r="N91" i="4"/>
  <c r="M91" i="4"/>
  <c r="L91" i="4"/>
  <c r="K91" i="4"/>
  <c r="E91" i="4"/>
  <c r="D91" i="4"/>
  <c r="C91" i="4"/>
  <c r="Z90" i="4"/>
  <c r="Y90" i="4"/>
  <c r="X90" i="4"/>
  <c r="W90" i="4"/>
  <c r="V90" i="4"/>
  <c r="U90" i="4"/>
  <c r="T90" i="4"/>
  <c r="S90" i="4"/>
  <c r="P90" i="4"/>
  <c r="O90" i="4"/>
  <c r="N90" i="4"/>
  <c r="M90" i="4"/>
  <c r="L90" i="4"/>
  <c r="K90" i="4"/>
  <c r="E90" i="4"/>
  <c r="D90" i="4"/>
  <c r="C90" i="4"/>
  <c r="Z89" i="4"/>
  <c r="Y89" i="4"/>
  <c r="X89" i="4"/>
  <c r="W89" i="4"/>
  <c r="V89" i="4"/>
  <c r="U89" i="4"/>
  <c r="T89" i="4"/>
  <c r="S89" i="4"/>
  <c r="P89" i="4"/>
  <c r="O89" i="4"/>
  <c r="N89" i="4"/>
  <c r="M89" i="4"/>
  <c r="L89" i="4"/>
  <c r="K89" i="4"/>
  <c r="E89" i="4"/>
  <c r="D89" i="4"/>
  <c r="C89" i="4"/>
  <c r="P88" i="4"/>
  <c r="O88" i="4"/>
  <c r="N88" i="4"/>
  <c r="M88" i="4"/>
  <c r="L88" i="4"/>
  <c r="K88" i="4"/>
  <c r="E88" i="4"/>
  <c r="F88" i="4" s="1"/>
  <c r="C88" i="4"/>
  <c r="Z87" i="4"/>
  <c r="Y87" i="4"/>
  <c r="X87" i="4"/>
  <c r="W87" i="4"/>
  <c r="V87" i="4"/>
  <c r="U87" i="4"/>
  <c r="T87" i="4"/>
  <c r="S87" i="4"/>
  <c r="P87" i="4"/>
  <c r="O87" i="4"/>
  <c r="N87" i="4"/>
  <c r="M87" i="4"/>
  <c r="L87" i="4"/>
  <c r="K87" i="4"/>
  <c r="E87" i="4"/>
  <c r="D87" i="4"/>
  <c r="F87" i="4" s="1"/>
  <c r="C87" i="4"/>
  <c r="Z86" i="4"/>
  <c r="Y86" i="4"/>
  <c r="X86" i="4"/>
  <c r="W86" i="4"/>
  <c r="V86" i="4"/>
  <c r="U86" i="4"/>
  <c r="T86" i="4"/>
  <c r="S86" i="4"/>
  <c r="P86" i="4"/>
  <c r="O86" i="4"/>
  <c r="N86" i="4"/>
  <c r="M86" i="4"/>
  <c r="L86" i="4"/>
  <c r="K86" i="4"/>
  <c r="E86" i="4"/>
  <c r="D86" i="4"/>
  <c r="C86" i="4"/>
  <c r="Z85" i="4"/>
  <c r="Y85" i="4"/>
  <c r="X85" i="4"/>
  <c r="W85" i="4"/>
  <c r="V85" i="4"/>
  <c r="U85" i="4"/>
  <c r="T85" i="4"/>
  <c r="S85" i="4"/>
  <c r="P85" i="4"/>
  <c r="O85" i="4"/>
  <c r="N85" i="4"/>
  <c r="M85" i="4"/>
  <c r="L85" i="4"/>
  <c r="K85" i="4"/>
  <c r="E85" i="4"/>
  <c r="D85" i="4"/>
  <c r="C85" i="4"/>
  <c r="P84" i="4"/>
  <c r="O84" i="4"/>
  <c r="N84" i="4"/>
  <c r="M84" i="4"/>
  <c r="L84" i="4"/>
  <c r="K84" i="4"/>
  <c r="E84" i="4"/>
  <c r="F84" i="4" s="1"/>
  <c r="C84" i="4"/>
  <c r="Z83" i="4"/>
  <c r="Y83" i="4"/>
  <c r="X83" i="4"/>
  <c r="W83" i="4"/>
  <c r="V83" i="4"/>
  <c r="U83" i="4"/>
  <c r="T83" i="4"/>
  <c r="S83" i="4"/>
  <c r="P83" i="4"/>
  <c r="O83" i="4"/>
  <c r="N83" i="4"/>
  <c r="M83" i="4"/>
  <c r="L83" i="4"/>
  <c r="K83" i="4"/>
  <c r="F83" i="4"/>
  <c r="E83" i="4"/>
  <c r="D83" i="4"/>
  <c r="C83" i="4"/>
  <c r="Z82" i="4"/>
  <c r="Y82" i="4"/>
  <c r="X82" i="4"/>
  <c r="W82" i="4"/>
  <c r="V82" i="4"/>
  <c r="U82" i="4"/>
  <c r="T82" i="4"/>
  <c r="S82" i="4"/>
  <c r="P82" i="4"/>
  <c r="O82" i="4"/>
  <c r="N82" i="4"/>
  <c r="M82" i="4"/>
  <c r="L82" i="4"/>
  <c r="K82" i="4"/>
  <c r="E82" i="4"/>
  <c r="D82" i="4"/>
  <c r="C82" i="4"/>
  <c r="Z81" i="4"/>
  <c r="Y81" i="4"/>
  <c r="X81" i="4"/>
  <c r="W81" i="4"/>
  <c r="V81" i="4"/>
  <c r="U81" i="4"/>
  <c r="T81" i="4"/>
  <c r="S81" i="4"/>
  <c r="P81" i="4"/>
  <c r="O81" i="4"/>
  <c r="N81" i="4"/>
  <c r="M81" i="4"/>
  <c r="L81" i="4"/>
  <c r="K81" i="4"/>
  <c r="E81" i="4"/>
  <c r="D81" i="4"/>
  <c r="C81" i="4"/>
  <c r="P80" i="4"/>
  <c r="O80" i="4"/>
  <c r="N80" i="4"/>
  <c r="M80" i="4"/>
  <c r="L80" i="4"/>
  <c r="K80" i="4"/>
  <c r="E80" i="4"/>
  <c r="F80" i="4" s="1"/>
  <c r="C80" i="4"/>
  <c r="Z79" i="4"/>
  <c r="Y79" i="4"/>
  <c r="X79" i="4"/>
  <c r="W79" i="4"/>
  <c r="V79" i="4"/>
  <c r="U79" i="4"/>
  <c r="T79" i="4"/>
  <c r="S79" i="4"/>
  <c r="P79" i="4"/>
  <c r="O79" i="4"/>
  <c r="N79" i="4"/>
  <c r="M79" i="4"/>
  <c r="L79" i="4"/>
  <c r="K79" i="4"/>
  <c r="E79" i="4"/>
  <c r="D79" i="4"/>
  <c r="C79" i="4"/>
  <c r="Z78" i="4"/>
  <c r="Y78" i="4"/>
  <c r="X78" i="4"/>
  <c r="W78" i="4"/>
  <c r="V78" i="4"/>
  <c r="U78" i="4"/>
  <c r="T78" i="4"/>
  <c r="S78" i="4"/>
  <c r="P78" i="4"/>
  <c r="O78" i="4"/>
  <c r="N78" i="4"/>
  <c r="M78" i="4"/>
  <c r="L78" i="4"/>
  <c r="K78" i="4"/>
  <c r="E78" i="4"/>
  <c r="D78" i="4"/>
  <c r="F78" i="4" s="1"/>
  <c r="C78" i="4"/>
  <c r="Z77" i="4"/>
  <c r="Y77" i="4"/>
  <c r="X77" i="4"/>
  <c r="W77" i="4"/>
  <c r="V77" i="4"/>
  <c r="U77" i="4"/>
  <c r="T77" i="4"/>
  <c r="S77" i="4"/>
  <c r="P77" i="4"/>
  <c r="O77" i="4"/>
  <c r="N77" i="4"/>
  <c r="M77" i="4"/>
  <c r="L77" i="4"/>
  <c r="K77" i="4"/>
  <c r="E77" i="4"/>
  <c r="D77" i="4"/>
  <c r="C77" i="4"/>
  <c r="P76" i="4"/>
  <c r="O76" i="4"/>
  <c r="N76" i="4"/>
  <c r="M76" i="4"/>
  <c r="L76" i="4"/>
  <c r="K76" i="4"/>
  <c r="E76" i="4"/>
  <c r="F76" i="4" s="1"/>
  <c r="C76" i="4"/>
  <c r="Z75" i="4"/>
  <c r="Y75" i="4"/>
  <c r="X75" i="4"/>
  <c r="W75" i="4"/>
  <c r="V75" i="4"/>
  <c r="U75" i="4"/>
  <c r="T75" i="4"/>
  <c r="S75" i="4"/>
  <c r="P75" i="4"/>
  <c r="O75" i="4"/>
  <c r="N75" i="4"/>
  <c r="M75" i="4"/>
  <c r="L75" i="4"/>
  <c r="K75" i="4"/>
  <c r="E75" i="4"/>
  <c r="D75" i="4"/>
  <c r="C75" i="4"/>
  <c r="Z74" i="4"/>
  <c r="Y74" i="4"/>
  <c r="X74" i="4"/>
  <c r="W74" i="4"/>
  <c r="V74" i="4"/>
  <c r="U74" i="4"/>
  <c r="T74" i="4"/>
  <c r="S74" i="4"/>
  <c r="P74" i="4"/>
  <c r="O74" i="4"/>
  <c r="N74" i="4"/>
  <c r="M74" i="4"/>
  <c r="L74" i="4"/>
  <c r="K74" i="4"/>
  <c r="E74" i="4"/>
  <c r="D74" i="4"/>
  <c r="C74" i="4"/>
  <c r="Z73" i="4"/>
  <c r="Y73" i="4"/>
  <c r="X73" i="4"/>
  <c r="W73" i="4"/>
  <c r="V73" i="4"/>
  <c r="U73" i="4"/>
  <c r="T73" i="4"/>
  <c r="S73" i="4"/>
  <c r="P73" i="4"/>
  <c r="O73" i="4"/>
  <c r="N73" i="4"/>
  <c r="M73" i="4"/>
  <c r="L73" i="4"/>
  <c r="K73" i="4"/>
  <c r="E73" i="4"/>
  <c r="D73" i="4"/>
  <c r="C73" i="4"/>
  <c r="P72" i="4"/>
  <c r="O72" i="4"/>
  <c r="N72" i="4"/>
  <c r="M72" i="4"/>
  <c r="L72" i="4"/>
  <c r="K72" i="4"/>
  <c r="E72" i="4"/>
  <c r="F72" i="4" s="1"/>
  <c r="C72" i="4"/>
  <c r="Z71" i="4"/>
  <c r="Y71" i="4"/>
  <c r="X71" i="4"/>
  <c r="W71" i="4"/>
  <c r="V71" i="4"/>
  <c r="U71" i="4"/>
  <c r="T71" i="4"/>
  <c r="S71" i="4"/>
  <c r="P71" i="4"/>
  <c r="O71" i="4"/>
  <c r="N71" i="4"/>
  <c r="M71" i="4"/>
  <c r="L71" i="4"/>
  <c r="K71" i="4"/>
  <c r="E71" i="4"/>
  <c r="D71" i="4"/>
  <c r="C71" i="4"/>
  <c r="Z70" i="4"/>
  <c r="Y70" i="4"/>
  <c r="X70" i="4"/>
  <c r="W70" i="4"/>
  <c r="V70" i="4"/>
  <c r="U70" i="4"/>
  <c r="T70" i="4"/>
  <c r="S70" i="4"/>
  <c r="P70" i="4"/>
  <c r="O70" i="4"/>
  <c r="N70" i="4"/>
  <c r="M70" i="4"/>
  <c r="L70" i="4"/>
  <c r="K70" i="4"/>
  <c r="E70" i="4"/>
  <c r="D70" i="4"/>
  <c r="C70" i="4"/>
  <c r="Z69" i="4"/>
  <c r="Y69" i="4"/>
  <c r="X69" i="4"/>
  <c r="W69" i="4"/>
  <c r="V69" i="4"/>
  <c r="U69" i="4"/>
  <c r="T69" i="4"/>
  <c r="S69" i="4"/>
  <c r="P69" i="4"/>
  <c r="O69" i="4"/>
  <c r="N69" i="4"/>
  <c r="M69" i="4"/>
  <c r="L69" i="4"/>
  <c r="K69" i="4"/>
  <c r="E69" i="4"/>
  <c r="D69" i="4"/>
  <c r="C69" i="4"/>
  <c r="P68" i="4"/>
  <c r="O68" i="4"/>
  <c r="N68" i="4"/>
  <c r="M68" i="4"/>
  <c r="L68" i="4"/>
  <c r="K68" i="4"/>
  <c r="E68" i="4"/>
  <c r="F68" i="4" s="1"/>
  <c r="C68" i="4"/>
  <c r="Z67" i="4"/>
  <c r="Y67" i="4"/>
  <c r="X67" i="4"/>
  <c r="W67" i="4"/>
  <c r="V67" i="4"/>
  <c r="U67" i="4"/>
  <c r="T67" i="4"/>
  <c r="S67" i="4"/>
  <c r="P67" i="4"/>
  <c r="O67" i="4"/>
  <c r="N67" i="4"/>
  <c r="M67" i="4"/>
  <c r="L67" i="4"/>
  <c r="K67" i="4"/>
  <c r="E67" i="4"/>
  <c r="D67" i="4"/>
  <c r="C67" i="4"/>
  <c r="Z66" i="4"/>
  <c r="Y66" i="4"/>
  <c r="X66" i="4"/>
  <c r="W66" i="4"/>
  <c r="V66" i="4"/>
  <c r="U66" i="4"/>
  <c r="T66" i="4"/>
  <c r="S66" i="4"/>
  <c r="P66" i="4"/>
  <c r="O66" i="4"/>
  <c r="N66" i="4"/>
  <c r="M66" i="4"/>
  <c r="L66" i="4"/>
  <c r="K66" i="4"/>
  <c r="E66" i="4"/>
  <c r="D66" i="4"/>
  <c r="C66" i="4"/>
  <c r="Z65" i="4"/>
  <c r="Y65" i="4"/>
  <c r="X65" i="4"/>
  <c r="W65" i="4"/>
  <c r="V65" i="4"/>
  <c r="U65" i="4"/>
  <c r="T65" i="4"/>
  <c r="S65" i="4"/>
  <c r="P65" i="4"/>
  <c r="O65" i="4"/>
  <c r="N65" i="4"/>
  <c r="M65" i="4"/>
  <c r="L65" i="4"/>
  <c r="K65" i="4"/>
  <c r="E65" i="4"/>
  <c r="D65" i="4"/>
  <c r="C65" i="4"/>
  <c r="P64" i="4"/>
  <c r="O64" i="4"/>
  <c r="N64" i="4"/>
  <c r="M64" i="4"/>
  <c r="L64" i="4"/>
  <c r="K64" i="4"/>
  <c r="E64" i="4"/>
  <c r="F64" i="4" s="1"/>
  <c r="C64" i="4"/>
  <c r="Z63" i="4"/>
  <c r="Y63" i="4"/>
  <c r="X63" i="4"/>
  <c r="W63" i="4"/>
  <c r="V63" i="4"/>
  <c r="U63" i="4"/>
  <c r="T63" i="4"/>
  <c r="S63" i="4"/>
  <c r="P63" i="4"/>
  <c r="O63" i="4"/>
  <c r="N63" i="4"/>
  <c r="M63" i="4"/>
  <c r="L63" i="4"/>
  <c r="K63" i="4"/>
  <c r="E63" i="4"/>
  <c r="D63" i="4"/>
  <c r="C63" i="4"/>
  <c r="Z62" i="4"/>
  <c r="Y62" i="4"/>
  <c r="X62" i="4"/>
  <c r="W62" i="4"/>
  <c r="V62" i="4"/>
  <c r="U62" i="4"/>
  <c r="T62" i="4"/>
  <c r="S62" i="4"/>
  <c r="P62" i="4"/>
  <c r="O62" i="4"/>
  <c r="N62" i="4"/>
  <c r="M62" i="4"/>
  <c r="L62" i="4"/>
  <c r="K62" i="4"/>
  <c r="E62" i="4"/>
  <c r="D62" i="4"/>
  <c r="C62" i="4"/>
  <c r="Z61" i="4"/>
  <c r="Y61" i="4"/>
  <c r="X61" i="4"/>
  <c r="W61" i="4"/>
  <c r="V61" i="4"/>
  <c r="U61" i="4"/>
  <c r="T61" i="4"/>
  <c r="S61" i="4"/>
  <c r="P61" i="4"/>
  <c r="O61" i="4"/>
  <c r="N61" i="4"/>
  <c r="M61" i="4"/>
  <c r="L61" i="4"/>
  <c r="K61" i="4"/>
  <c r="E61" i="4"/>
  <c r="D61" i="4"/>
  <c r="C61" i="4"/>
  <c r="P60" i="4"/>
  <c r="O60" i="4"/>
  <c r="N60" i="4"/>
  <c r="M60" i="4"/>
  <c r="L60" i="4"/>
  <c r="K60" i="4"/>
  <c r="E60" i="4"/>
  <c r="F60" i="4" s="1"/>
  <c r="C60" i="4"/>
  <c r="Z59" i="4"/>
  <c r="Y59" i="4"/>
  <c r="X59" i="4"/>
  <c r="W59" i="4"/>
  <c r="V59" i="4"/>
  <c r="U59" i="4"/>
  <c r="T59" i="4"/>
  <c r="S59" i="4"/>
  <c r="R59" i="4"/>
  <c r="Q59" i="4"/>
  <c r="P59" i="4"/>
  <c r="O59" i="4"/>
  <c r="N59" i="4"/>
  <c r="M59" i="4"/>
  <c r="L59" i="4"/>
  <c r="K59" i="4"/>
  <c r="E59" i="4"/>
  <c r="D59" i="4"/>
  <c r="C59" i="4"/>
  <c r="Z58" i="4"/>
  <c r="Y58" i="4"/>
  <c r="X58" i="4"/>
  <c r="W58" i="4"/>
  <c r="V58" i="4"/>
  <c r="U58" i="4"/>
  <c r="T58" i="4"/>
  <c r="S58" i="4"/>
  <c r="R58" i="4"/>
  <c r="Q58" i="4"/>
  <c r="P58" i="4"/>
  <c r="O58" i="4"/>
  <c r="N58" i="4"/>
  <c r="M58" i="4"/>
  <c r="L58" i="4"/>
  <c r="K58" i="4"/>
  <c r="E58" i="4"/>
  <c r="D58" i="4"/>
  <c r="F58" i="4" s="1"/>
  <c r="C58" i="4"/>
  <c r="Z57" i="4"/>
  <c r="Y57" i="4"/>
  <c r="X57" i="4"/>
  <c r="W57" i="4"/>
  <c r="V57" i="4"/>
  <c r="U57" i="4"/>
  <c r="T57" i="4"/>
  <c r="S57" i="4"/>
  <c r="R57" i="4"/>
  <c r="Q57" i="4"/>
  <c r="P57" i="4"/>
  <c r="O57" i="4"/>
  <c r="N57" i="4"/>
  <c r="M57" i="4"/>
  <c r="L57" i="4"/>
  <c r="K57" i="4"/>
  <c r="E57" i="4"/>
  <c r="D57" i="4"/>
  <c r="C57" i="4"/>
  <c r="P56" i="4"/>
  <c r="O56" i="4"/>
  <c r="N56" i="4"/>
  <c r="M56" i="4"/>
  <c r="L56" i="4"/>
  <c r="K56" i="4"/>
  <c r="E56" i="4"/>
  <c r="F56" i="4" s="1"/>
  <c r="C56" i="4"/>
  <c r="Z55" i="4"/>
  <c r="Y55" i="4"/>
  <c r="X55" i="4"/>
  <c r="W55" i="4"/>
  <c r="V55" i="4"/>
  <c r="U55" i="4"/>
  <c r="T55" i="4"/>
  <c r="S55" i="4"/>
  <c r="R55" i="4"/>
  <c r="Q55" i="4"/>
  <c r="P55" i="4"/>
  <c r="O55" i="4"/>
  <c r="N55" i="4"/>
  <c r="M55" i="4"/>
  <c r="L55" i="4"/>
  <c r="K55" i="4"/>
  <c r="E55" i="4"/>
  <c r="D55" i="4"/>
  <c r="F55" i="4" s="1"/>
  <c r="C55" i="4"/>
  <c r="Z54" i="4"/>
  <c r="Y54" i="4"/>
  <c r="X54" i="4"/>
  <c r="W54" i="4"/>
  <c r="V54" i="4"/>
  <c r="U54" i="4"/>
  <c r="T54" i="4"/>
  <c r="S54" i="4"/>
  <c r="R54" i="4"/>
  <c r="Q54" i="4"/>
  <c r="P54" i="4"/>
  <c r="O54" i="4"/>
  <c r="N54" i="4"/>
  <c r="M54" i="4"/>
  <c r="L54" i="4"/>
  <c r="K54" i="4"/>
  <c r="E54" i="4"/>
  <c r="D54" i="4"/>
  <c r="C54" i="4"/>
  <c r="Z53" i="4"/>
  <c r="Y53" i="4"/>
  <c r="X53" i="4"/>
  <c r="W53" i="4"/>
  <c r="V53" i="4"/>
  <c r="U53" i="4"/>
  <c r="T53" i="4"/>
  <c r="S53" i="4"/>
  <c r="R53" i="4"/>
  <c r="Q53" i="4"/>
  <c r="P53" i="4"/>
  <c r="O53" i="4"/>
  <c r="N53" i="4"/>
  <c r="M53" i="4"/>
  <c r="L53" i="4"/>
  <c r="K53" i="4"/>
  <c r="E53" i="4"/>
  <c r="D53" i="4"/>
  <c r="C53" i="4"/>
  <c r="P52" i="4"/>
  <c r="O52" i="4"/>
  <c r="N52" i="4"/>
  <c r="M52" i="4"/>
  <c r="L52" i="4"/>
  <c r="K52" i="4"/>
  <c r="E52" i="4"/>
  <c r="F52" i="4" s="1"/>
  <c r="C52" i="4"/>
  <c r="Z51" i="4"/>
  <c r="Y51" i="4"/>
  <c r="X51" i="4"/>
  <c r="W51" i="4"/>
  <c r="V51" i="4"/>
  <c r="U51" i="4"/>
  <c r="T51" i="4"/>
  <c r="S51" i="4"/>
  <c r="R51" i="4"/>
  <c r="Q51" i="4"/>
  <c r="P51" i="4"/>
  <c r="O51" i="4"/>
  <c r="N51" i="4"/>
  <c r="M51" i="4"/>
  <c r="L51" i="4"/>
  <c r="K51" i="4"/>
  <c r="E51" i="4"/>
  <c r="D51" i="4"/>
  <c r="C51" i="4"/>
  <c r="Z50" i="4"/>
  <c r="Y50" i="4"/>
  <c r="X50" i="4"/>
  <c r="W50" i="4"/>
  <c r="V50" i="4"/>
  <c r="U50" i="4"/>
  <c r="T50" i="4"/>
  <c r="S50" i="4"/>
  <c r="R50" i="4"/>
  <c r="Q50" i="4"/>
  <c r="P50" i="4"/>
  <c r="O50" i="4"/>
  <c r="N50" i="4"/>
  <c r="M50" i="4"/>
  <c r="L50" i="4"/>
  <c r="K50" i="4"/>
  <c r="E50" i="4"/>
  <c r="D50" i="4"/>
  <c r="C50" i="4"/>
  <c r="Z49" i="4"/>
  <c r="Y49" i="4"/>
  <c r="X49" i="4"/>
  <c r="W49" i="4"/>
  <c r="V49" i="4"/>
  <c r="U49" i="4"/>
  <c r="T49" i="4"/>
  <c r="S49" i="4"/>
  <c r="R49" i="4"/>
  <c r="Q49" i="4"/>
  <c r="P49" i="4"/>
  <c r="O49" i="4"/>
  <c r="N49" i="4"/>
  <c r="M49" i="4"/>
  <c r="L49" i="4"/>
  <c r="K49" i="4"/>
  <c r="E49" i="4"/>
  <c r="D49" i="4"/>
  <c r="C49" i="4"/>
  <c r="P48" i="4"/>
  <c r="O48" i="4"/>
  <c r="N48" i="4"/>
  <c r="M48" i="4"/>
  <c r="L48" i="4"/>
  <c r="K48" i="4"/>
  <c r="E48" i="4"/>
  <c r="F48" i="4" s="1"/>
  <c r="C48" i="4"/>
  <c r="Z47" i="4"/>
  <c r="Y47" i="4"/>
  <c r="X47" i="4"/>
  <c r="W47" i="4"/>
  <c r="V47" i="4"/>
  <c r="U47" i="4"/>
  <c r="T47" i="4"/>
  <c r="S47" i="4"/>
  <c r="R47" i="4"/>
  <c r="Q47" i="4"/>
  <c r="P47" i="4"/>
  <c r="O47" i="4"/>
  <c r="N47" i="4"/>
  <c r="M47" i="4"/>
  <c r="L47" i="4"/>
  <c r="K47" i="4"/>
  <c r="E47" i="4"/>
  <c r="D47" i="4"/>
  <c r="C47" i="4"/>
  <c r="Z46" i="4"/>
  <c r="Y46" i="4"/>
  <c r="X46" i="4"/>
  <c r="W46" i="4"/>
  <c r="V46" i="4"/>
  <c r="U46" i="4"/>
  <c r="T46" i="4"/>
  <c r="S46" i="4"/>
  <c r="R46" i="4"/>
  <c r="Q46" i="4"/>
  <c r="P46" i="4"/>
  <c r="O46" i="4"/>
  <c r="N46" i="4"/>
  <c r="M46" i="4"/>
  <c r="L46" i="4"/>
  <c r="K46" i="4"/>
  <c r="E46" i="4"/>
  <c r="D46" i="4"/>
  <c r="C46" i="4"/>
  <c r="Z45" i="4"/>
  <c r="Y45" i="4"/>
  <c r="X45" i="4"/>
  <c r="W45" i="4"/>
  <c r="V45" i="4"/>
  <c r="U45" i="4"/>
  <c r="T45" i="4"/>
  <c r="S45" i="4"/>
  <c r="R45" i="4"/>
  <c r="Q45" i="4"/>
  <c r="P45" i="4"/>
  <c r="O45" i="4"/>
  <c r="N45" i="4"/>
  <c r="M45" i="4"/>
  <c r="L45" i="4"/>
  <c r="K45" i="4"/>
  <c r="E45" i="4"/>
  <c r="D45" i="4"/>
  <c r="C45" i="4"/>
  <c r="P44" i="4"/>
  <c r="O44" i="4"/>
  <c r="N44" i="4"/>
  <c r="M44" i="4"/>
  <c r="L44" i="4"/>
  <c r="K44" i="4"/>
  <c r="E44" i="4"/>
  <c r="F44" i="4" s="1"/>
  <c r="C44" i="4"/>
  <c r="Z43" i="4"/>
  <c r="Y43" i="4"/>
  <c r="X43" i="4"/>
  <c r="W43" i="4"/>
  <c r="V43" i="4"/>
  <c r="U43" i="4"/>
  <c r="T43" i="4"/>
  <c r="S43" i="4"/>
  <c r="R43" i="4"/>
  <c r="Q43" i="4"/>
  <c r="P43" i="4"/>
  <c r="O43" i="4"/>
  <c r="N43" i="4"/>
  <c r="M43" i="4"/>
  <c r="L43" i="4"/>
  <c r="K43" i="4"/>
  <c r="E43" i="4"/>
  <c r="D43" i="4"/>
  <c r="C43" i="4"/>
  <c r="Z42" i="4"/>
  <c r="Y42" i="4"/>
  <c r="X42" i="4"/>
  <c r="W42" i="4"/>
  <c r="V42" i="4"/>
  <c r="U42" i="4"/>
  <c r="T42" i="4"/>
  <c r="S42" i="4"/>
  <c r="R42" i="4"/>
  <c r="Q42" i="4"/>
  <c r="P42" i="4"/>
  <c r="O42" i="4"/>
  <c r="N42" i="4"/>
  <c r="M42" i="4"/>
  <c r="L42" i="4"/>
  <c r="K42" i="4"/>
  <c r="E42" i="4"/>
  <c r="D42" i="4"/>
  <c r="F42" i="4" s="1"/>
  <c r="C42" i="4"/>
  <c r="Z41" i="4"/>
  <c r="Y41" i="4"/>
  <c r="X41" i="4"/>
  <c r="W41" i="4"/>
  <c r="V41" i="4"/>
  <c r="U41" i="4"/>
  <c r="T41" i="4"/>
  <c r="S41" i="4"/>
  <c r="R41" i="4"/>
  <c r="Q41" i="4"/>
  <c r="P41" i="4"/>
  <c r="O41" i="4"/>
  <c r="N41" i="4"/>
  <c r="M41" i="4"/>
  <c r="L41" i="4"/>
  <c r="K41" i="4"/>
  <c r="E41" i="4"/>
  <c r="D41" i="4"/>
  <c r="C41" i="4"/>
  <c r="P40" i="4"/>
  <c r="O40" i="4"/>
  <c r="N40" i="4"/>
  <c r="M40" i="4"/>
  <c r="L40" i="4"/>
  <c r="K40" i="4"/>
  <c r="E40" i="4"/>
  <c r="F40" i="4" s="1"/>
  <c r="C40" i="4"/>
  <c r="Z39" i="4"/>
  <c r="Y39" i="4"/>
  <c r="X39" i="4"/>
  <c r="W39" i="4"/>
  <c r="V39" i="4"/>
  <c r="U39" i="4"/>
  <c r="T39" i="4"/>
  <c r="S39" i="4"/>
  <c r="R39" i="4"/>
  <c r="Q39" i="4"/>
  <c r="P39" i="4"/>
  <c r="O39" i="4"/>
  <c r="N39" i="4"/>
  <c r="M39" i="4"/>
  <c r="L39" i="4"/>
  <c r="K39" i="4"/>
  <c r="E39" i="4"/>
  <c r="D39" i="4"/>
  <c r="C39" i="4"/>
  <c r="Z38" i="4"/>
  <c r="Y38" i="4"/>
  <c r="X38" i="4"/>
  <c r="W38" i="4"/>
  <c r="V38" i="4"/>
  <c r="U38" i="4"/>
  <c r="T38" i="4"/>
  <c r="S38" i="4"/>
  <c r="R38" i="4"/>
  <c r="Q38" i="4"/>
  <c r="P38" i="4"/>
  <c r="O38" i="4"/>
  <c r="N38" i="4"/>
  <c r="M38" i="4"/>
  <c r="L38" i="4"/>
  <c r="K38" i="4"/>
  <c r="E38" i="4"/>
  <c r="D38" i="4"/>
  <c r="C38" i="4"/>
  <c r="Z37" i="4"/>
  <c r="Y37" i="4"/>
  <c r="X37" i="4"/>
  <c r="W37" i="4"/>
  <c r="V37" i="4"/>
  <c r="U37" i="4"/>
  <c r="T37" i="4"/>
  <c r="S37" i="4"/>
  <c r="R37" i="4"/>
  <c r="Q37" i="4"/>
  <c r="P37" i="4"/>
  <c r="O37" i="4"/>
  <c r="N37" i="4"/>
  <c r="M37" i="4"/>
  <c r="L37" i="4"/>
  <c r="K37" i="4"/>
  <c r="E37" i="4"/>
  <c r="D37" i="4"/>
  <c r="C37" i="4"/>
  <c r="P36" i="4"/>
  <c r="O36" i="4"/>
  <c r="N36" i="4"/>
  <c r="M36" i="4"/>
  <c r="L36" i="4"/>
  <c r="K36" i="4"/>
  <c r="E36" i="4"/>
  <c r="F36" i="4" s="1"/>
  <c r="C36" i="4"/>
  <c r="Z35" i="4"/>
  <c r="Y35" i="4"/>
  <c r="X35" i="4"/>
  <c r="W35" i="4"/>
  <c r="V35" i="4"/>
  <c r="U35" i="4"/>
  <c r="T35" i="4"/>
  <c r="S35" i="4"/>
  <c r="R35" i="4"/>
  <c r="Q35" i="4"/>
  <c r="P35" i="4"/>
  <c r="O35" i="4"/>
  <c r="N35" i="4"/>
  <c r="M35" i="4"/>
  <c r="L35" i="4"/>
  <c r="K35" i="4"/>
  <c r="E35" i="4"/>
  <c r="D35" i="4"/>
  <c r="F35" i="4" s="1"/>
  <c r="C35" i="4"/>
  <c r="Z34" i="4"/>
  <c r="Y34" i="4"/>
  <c r="X34" i="4"/>
  <c r="W34" i="4"/>
  <c r="V34" i="4"/>
  <c r="U34" i="4"/>
  <c r="T34" i="4"/>
  <c r="S34" i="4"/>
  <c r="R34" i="4"/>
  <c r="Q34" i="4"/>
  <c r="P34" i="4"/>
  <c r="O34" i="4"/>
  <c r="N34" i="4"/>
  <c r="M34" i="4"/>
  <c r="L34" i="4"/>
  <c r="K34" i="4"/>
  <c r="E34" i="4"/>
  <c r="D34" i="4"/>
  <c r="C34" i="4"/>
  <c r="Z33" i="4"/>
  <c r="Y33" i="4"/>
  <c r="X33" i="4"/>
  <c r="W33" i="4"/>
  <c r="V33" i="4"/>
  <c r="U33" i="4"/>
  <c r="T33" i="4"/>
  <c r="S33" i="4"/>
  <c r="R33" i="4"/>
  <c r="Q33" i="4"/>
  <c r="P33" i="4"/>
  <c r="O33" i="4"/>
  <c r="N33" i="4"/>
  <c r="M33" i="4"/>
  <c r="L33" i="4"/>
  <c r="K33" i="4"/>
  <c r="E33" i="4"/>
  <c r="D33" i="4"/>
  <c r="C33" i="4"/>
  <c r="P32" i="4"/>
  <c r="O32" i="4"/>
  <c r="N32" i="4"/>
  <c r="M32" i="4"/>
  <c r="L32" i="4"/>
  <c r="K32" i="4"/>
  <c r="E32" i="4"/>
  <c r="F32" i="4" s="1"/>
  <c r="C32" i="4"/>
  <c r="Z31" i="4"/>
  <c r="Y31" i="4"/>
  <c r="X31" i="4"/>
  <c r="W31" i="4"/>
  <c r="V31" i="4"/>
  <c r="U31" i="4"/>
  <c r="T31" i="4"/>
  <c r="S31" i="4"/>
  <c r="R31" i="4"/>
  <c r="Q31" i="4"/>
  <c r="P31" i="4"/>
  <c r="O31" i="4"/>
  <c r="N31" i="4"/>
  <c r="M31" i="4"/>
  <c r="L31" i="4"/>
  <c r="K31" i="4"/>
  <c r="E31" i="4"/>
  <c r="D31" i="4"/>
  <c r="C31" i="4"/>
  <c r="Z30" i="4"/>
  <c r="Y30" i="4"/>
  <c r="X30" i="4"/>
  <c r="W30" i="4"/>
  <c r="V30" i="4"/>
  <c r="U30" i="4"/>
  <c r="T30" i="4"/>
  <c r="S30" i="4"/>
  <c r="R30" i="4"/>
  <c r="Q30" i="4"/>
  <c r="P30" i="4"/>
  <c r="O30" i="4"/>
  <c r="N30" i="4"/>
  <c r="M30" i="4"/>
  <c r="L30" i="4"/>
  <c r="K30" i="4"/>
  <c r="E30" i="4"/>
  <c r="D30" i="4"/>
  <c r="C30" i="4"/>
  <c r="Z29" i="4"/>
  <c r="Y29" i="4"/>
  <c r="X29" i="4"/>
  <c r="W29" i="4"/>
  <c r="V29" i="4"/>
  <c r="U29" i="4"/>
  <c r="T29" i="4"/>
  <c r="S29" i="4"/>
  <c r="R29" i="4"/>
  <c r="Q29" i="4"/>
  <c r="P29" i="4"/>
  <c r="O29" i="4"/>
  <c r="N29" i="4"/>
  <c r="M29" i="4"/>
  <c r="L29" i="4"/>
  <c r="K29" i="4"/>
  <c r="E29" i="4"/>
  <c r="D29" i="4"/>
  <c r="C29" i="4"/>
  <c r="P28" i="4"/>
  <c r="O28" i="4"/>
  <c r="N28" i="4"/>
  <c r="M28" i="4"/>
  <c r="L28" i="4"/>
  <c r="K28" i="4"/>
  <c r="E28" i="4"/>
  <c r="F28" i="4" s="1"/>
  <c r="C28" i="4"/>
  <c r="Z27" i="4"/>
  <c r="Y27" i="4"/>
  <c r="X27" i="4"/>
  <c r="W27" i="4"/>
  <c r="V27" i="4"/>
  <c r="U27" i="4"/>
  <c r="T27" i="4"/>
  <c r="S27" i="4"/>
  <c r="R27" i="4"/>
  <c r="Q27" i="4"/>
  <c r="P27" i="4"/>
  <c r="O27" i="4"/>
  <c r="N27" i="4"/>
  <c r="M27" i="4"/>
  <c r="L27" i="4"/>
  <c r="K27" i="4"/>
  <c r="E27" i="4"/>
  <c r="D27" i="4"/>
  <c r="C27" i="4"/>
  <c r="Z26" i="4"/>
  <c r="Y26" i="4"/>
  <c r="X26" i="4"/>
  <c r="W26" i="4"/>
  <c r="V26" i="4"/>
  <c r="U26" i="4"/>
  <c r="T26" i="4"/>
  <c r="S26" i="4"/>
  <c r="R26" i="4"/>
  <c r="Q26" i="4"/>
  <c r="P26" i="4"/>
  <c r="O26" i="4"/>
  <c r="N26" i="4"/>
  <c r="M26" i="4"/>
  <c r="L26" i="4"/>
  <c r="K26" i="4"/>
  <c r="E26" i="4"/>
  <c r="D26" i="4"/>
  <c r="C26" i="4"/>
  <c r="Z25" i="4"/>
  <c r="Y25" i="4"/>
  <c r="X25" i="4"/>
  <c r="W25" i="4"/>
  <c r="V25" i="4"/>
  <c r="U25" i="4"/>
  <c r="T25" i="4"/>
  <c r="S25" i="4"/>
  <c r="R25" i="4"/>
  <c r="Q25" i="4"/>
  <c r="P25" i="4"/>
  <c r="O25" i="4"/>
  <c r="N25" i="4"/>
  <c r="M25" i="4"/>
  <c r="L25" i="4"/>
  <c r="K25" i="4"/>
  <c r="E25" i="4"/>
  <c r="D25" i="4"/>
  <c r="C25" i="4"/>
  <c r="P24" i="4"/>
  <c r="O24" i="4"/>
  <c r="N24" i="4"/>
  <c r="M24" i="4"/>
  <c r="L24" i="4"/>
  <c r="K24" i="4"/>
  <c r="E24" i="4"/>
  <c r="F24" i="4" s="1"/>
  <c r="C24" i="4"/>
  <c r="Z23" i="4"/>
  <c r="Y23" i="4"/>
  <c r="X23" i="4"/>
  <c r="W23" i="4"/>
  <c r="V23" i="4"/>
  <c r="U23" i="4"/>
  <c r="T23" i="4"/>
  <c r="S23" i="4"/>
  <c r="R23" i="4"/>
  <c r="Q23" i="4"/>
  <c r="P23" i="4"/>
  <c r="O23" i="4"/>
  <c r="N23" i="4"/>
  <c r="M23" i="4"/>
  <c r="L23" i="4"/>
  <c r="K23" i="4"/>
  <c r="E23" i="4"/>
  <c r="D23" i="4"/>
  <c r="F23" i="4" s="1"/>
  <c r="C23" i="4"/>
  <c r="Z22" i="4"/>
  <c r="Y22" i="4"/>
  <c r="X22" i="4"/>
  <c r="W22" i="4"/>
  <c r="V22" i="4"/>
  <c r="U22" i="4"/>
  <c r="T22" i="4"/>
  <c r="S22" i="4"/>
  <c r="R22" i="4"/>
  <c r="Q22" i="4"/>
  <c r="P22" i="4"/>
  <c r="O22" i="4"/>
  <c r="N22" i="4"/>
  <c r="M22" i="4"/>
  <c r="L22" i="4"/>
  <c r="K22" i="4"/>
  <c r="E22" i="4"/>
  <c r="D22" i="4"/>
  <c r="C22" i="4"/>
  <c r="Z21" i="4"/>
  <c r="Y21" i="4"/>
  <c r="X21" i="4"/>
  <c r="W21" i="4"/>
  <c r="V21" i="4"/>
  <c r="U21" i="4"/>
  <c r="T21" i="4"/>
  <c r="S21" i="4"/>
  <c r="R21" i="4"/>
  <c r="Q21" i="4"/>
  <c r="P21" i="4"/>
  <c r="O21" i="4"/>
  <c r="N21" i="4"/>
  <c r="M21" i="4"/>
  <c r="L21" i="4"/>
  <c r="K21" i="4"/>
  <c r="E21" i="4"/>
  <c r="D21" i="4"/>
  <c r="C21" i="4"/>
  <c r="P20" i="4"/>
  <c r="O20" i="4"/>
  <c r="N20" i="4"/>
  <c r="M20" i="4"/>
  <c r="L20" i="4"/>
  <c r="K20" i="4"/>
  <c r="E20" i="4"/>
  <c r="F20" i="4" s="1"/>
  <c r="C20" i="4"/>
  <c r="Z19" i="4"/>
  <c r="Y19" i="4"/>
  <c r="X19" i="4"/>
  <c r="W19" i="4"/>
  <c r="V19" i="4"/>
  <c r="U19" i="4"/>
  <c r="T19" i="4"/>
  <c r="S19" i="4"/>
  <c r="R19" i="4"/>
  <c r="Q19" i="4"/>
  <c r="P19" i="4"/>
  <c r="O19" i="4"/>
  <c r="N19" i="4"/>
  <c r="M19" i="4"/>
  <c r="L19" i="4"/>
  <c r="K19" i="4"/>
  <c r="E19" i="4"/>
  <c r="D19" i="4"/>
  <c r="C19" i="4"/>
  <c r="Z18" i="4"/>
  <c r="Y18" i="4"/>
  <c r="X18" i="4"/>
  <c r="W18" i="4"/>
  <c r="V18" i="4"/>
  <c r="U18" i="4"/>
  <c r="T18" i="4"/>
  <c r="S18" i="4"/>
  <c r="R18" i="4"/>
  <c r="Q18" i="4"/>
  <c r="P18" i="4"/>
  <c r="O18" i="4"/>
  <c r="N18" i="4"/>
  <c r="M18" i="4"/>
  <c r="L18" i="4"/>
  <c r="K18" i="4"/>
  <c r="E18" i="4"/>
  <c r="D18" i="4"/>
  <c r="F18" i="4" s="1"/>
  <c r="C18" i="4"/>
  <c r="Z17" i="4"/>
  <c r="Y17" i="4"/>
  <c r="X17" i="4"/>
  <c r="W17" i="4"/>
  <c r="V17" i="4"/>
  <c r="U17" i="4"/>
  <c r="T17" i="4"/>
  <c r="S17" i="4"/>
  <c r="R17" i="4"/>
  <c r="Q17" i="4"/>
  <c r="P17" i="4"/>
  <c r="O17" i="4"/>
  <c r="N17" i="4"/>
  <c r="M17" i="4"/>
  <c r="L17" i="4"/>
  <c r="K17" i="4"/>
  <c r="E17" i="4"/>
  <c r="D17" i="4"/>
  <c r="C17" i="4"/>
  <c r="P16" i="4"/>
  <c r="O16" i="4"/>
  <c r="N16" i="4"/>
  <c r="M16" i="4"/>
  <c r="L16" i="4"/>
  <c r="K16" i="4"/>
  <c r="E16" i="4"/>
  <c r="F16" i="4" s="1"/>
  <c r="C16" i="4"/>
  <c r="Z15" i="4"/>
  <c r="Y15" i="4"/>
  <c r="X15" i="4"/>
  <c r="W15" i="4"/>
  <c r="V15" i="4"/>
  <c r="U15" i="4"/>
  <c r="T15" i="4"/>
  <c r="S15" i="4"/>
  <c r="R15" i="4"/>
  <c r="Q15" i="4"/>
  <c r="E15" i="4"/>
  <c r="D15" i="4"/>
  <c r="C15" i="4"/>
  <c r="Z14" i="4"/>
  <c r="Y14" i="4"/>
  <c r="X14" i="4"/>
  <c r="W14" i="4"/>
  <c r="V14" i="4"/>
  <c r="U14" i="4"/>
  <c r="T14" i="4"/>
  <c r="S14" i="4"/>
  <c r="R14" i="4"/>
  <c r="Q14" i="4"/>
  <c r="E14" i="4"/>
  <c r="D14" i="4"/>
  <c r="C14" i="4"/>
  <c r="Z13" i="4"/>
  <c r="Y13" i="4"/>
  <c r="X13" i="4"/>
  <c r="W13" i="4"/>
  <c r="V13" i="4"/>
  <c r="U13" i="4"/>
  <c r="T13" i="4"/>
  <c r="S13" i="4"/>
  <c r="R13" i="4"/>
  <c r="Q13" i="4"/>
  <c r="E13" i="4"/>
  <c r="D13" i="4"/>
  <c r="C13" i="4"/>
  <c r="E12" i="4"/>
  <c r="F12" i="4" s="1"/>
  <c r="C12" i="4"/>
  <c r="D11" i="4"/>
  <c r="F11" i="4" s="1"/>
  <c r="D10" i="4"/>
  <c r="F10" i="4" s="1"/>
  <c r="D9" i="4"/>
  <c r="F9" i="4" s="1"/>
  <c r="F8" i="4"/>
  <c r="AQ1" i="4"/>
  <c r="AP1" i="4"/>
  <c r="AO1" i="4"/>
  <c r="AN1" i="4"/>
  <c r="AK1" i="4"/>
  <c r="AJ1" i="4"/>
  <c r="AI1" i="4"/>
  <c r="AH1" i="4"/>
  <c r="AE1" i="4"/>
  <c r="AD1" i="4"/>
  <c r="AC1" i="4"/>
  <c r="AB1" i="4"/>
  <c r="Z1" i="4"/>
  <c r="Y1" i="4"/>
  <c r="X1" i="4"/>
  <c r="W1" i="4"/>
  <c r="V1" i="4"/>
  <c r="U1" i="4"/>
  <c r="T1" i="4"/>
  <c r="S1" i="4"/>
  <c r="R1" i="4"/>
  <c r="Q1" i="4"/>
  <c r="P1" i="4"/>
  <c r="O1" i="4"/>
  <c r="N1" i="4"/>
  <c r="M1" i="4"/>
  <c r="L1" i="4"/>
  <c r="K1" i="4"/>
  <c r="J1" i="4"/>
  <c r="I1" i="4"/>
  <c r="H1" i="4"/>
  <c r="G1" i="4"/>
  <c r="F1" i="4"/>
  <c r="B48" i="5"/>
  <c r="B47" i="5"/>
  <c r="B46" i="5"/>
  <c r="B45" i="5"/>
  <c r="B44" i="5"/>
  <c r="A44" i="5"/>
  <c r="B43" i="5"/>
  <c r="B42" i="5"/>
  <c r="A42" i="5"/>
  <c r="B41" i="5"/>
  <c r="B40" i="5"/>
  <c r="C39" i="5"/>
  <c r="B39" i="5"/>
  <c r="A39" i="5"/>
  <c r="B38" i="5"/>
  <c r="B37" i="5"/>
  <c r="B36" i="5"/>
  <c r="B35" i="5"/>
  <c r="B34" i="5"/>
  <c r="B33" i="5"/>
  <c r="C32" i="5"/>
  <c r="B32" i="5"/>
  <c r="C31" i="5"/>
  <c r="B31" i="5"/>
  <c r="C30" i="5"/>
  <c r="B30" i="5"/>
  <c r="C29" i="5"/>
  <c r="B29" i="5"/>
  <c r="C24" i="5"/>
  <c r="AA24" i="5" s="1"/>
  <c r="C23" i="5"/>
  <c r="C45" i="5" s="1"/>
  <c r="A23" i="5"/>
  <c r="C22" i="5"/>
  <c r="C44" i="5" s="1"/>
  <c r="C21" i="5"/>
  <c r="C43" i="5" s="1"/>
  <c r="A21" i="5"/>
  <c r="A43" i="5" s="1"/>
  <c r="C20" i="5"/>
  <c r="C42" i="5" s="1"/>
  <c r="C18" i="5"/>
  <c r="C40" i="5" s="1"/>
  <c r="C16" i="5"/>
  <c r="C38" i="5" s="1"/>
  <c r="C15" i="5"/>
  <c r="C37" i="5" s="1"/>
  <c r="C14" i="5"/>
  <c r="C36" i="5" s="1"/>
  <c r="A14" i="5"/>
  <c r="C13" i="5"/>
  <c r="C35" i="5" s="1"/>
  <c r="C12" i="5"/>
  <c r="C34" i="5" s="1"/>
  <c r="C11" i="5"/>
  <c r="C33" i="5" s="1"/>
  <c r="A9" i="5"/>
  <c r="A10" i="5" s="1"/>
  <c r="A7" i="5"/>
  <c r="AA6" i="5"/>
  <c r="Z6" i="5"/>
  <c r="Y6" i="5"/>
  <c r="X6" i="5"/>
  <c r="W6" i="5"/>
  <c r="V6" i="5"/>
  <c r="U6" i="5"/>
  <c r="T6" i="5"/>
  <c r="S6" i="5"/>
  <c r="R6" i="5"/>
  <c r="Q6" i="5"/>
  <c r="P6" i="5"/>
  <c r="O6" i="5"/>
  <c r="N6" i="5"/>
  <c r="M6" i="5"/>
  <c r="L6" i="5"/>
  <c r="K6" i="5"/>
  <c r="J6" i="5"/>
  <c r="I6" i="5"/>
  <c r="H6" i="5"/>
  <c r="G6" i="5"/>
  <c r="F6" i="5"/>
  <c r="E6" i="5"/>
  <c r="D6" i="5"/>
  <c r="AA1" i="5"/>
  <c r="Z1" i="5"/>
  <c r="Y1" i="5"/>
  <c r="W1" i="5"/>
  <c r="V1" i="5"/>
  <c r="U1" i="5"/>
  <c r="S1" i="5"/>
  <c r="R1" i="5"/>
  <c r="Q1" i="5"/>
  <c r="O1" i="5"/>
  <c r="N1" i="5"/>
  <c r="M1" i="5"/>
  <c r="K1" i="5"/>
  <c r="J1" i="5"/>
  <c r="I1" i="5"/>
  <c r="G1" i="5"/>
  <c r="F1" i="5"/>
  <c r="E1" i="5"/>
  <c r="Y8" i="20"/>
  <c r="X3" i="20"/>
  <c r="O4" i="19"/>
  <c r="A2" i="19"/>
  <c r="F18" i="18"/>
  <c r="E18" i="18"/>
  <c r="T79" i="17"/>
  <c r="AC61" i="17"/>
  <c r="Y23" i="16" s="1"/>
  <c r="AA61" i="17"/>
  <c r="Y21" i="16" s="1"/>
  <c r="X61" i="17"/>
  <c r="W14" i="16" s="1"/>
  <c r="AP2" i="21" s="1"/>
  <c r="W61" i="17"/>
  <c r="V61" i="17"/>
  <c r="U61" i="17"/>
  <c r="S61" i="17"/>
  <c r="Y19" i="16" s="1"/>
  <c r="P61" i="17"/>
  <c r="Y30" i="16" s="1"/>
  <c r="O61" i="17"/>
  <c r="Y29" i="16" s="1"/>
  <c r="K61" i="17"/>
  <c r="Y25" i="16" s="1"/>
  <c r="T60" i="17"/>
  <c r="A60" i="17"/>
  <c r="T59" i="17"/>
  <c r="AV50" i="17" s="1"/>
  <c r="A59" i="17"/>
  <c r="AQ50" i="17" s="1"/>
  <c r="T58" i="17"/>
  <c r="A58" i="17"/>
  <c r="AQ49" i="17" s="1"/>
  <c r="T57" i="17"/>
  <c r="AV48" i="17" s="1"/>
  <c r="A57" i="17"/>
  <c r="T56" i="17"/>
  <c r="AV47" i="17" s="1"/>
  <c r="A56" i="17"/>
  <c r="AQ47" i="17" s="1"/>
  <c r="T55" i="17"/>
  <c r="A55" i="17"/>
  <c r="T54" i="17"/>
  <c r="AV45" i="17" s="1"/>
  <c r="A54" i="17"/>
  <c r="T53" i="17"/>
  <c r="A53" i="17"/>
  <c r="T52" i="17"/>
  <c r="A52" i="17"/>
  <c r="AX51" i="17"/>
  <c r="AW51" i="17"/>
  <c r="AV51" i="17"/>
  <c r="AU51" i="17"/>
  <c r="AT51" i="17"/>
  <c r="AS51" i="17"/>
  <c r="AR51" i="17"/>
  <c r="AQ51" i="17"/>
  <c r="T51" i="17"/>
  <c r="AV42" i="17" s="1"/>
  <c r="A51" i="17"/>
  <c r="AX50" i="17"/>
  <c r="AW50" i="17"/>
  <c r="AU50" i="17"/>
  <c r="AT50" i="17"/>
  <c r="AS50" i="17"/>
  <c r="AR50" i="17"/>
  <c r="T50" i="17"/>
  <c r="A50" i="17"/>
  <c r="AX49" i="17"/>
  <c r="AW49" i="17"/>
  <c r="AV49" i="17"/>
  <c r="AU49" i="17"/>
  <c r="AT49" i="17"/>
  <c r="AS49" i="17"/>
  <c r="AR49" i="17"/>
  <c r="T49" i="17"/>
  <c r="AV40" i="17" s="1"/>
  <c r="A49" i="17"/>
  <c r="AX48" i="17"/>
  <c r="AW48" i="17"/>
  <c r="AU48" i="17"/>
  <c r="AT48" i="17"/>
  <c r="AS48" i="17"/>
  <c r="AR48" i="17"/>
  <c r="AQ48" i="17"/>
  <c r="T48" i="17"/>
  <c r="AV39" i="17" s="1"/>
  <c r="A48" i="17"/>
  <c r="AX47" i="17"/>
  <c r="AW47" i="17"/>
  <c r="AU47" i="17"/>
  <c r="AT47" i="17"/>
  <c r="AS47" i="17"/>
  <c r="AR47" i="17"/>
  <c r="T47" i="17"/>
  <c r="A47" i="17"/>
  <c r="AX46" i="17"/>
  <c r="AW46" i="17"/>
  <c r="AV46" i="17"/>
  <c r="AU46" i="17"/>
  <c r="AT46" i="17"/>
  <c r="AS46" i="17"/>
  <c r="AR46" i="17"/>
  <c r="AQ46" i="17"/>
  <c r="T46" i="17"/>
  <c r="AV37" i="17" s="1"/>
  <c r="A46" i="17"/>
  <c r="AX45" i="17"/>
  <c r="AW45" i="17"/>
  <c r="AU45" i="17"/>
  <c r="AT45" i="17"/>
  <c r="AS45" i="17"/>
  <c r="AR45" i="17"/>
  <c r="AQ45" i="17"/>
  <c r="T45" i="17"/>
  <c r="A45" i="17"/>
  <c r="AQ36" i="17" s="1"/>
  <c r="AX44" i="17"/>
  <c r="AW44" i="17"/>
  <c r="AV44" i="17"/>
  <c r="AU44" i="17"/>
  <c r="AT44" i="17"/>
  <c r="AS44" i="17"/>
  <c r="AR44" i="17"/>
  <c r="AQ44" i="17"/>
  <c r="T44" i="17"/>
  <c r="A44" i="17"/>
  <c r="AX43" i="17"/>
  <c r="AW43" i="17"/>
  <c r="AV43" i="17"/>
  <c r="AU43" i="17"/>
  <c r="AT43" i="17"/>
  <c r="AS43" i="17"/>
  <c r="AR43" i="17"/>
  <c r="AQ43" i="17"/>
  <c r="T43" i="17"/>
  <c r="AV34" i="17" s="1"/>
  <c r="A43" i="17"/>
  <c r="AX42" i="17"/>
  <c r="AW42" i="17"/>
  <c r="AU42" i="17"/>
  <c r="AT42" i="17"/>
  <c r="AS42" i="17"/>
  <c r="AR42" i="17"/>
  <c r="AQ42" i="17"/>
  <c r="T42" i="17"/>
  <c r="A42" i="17"/>
  <c r="AX41" i="17"/>
  <c r="AW41" i="17"/>
  <c r="AV41" i="17"/>
  <c r="AU41" i="17"/>
  <c r="AT41" i="17"/>
  <c r="AS41" i="17"/>
  <c r="AR41" i="17"/>
  <c r="AQ41" i="17"/>
  <c r="T41" i="17"/>
  <c r="AV32" i="17" s="1"/>
  <c r="A41" i="17"/>
  <c r="AX40" i="17"/>
  <c r="AW40" i="17"/>
  <c r="AU40" i="17"/>
  <c r="AT40" i="17"/>
  <c r="AS40" i="17"/>
  <c r="AR40" i="17"/>
  <c r="AQ40" i="17"/>
  <c r="T40" i="17"/>
  <c r="AV31" i="17" s="1"/>
  <c r="A40" i="17"/>
  <c r="AX39" i="17"/>
  <c r="AW39" i="17"/>
  <c r="AU39" i="17"/>
  <c r="AT39" i="17"/>
  <c r="AS39" i="17"/>
  <c r="AR39" i="17"/>
  <c r="AQ39" i="17"/>
  <c r="T39" i="17"/>
  <c r="A39" i="17"/>
  <c r="AX38" i="17"/>
  <c r="AW38" i="17"/>
  <c r="AV38" i="17"/>
  <c r="AU38" i="17"/>
  <c r="AT38" i="17"/>
  <c r="AS38" i="17"/>
  <c r="AR38" i="17"/>
  <c r="AQ38" i="17"/>
  <c r="T38" i="17"/>
  <c r="AV29" i="17" s="1"/>
  <c r="A38" i="17"/>
  <c r="AX37" i="17"/>
  <c r="AW37" i="17"/>
  <c r="AU37" i="17"/>
  <c r="AT37" i="17"/>
  <c r="AS37" i="17"/>
  <c r="AR37" i="17"/>
  <c r="AQ37" i="17"/>
  <c r="T37" i="17"/>
  <c r="A37" i="17"/>
  <c r="AX36" i="17"/>
  <c r="AW36" i="17"/>
  <c r="AV36" i="17"/>
  <c r="AU36" i="17"/>
  <c r="AT36" i="17"/>
  <c r="AS36" i="17"/>
  <c r="AR36" i="17"/>
  <c r="T36" i="17"/>
  <c r="A36" i="17"/>
  <c r="AX35" i="17"/>
  <c r="AW35" i="17"/>
  <c r="AV35" i="17"/>
  <c r="AU35" i="17"/>
  <c r="AT35" i="17"/>
  <c r="AS35" i="17"/>
  <c r="AR35" i="17"/>
  <c r="AQ35" i="17"/>
  <c r="T35" i="17"/>
  <c r="AV26" i="17" s="1"/>
  <c r="A35" i="17"/>
  <c r="AX34" i="17"/>
  <c r="AW34" i="17"/>
  <c r="AU34" i="17"/>
  <c r="AT34" i="17"/>
  <c r="AS34" i="17"/>
  <c r="AR34" i="17"/>
  <c r="AQ34" i="17"/>
  <c r="T34" i="17"/>
  <c r="A34" i="17"/>
  <c r="AX33" i="17"/>
  <c r="AW33" i="17"/>
  <c r="AV33" i="17"/>
  <c r="AU33" i="17"/>
  <c r="AT33" i="17"/>
  <c r="AS33" i="17"/>
  <c r="AR33" i="17"/>
  <c r="AQ33" i="17"/>
  <c r="T33" i="17"/>
  <c r="AV24" i="17" s="1"/>
  <c r="A33" i="17"/>
  <c r="AX32" i="17"/>
  <c r="AW32" i="17"/>
  <c r="AU32" i="17"/>
  <c r="AT32" i="17"/>
  <c r="AS32" i="17"/>
  <c r="AR32" i="17"/>
  <c r="AQ32" i="17"/>
  <c r="T32" i="17"/>
  <c r="AV23" i="17" s="1"/>
  <c r="A32" i="17"/>
  <c r="AX31" i="17"/>
  <c r="AW31" i="17"/>
  <c r="AU31" i="17"/>
  <c r="AT31" i="17"/>
  <c r="AS31" i="17"/>
  <c r="AR31" i="17"/>
  <c r="AQ31" i="17"/>
  <c r="T31" i="17"/>
  <c r="A31" i="17"/>
  <c r="AQ22" i="17" s="1"/>
  <c r="AX30" i="17"/>
  <c r="AW30" i="17"/>
  <c r="AV30" i="17"/>
  <c r="AU30" i="17"/>
  <c r="AT30" i="17"/>
  <c r="AS30" i="17"/>
  <c r="AR30" i="17"/>
  <c r="AQ30" i="17"/>
  <c r="T30" i="17"/>
  <c r="AV21" i="17" s="1"/>
  <c r="A30" i="17"/>
  <c r="AX29" i="17"/>
  <c r="AW29" i="17"/>
  <c r="AU29" i="17"/>
  <c r="AT29" i="17"/>
  <c r="AS29" i="17"/>
  <c r="AR29" i="17"/>
  <c r="AQ29" i="17"/>
  <c r="T29" i="17"/>
  <c r="A29" i="17"/>
  <c r="AQ20" i="17" s="1"/>
  <c r="AX28" i="17"/>
  <c r="AW28" i="17"/>
  <c r="AV28" i="17"/>
  <c r="AU28" i="17"/>
  <c r="AT28" i="17"/>
  <c r="AS28" i="17"/>
  <c r="AR28" i="17"/>
  <c r="AQ28" i="17"/>
  <c r="T28" i="17"/>
  <c r="A28" i="17"/>
  <c r="AX27" i="17"/>
  <c r="AW27" i="17"/>
  <c r="AV27" i="17"/>
  <c r="AU27" i="17"/>
  <c r="AT27" i="17"/>
  <c r="AS27" i="17"/>
  <c r="AR27" i="17"/>
  <c r="AQ27" i="17"/>
  <c r="T27" i="17"/>
  <c r="AV18" i="17" s="1"/>
  <c r="A27" i="17"/>
  <c r="AX26" i="17"/>
  <c r="AW26" i="17"/>
  <c r="AU26" i="17"/>
  <c r="AT26" i="17"/>
  <c r="AS26" i="17"/>
  <c r="AR26" i="17"/>
  <c r="AQ26" i="17"/>
  <c r="T26" i="17"/>
  <c r="A26" i="17"/>
  <c r="AQ17" i="17" s="1"/>
  <c r="AX25" i="17"/>
  <c r="AW25" i="17"/>
  <c r="AV25" i="17"/>
  <c r="AU25" i="17"/>
  <c r="AT25" i="17"/>
  <c r="AS25" i="17"/>
  <c r="AR25" i="17"/>
  <c r="AQ25" i="17"/>
  <c r="T25" i="17"/>
  <c r="AV16" i="17" s="1"/>
  <c r="A25" i="17"/>
  <c r="AX24" i="17"/>
  <c r="AW24" i="17"/>
  <c r="AU24" i="17"/>
  <c r="AT24" i="17"/>
  <c r="AS24" i="17"/>
  <c r="AR24" i="17"/>
  <c r="AQ24" i="17"/>
  <c r="T24" i="17"/>
  <c r="AV15" i="17" s="1"/>
  <c r="A24" i="17"/>
  <c r="AX23" i="17"/>
  <c r="AW23" i="17"/>
  <c r="AU23" i="17"/>
  <c r="AT23" i="17"/>
  <c r="AS23" i="17"/>
  <c r="AR23" i="17"/>
  <c r="AQ23" i="17"/>
  <c r="T23" i="17"/>
  <c r="AV14" i="17" s="1"/>
  <c r="A23" i="17"/>
  <c r="AX22" i="17"/>
  <c r="AW22" i="17"/>
  <c r="AV22" i="17"/>
  <c r="AU22" i="17"/>
  <c r="AT22" i="17"/>
  <c r="AS22" i="17"/>
  <c r="AR22" i="17"/>
  <c r="T22" i="17"/>
  <c r="AV13" i="17" s="1"/>
  <c r="A22" i="17"/>
  <c r="AX21" i="17"/>
  <c r="AW21" i="17"/>
  <c r="AU21" i="17"/>
  <c r="AT21" i="17"/>
  <c r="AS21" i="17"/>
  <c r="AR21" i="17"/>
  <c r="AQ21" i="17"/>
  <c r="T21" i="17"/>
  <c r="AV12" i="17" s="1"/>
  <c r="A21" i="17"/>
  <c r="AX20" i="17"/>
  <c r="AW20" i="17"/>
  <c r="AV20" i="17"/>
  <c r="AU20" i="17"/>
  <c r="AT20" i="17"/>
  <c r="AS20" i="17"/>
  <c r="AR20" i="17"/>
  <c r="T20" i="17"/>
  <c r="AV11" i="17" s="1"/>
  <c r="A20" i="17"/>
  <c r="AX19" i="17"/>
  <c r="AW19" i="17"/>
  <c r="AV19" i="17"/>
  <c r="AU19" i="17"/>
  <c r="AT19" i="17"/>
  <c r="AS19" i="17"/>
  <c r="AR19" i="17"/>
  <c r="AQ19" i="17"/>
  <c r="T19" i="17"/>
  <c r="AV10" i="17" s="1"/>
  <c r="A19" i="17"/>
  <c r="AX18" i="17"/>
  <c r="AW18" i="17"/>
  <c r="AU18" i="17"/>
  <c r="AT18" i="17"/>
  <c r="AS18" i="17"/>
  <c r="AR18" i="17"/>
  <c r="AQ18" i="17"/>
  <c r="T18" i="17"/>
  <c r="AV9" i="17" s="1"/>
  <c r="A18" i="17"/>
  <c r="AX17" i="17"/>
  <c r="AW17" i="17"/>
  <c r="AV17" i="17"/>
  <c r="AU17" i="17"/>
  <c r="AT17" i="17"/>
  <c r="AS17" i="17"/>
  <c r="AR17" i="17"/>
  <c r="T17" i="17"/>
  <c r="AV8" i="17" s="1"/>
  <c r="A17" i="17"/>
  <c r="AQ8" i="17" s="1"/>
  <c r="AX16" i="17"/>
  <c r="AW16" i="17"/>
  <c r="AU16" i="17"/>
  <c r="AT16" i="17"/>
  <c r="AS16" i="17"/>
  <c r="AR16" i="17"/>
  <c r="AQ16" i="17"/>
  <c r="T16" i="17"/>
  <c r="AV7" i="17" s="1"/>
  <c r="A16" i="17"/>
  <c r="AX15" i="17"/>
  <c r="AW15" i="17"/>
  <c r="AU15" i="17"/>
  <c r="AT15" i="17"/>
  <c r="AS15" i="17"/>
  <c r="AR15" i="17"/>
  <c r="AQ15" i="17"/>
  <c r="T15" i="17"/>
  <c r="AV6" i="17" s="1"/>
  <c r="A15" i="17"/>
  <c r="AX14" i="17"/>
  <c r="AW14" i="17"/>
  <c r="AU14" i="17"/>
  <c r="AT14" i="17"/>
  <c r="AS14" i="17"/>
  <c r="AR14" i="17"/>
  <c r="AQ14" i="17"/>
  <c r="T14" i="17"/>
  <c r="AV5" i="17" s="1"/>
  <c r="A14" i="17"/>
  <c r="AQ5" i="17" s="1"/>
  <c r="AX13" i="17"/>
  <c r="AW13" i="17"/>
  <c r="AU13" i="17"/>
  <c r="AT13" i="17"/>
  <c r="AS13" i="17"/>
  <c r="AR13" i="17"/>
  <c r="AQ13" i="17"/>
  <c r="T13" i="17"/>
  <c r="AV4" i="17" s="1"/>
  <c r="A13" i="17"/>
  <c r="AX12" i="17"/>
  <c r="AW12" i="17"/>
  <c r="AU12" i="17"/>
  <c r="AT12" i="17"/>
  <c r="AS12" i="17"/>
  <c r="AR12" i="17"/>
  <c r="AQ12" i="17"/>
  <c r="T12" i="17"/>
  <c r="AV3" i="17" s="1"/>
  <c r="A12" i="17"/>
  <c r="AX11" i="17"/>
  <c r="AW11" i="17"/>
  <c r="AU11" i="17"/>
  <c r="AT11" i="17"/>
  <c r="AS11" i="17"/>
  <c r="AR11" i="17"/>
  <c r="AQ11" i="17"/>
  <c r="T11" i="17"/>
  <c r="AV2" i="17" s="1"/>
  <c r="A11" i="17"/>
  <c r="AX10" i="17"/>
  <c r="AW10" i="17"/>
  <c r="AU10" i="17"/>
  <c r="AT10" i="17"/>
  <c r="AS10" i="17"/>
  <c r="AR10" i="17"/>
  <c r="AQ10" i="17"/>
  <c r="AX9" i="17"/>
  <c r="AW9" i="17"/>
  <c r="AU9" i="17"/>
  <c r="AT9" i="17"/>
  <c r="AS9" i="17"/>
  <c r="AR9" i="17"/>
  <c r="AQ9" i="17"/>
  <c r="AX8" i="17"/>
  <c r="AW8" i="17"/>
  <c r="AU8" i="17"/>
  <c r="AT8" i="17"/>
  <c r="AS8" i="17"/>
  <c r="AR8" i="17"/>
  <c r="AX7" i="17"/>
  <c r="AW7" i="17"/>
  <c r="AU7" i="17"/>
  <c r="AT7" i="17"/>
  <c r="AS7" i="17"/>
  <c r="AR7" i="17"/>
  <c r="AQ7" i="17"/>
  <c r="AX6" i="17"/>
  <c r="AW6" i="17"/>
  <c r="AU6" i="17"/>
  <c r="AT6" i="17"/>
  <c r="AS6" i="17"/>
  <c r="AR6" i="17"/>
  <c r="AQ6" i="17"/>
  <c r="AX5" i="17"/>
  <c r="AW5" i="17"/>
  <c r="AU5" i="17"/>
  <c r="AT5" i="17"/>
  <c r="AS5" i="17"/>
  <c r="AR5" i="17"/>
  <c r="AX4" i="17"/>
  <c r="AW4" i="17"/>
  <c r="AU4" i="17"/>
  <c r="AT4" i="17"/>
  <c r="AS4" i="17"/>
  <c r="AR4" i="17"/>
  <c r="AQ4" i="17"/>
  <c r="AX3" i="17"/>
  <c r="AW3" i="17"/>
  <c r="AU3" i="17"/>
  <c r="AT3" i="17"/>
  <c r="AS3" i="17"/>
  <c r="AR3" i="17"/>
  <c r="AQ3" i="17"/>
  <c r="AX2" i="17"/>
  <c r="AW2" i="17"/>
  <c r="AU2" i="17"/>
  <c r="AT2" i="17"/>
  <c r="AS2" i="17"/>
  <c r="AR2" i="17"/>
  <c r="AQ2" i="17"/>
  <c r="N39" i="16"/>
  <c r="N38" i="16"/>
  <c r="Y28" i="16"/>
  <c r="Y27" i="16"/>
  <c r="Y26" i="16"/>
  <c r="Y22" i="16"/>
  <c r="X4" i="16"/>
  <c r="B2" i="16"/>
  <c r="T15" i="15"/>
  <c r="L15" i="15"/>
  <c r="U8" i="15"/>
  <c r="B3" i="15"/>
  <c r="V8" i="14"/>
  <c r="B2" i="14"/>
  <c r="C51" i="13"/>
  <c r="F51" i="13" s="1"/>
  <c r="AF2" i="21" s="1"/>
  <c r="C17" i="13"/>
  <c r="F17" i="13" s="1"/>
  <c r="AE2" i="21" s="1"/>
  <c r="U10" i="13"/>
  <c r="X7" i="16" s="1"/>
  <c r="U9" i="13"/>
  <c r="U10" i="15" s="1"/>
  <c r="O6" i="19" s="1"/>
  <c r="U8" i="13"/>
  <c r="U9" i="15" s="1"/>
  <c r="O5" i="19" s="1"/>
  <c r="B2" i="13"/>
  <c r="A23" i="10"/>
  <c r="E34" i="8"/>
  <c r="AE54" i="15" s="1"/>
  <c r="F33" i="8"/>
  <c r="E33" i="8"/>
  <c r="H33" i="8" s="1"/>
  <c r="E32" i="8"/>
  <c r="AE52" i="15" s="1"/>
  <c r="E31" i="8"/>
  <c r="AE51" i="15" s="1"/>
  <c r="E30" i="8"/>
  <c r="H30" i="8" s="1"/>
  <c r="F27" i="8"/>
  <c r="G27" i="8" s="1"/>
  <c r="H27" i="8" s="1"/>
  <c r="I26" i="8"/>
  <c r="E26" i="8"/>
  <c r="AE48" i="15" s="1"/>
  <c r="F25" i="8"/>
  <c r="E24" i="8"/>
  <c r="AE46" i="15" s="1"/>
  <c r="F23" i="8"/>
  <c r="T22" i="8"/>
  <c r="P22" i="8"/>
  <c r="I22" i="8"/>
  <c r="E22" i="8"/>
  <c r="AE47" i="15" s="1"/>
  <c r="T21" i="8"/>
  <c r="F21" i="8"/>
  <c r="G21" i="8" s="1"/>
  <c r="H21" i="8" s="1"/>
  <c r="T20" i="8"/>
  <c r="T19" i="8"/>
  <c r="P19" i="8"/>
  <c r="T18" i="8"/>
  <c r="T14" i="8"/>
  <c r="P14" i="8"/>
  <c r="T13" i="8"/>
  <c r="T12" i="8"/>
  <c r="T11" i="8"/>
  <c r="P11" i="8"/>
  <c r="T10" i="8"/>
  <c r="J9" i="8"/>
  <c r="F9" i="8"/>
  <c r="J8" i="8"/>
  <c r="L35" i="8" s="1"/>
  <c r="F8" i="8"/>
  <c r="H35" i="8" s="1"/>
  <c r="I34" i="8"/>
  <c r="F36" i="2"/>
  <c r="I26" i="2"/>
  <c r="P24" i="2"/>
  <c r="I24" i="2"/>
  <c r="P23" i="2"/>
  <c r="G23" i="2"/>
  <c r="P22" i="2"/>
  <c r="M22" i="2"/>
  <c r="P21" i="2"/>
  <c r="P20" i="2"/>
  <c r="P19" i="2"/>
  <c r="M19" i="2"/>
  <c r="I18" i="2"/>
  <c r="H18" i="2"/>
  <c r="I29" i="8" s="1"/>
  <c r="E18" i="2"/>
  <c r="D18" i="2"/>
  <c r="E29" i="8" s="1"/>
  <c r="H29" i="8" s="1"/>
  <c r="P15" i="2"/>
  <c r="M15" i="2"/>
  <c r="P14" i="2"/>
  <c r="P13" i="2"/>
  <c r="M13" i="2"/>
  <c r="P12" i="2"/>
  <c r="M12" i="2"/>
  <c r="P11" i="2"/>
  <c r="P10" i="2"/>
  <c r="M10" i="2"/>
  <c r="D8" i="2"/>
  <c r="Q51" i="7"/>
  <c r="H51" i="7"/>
  <c r="G51" i="7"/>
  <c r="F51" i="7"/>
  <c r="E51" i="7"/>
  <c r="Q50" i="7"/>
  <c r="H50" i="7"/>
  <c r="G50" i="7"/>
  <c r="F50" i="7"/>
  <c r="E50" i="7"/>
  <c r="B50" i="7"/>
  <c r="Q49" i="7"/>
  <c r="H49" i="7"/>
  <c r="G49" i="7"/>
  <c r="F49" i="7"/>
  <c r="E49" i="7"/>
  <c r="B49" i="7"/>
  <c r="Q48" i="7"/>
  <c r="H48" i="7"/>
  <c r="G48" i="7"/>
  <c r="F48" i="7"/>
  <c r="E48" i="7"/>
  <c r="B48" i="7"/>
  <c r="Q47" i="7"/>
  <c r="H47" i="7"/>
  <c r="G47" i="7"/>
  <c r="F47" i="7"/>
  <c r="E47" i="7"/>
  <c r="B47" i="7"/>
  <c r="Q46" i="7"/>
  <c r="H46" i="7"/>
  <c r="G46" i="7"/>
  <c r="F46" i="7"/>
  <c r="E46" i="7"/>
  <c r="B46" i="7"/>
  <c r="Q45" i="7"/>
  <c r="H45" i="7"/>
  <c r="G45" i="7"/>
  <c r="F45" i="7"/>
  <c r="E45" i="7"/>
  <c r="B45" i="7"/>
  <c r="Q36" i="7"/>
  <c r="H36" i="7"/>
  <c r="G36" i="7"/>
  <c r="F36" i="7"/>
  <c r="E36" i="7"/>
  <c r="Q35" i="7"/>
  <c r="P35" i="7"/>
  <c r="O35" i="7"/>
  <c r="N35" i="7"/>
  <c r="M35" i="7"/>
  <c r="L35" i="7"/>
  <c r="K35" i="7"/>
  <c r="J35" i="7"/>
  <c r="I35" i="7"/>
  <c r="B35" i="7"/>
  <c r="Q34" i="7"/>
  <c r="P34" i="7"/>
  <c r="O34" i="7"/>
  <c r="N34" i="7"/>
  <c r="M34" i="7"/>
  <c r="L34" i="7"/>
  <c r="K34" i="7"/>
  <c r="J34" i="7"/>
  <c r="I34" i="7"/>
  <c r="B34" i="7"/>
  <c r="Q33" i="7"/>
  <c r="P33" i="7"/>
  <c r="O33" i="7"/>
  <c r="N33" i="7"/>
  <c r="M33" i="7"/>
  <c r="L33" i="7"/>
  <c r="K33" i="7"/>
  <c r="J33" i="7"/>
  <c r="I33" i="7"/>
  <c r="B33" i="7"/>
  <c r="Q32" i="7"/>
  <c r="P32" i="7"/>
  <c r="O32" i="7"/>
  <c r="N32" i="7"/>
  <c r="M32" i="7"/>
  <c r="L32" i="7"/>
  <c r="K32" i="7"/>
  <c r="J32" i="7"/>
  <c r="I32" i="7"/>
  <c r="B32" i="7"/>
  <c r="Q31" i="7"/>
  <c r="P31" i="7"/>
  <c r="O31" i="7"/>
  <c r="N31" i="7"/>
  <c r="M31" i="7"/>
  <c r="L31" i="7"/>
  <c r="K31" i="7"/>
  <c r="J31" i="7"/>
  <c r="I31" i="7"/>
  <c r="B31" i="7"/>
  <c r="Q30" i="7"/>
  <c r="P30" i="7"/>
  <c r="O30" i="7"/>
  <c r="N30" i="7"/>
  <c r="M30" i="7"/>
  <c r="L30" i="7"/>
  <c r="K30" i="7"/>
  <c r="J30" i="7"/>
  <c r="I30" i="7"/>
  <c r="B30" i="7"/>
  <c r="Q24" i="7"/>
  <c r="H24" i="7"/>
  <c r="G24" i="7"/>
  <c r="F24" i="7"/>
  <c r="E24" i="7"/>
  <c r="P23" i="7"/>
  <c r="O23" i="7"/>
  <c r="N23" i="7"/>
  <c r="M23" i="7"/>
  <c r="L23" i="7"/>
  <c r="K23" i="7"/>
  <c r="J23" i="7"/>
  <c r="I23" i="7"/>
  <c r="H23" i="7"/>
  <c r="G23" i="7"/>
  <c r="F23" i="7"/>
  <c r="Q22" i="7"/>
  <c r="P21" i="7"/>
  <c r="O21" i="7"/>
  <c r="N21" i="7"/>
  <c r="M21" i="7"/>
  <c r="L21" i="7"/>
  <c r="K21" i="7"/>
  <c r="J21" i="7"/>
  <c r="I21" i="7"/>
  <c r="H21" i="7"/>
  <c r="G21" i="7"/>
  <c r="F21" i="7"/>
  <c r="Q20" i="7"/>
  <c r="P19" i="7"/>
  <c r="O19" i="7"/>
  <c r="N19" i="7"/>
  <c r="M19" i="7"/>
  <c r="L19" i="7"/>
  <c r="K19" i="7"/>
  <c r="J19" i="7"/>
  <c r="I19" i="7"/>
  <c r="H19" i="7"/>
  <c r="G19" i="7"/>
  <c r="F19" i="7"/>
  <c r="Q18" i="7"/>
  <c r="P17" i="7"/>
  <c r="O17" i="7"/>
  <c r="N17" i="7"/>
  <c r="M17" i="7"/>
  <c r="L17" i="7"/>
  <c r="K17" i="7"/>
  <c r="J17" i="7"/>
  <c r="I17" i="7"/>
  <c r="H17" i="7"/>
  <c r="G17" i="7"/>
  <c r="F17" i="7"/>
  <c r="Q16" i="7"/>
  <c r="P15" i="7"/>
  <c r="O15" i="7"/>
  <c r="N15" i="7"/>
  <c r="M15" i="7"/>
  <c r="L15" i="7"/>
  <c r="K15" i="7"/>
  <c r="J15" i="7"/>
  <c r="I15" i="7"/>
  <c r="H15" i="7"/>
  <c r="G15" i="7"/>
  <c r="F15" i="7"/>
  <c r="Q14" i="7"/>
  <c r="P13" i="7"/>
  <c r="O13" i="7"/>
  <c r="N13" i="7"/>
  <c r="M13" i="7"/>
  <c r="L13" i="7"/>
  <c r="K13" i="7"/>
  <c r="J13" i="7"/>
  <c r="I13" i="7"/>
  <c r="H13" i="7"/>
  <c r="G13" i="7"/>
  <c r="F13" i="7"/>
  <c r="Q12" i="7"/>
  <c r="G51" i="6"/>
  <c r="F51" i="6"/>
  <c r="E51" i="6"/>
  <c r="Q50" i="6"/>
  <c r="H50" i="6"/>
  <c r="G50" i="6"/>
  <c r="F50" i="6"/>
  <c r="E50" i="6"/>
  <c r="B50" i="6"/>
  <c r="H49" i="6"/>
  <c r="Q49" i="6" s="1"/>
  <c r="G49" i="6"/>
  <c r="F49" i="6"/>
  <c r="E49" i="6"/>
  <c r="B49" i="6"/>
  <c r="H48" i="6"/>
  <c r="Q48" i="6" s="1"/>
  <c r="M21" i="2" s="1"/>
  <c r="G48" i="6"/>
  <c r="F48" i="6"/>
  <c r="E48" i="6"/>
  <c r="B48" i="6"/>
  <c r="Q47" i="6"/>
  <c r="H47" i="6"/>
  <c r="G47" i="6"/>
  <c r="F47" i="6"/>
  <c r="E47" i="6"/>
  <c r="B47" i="6"/>
  <c r="Q46" i="6"/>
  <c r="M23" i="2" s="1"/>
  <c r="H46" i="6"/>
  <c r="G46" i="6"/>
  <c r="F46" i="6"/>
  <c r="E46" i="6"/>
  <c r="B46" i="6"/>
  <c r="Q45" i="6"/>
  <c r="M24" i="2" s="1"/>
  <c r="H45" i="6"/>
  <c r="G45" i="6"/>
  <c r="F45" i="6"/>
  <c r="E45" i="6"/>
  <c r="B45" i="6"/>
  <c r="H36" i="6"/>
  <c r="G36" i="6"/>
  <c r="F36" i="6"/>
  <c r="E36" i="6"/>
  <c r="Q35" i="6"/>
  <c r="P35" i="6"/>
  <c r="O35" i="6"/>
  <c r="N35" i="6"/>
  <c r="M35" i="6"/>
  <c r="L35" i="6"/>
  <c r="K35" i="6"/>
  <c r="J35" i="6"/>
  <c r="I35" i="6"/>
  <c r="B35" i="6"/>
  <c r="Q34" i="6"/>
  <c r="P12" i="8" s="1"/>
  <c r="P34" i="6"/>
  <c r="O34" i="6"/>
  <c r="N34" i="6"/>
  <c r="M34" i="6"/>
  <c r="L34" i="6"/>
  <c r="K34" i="6"/>
  <c r="J34" i="6"/>
  <c r="I34" i="6"/>
  <c r="B34" i="6"/>
  <c r="Q33" i="6"/>
  <c r="P33" i="6"/>
  <c r="O33" i="6"/>
  <c r="N33" i="6"/>
  <c r="M33" i="6"/>
  <c r="L33" i="6"/>
  <c r="K33" i="6"/>
  <c r="J33" i="6"/>
  <c r="I33" i="6"/>
  <c r="B33" i="6"/>
  <c r="Q32" i="6"/>
  <c r="P32" i="6"/>
  <c r="O32" i="6"/>
  <c r="N32" i="6"/>
  <c r="M32" i="6"/>
  <c r="L32" i="6"/>
  <c r="K32" i="6"/>
  <c r="J32" i="6"/>
  <c r="I32" i="6"/>
  <c r="B32" i="6"/>
  <c r="Q31" i="6"/>
  <c r="M14" i="2" s="1"/>
  <c r="P31" i="6"/>
  <c r="O31" i="6"/>
  <c r="N31" i="6"/>
  <c r="M31" i="6"/>
  <c r="L31" i="6"/>
  <c r="K31" i="6"/>
  <c r="J31" i="6"/>
  <c r="I31" i="6"/>
  <c r="B31" i="6"/>
  <c r="Q30" i="6"/>
  <c r="P30" i="6"/>
  <c r="O30" i="6"/>
  <c r="N30" i="6"/>
  <c r="M30" i="6"/>
  <c r="L30" i="6"/>
  <c r="K30" i="6"/>
  <c r="J30" i="6"/>
  <c r="I30" i="6"/>
  <c r="B30" i="6"/>
  <c r="Q24" i="6"/>
  <c r="H24" i="6"/>
  <c r="G24" i="6"/>
  <c r="F24" i="6"/>
  <c r="E24" i="6"/>
  <c r="P23" i="6"/>
  <c r="O23" i="6"/>
  <c r="N23" i="6"/>
  <c r="M23" i="6"/>
  <c r="L23" i="6"/>
  <c r="K23" i="6"/>
  <c r="J23" i="6"/>
  <c r="I23" i="6"/>
  <c r="H23" i="6"/>
  <c r="G23" i="6"/>
  <c r="F23" i="6"/>
  <c r="Q22" i="6"/>
  <c r="P21" i="6"/>
  <c r="O21" i="6"/>
  <c r="N21" i="6"/>
  <c r="M21" i="6"/>
  <c r="L21" i="6"/>
  <c r="K21" i="6"/>
  <c r="J21" i="6"/>
  <c r="I21" i="6"/>
  <c r="H21" i="6"/>
  <c r="G21" i="6"/>
  <c r="F21" i="6"/>
  <c r="Q20" i="6"/>
  <c r="P19" i="6"/>
  <c r="O19" i="6"/>
  <c r="N19" i="6"/>
  <c r="M19" i="6"/>
  <c r="L19" i="6"/>
  <c r="K19" i="6"/>
  <c r="J19" i="6"/>
  <c r="I19" i="6"/>
  <c r="H19" i="6"/>
  <c r="G19" i="6"/>
  <c r="F19" i="6"/>
  <c r="Q18" i="6"/>
  <c r="P17" i="6"/>
  <c r="O17" i="6"/>
  <c r="N17" i="6"/>
  <c r="M17" i="6"/>
  <c r="L17" i="6"/>
  <c r="K17" i="6"/>
  <c r="J17" i="6"/>
  <c r="I17" i="6"/>
  <c r="H17" i="6"/>
  <c r="G17" i="6"/>
  <c r="F17" i="6"/>
  <c r="Q16" i="6"/>
  <c r="P15" i="6"/>
  <c r="O15" i="6"/>
  <c r="N15" i="6"/>
  <c r="M15" i="6"/>
  <c r="L15" i="6"/>
  <c r="K15" i="6"/>
  <c r="J15" i="6"/>
  <c r="I15" i="6"/>
  <c r="H15" i="6"/>
  <c r="G15" i="6"/>
  <c r="F15" i="6"/>
  <c r="Q14" i="6"/>
  <c r="P13" i="6"/>
  <c r="O13" i="6"/>
  <c r="N13" i="6"/>
  <c r="M13" i="6"/>
  <c r="L13" i="6"/>
  <c r="K13" i="6"/>
  <c r="J13" i="6"/>
  <c r="I13" i="6"/>
  <c r="H13" i="6"/>
  <c r="G13" i="6"/>
  <c r="F13" i="6"/>
  <c r="Q12" i="6"/>
  <c r="M3" i="6"/>
  <c r="D3" i="8" s="1"/>
  <c r="B33" i="11"/>
  <c r="J2" i="21" s="1"/>
  <c r="E31" i="11"/>
  <c r="D28" i="11"/>
  <c r="E19" i="11"/>
  <c r="E15" i="11"/>
  <c r="P20" i="8" l="1"/>
  <c r="P21" i="8"/>
  <c r="M20" i="2"/>
  <c r="P13" i="8"/>
  <c r="H51" i="6"/>
  <c r="M11" i="2"/>
  <c r="Q36" i="6"/>
  <c r="P10" i="8"/>
  <c r="P18" i="8"/>
  <c r="Q51" i="6"/>
  <c r="H31" i="8"/>
  <c r="AA27" i="15"/>
  <c r="J25" i="8"/>
  <c r="I33" i="8"/>
  <c r="J21" i="8"/>
  <c r="K21" i="8" s="1"/>
  <c r="L21" i="8" s="1"/>
  <c r="L29" i="8"/>
  <c r="A31" i="5"/>
  <c r="V31" i="5" s="1"/>
  <c r="T27" i="15"/>
  <c r="F27" i="15"/>
  <c r="A19" i="5"/>
  <c r="A41" i="5" s="1"/>
  <c r="M3" i="7"/>
  <c r="A22" i="10"/>
  <c r="T61" i="17"/>
  <c r="X63" i="17" s="1"/>
  <c r="Y63" i="17" s="1"/>
  <c r="AZ2" i="21" s="1"/>
  <c r="AF15" i="15"/>
  <c r="AK2" i="21" s="1"/>
  <c r="H34" i="8"/>
  <c r="AE50" i="15"/>
  <c r="I24" i="8"/>
  <c r="D19" i="2"/>
  <c r="E2" i="22" s="1"/>
  <c r="I30" i="8"/>
  <c r="I18" i="8"/>
  <c r="J23" i="8"/>
  <c r="J27" i="8"/>
  <c r="K27" i="8" s="1"/>
  <c r="L27" i="8" s="1"/>
  <c r="Q61" i="17"/>
  <c r="BA20" i="16"/>
  <c r="W13" i="16"/>
  <c r="AV2" i="21"/>
  <c r="U11" i="15"/>
  <c r="O7" i="19" s="1"/>
  <c r="V9" i="14"/>
  <c r="V11" i="14"/>
  <c r="Y9" i="20"/>
  <c r="E2" i="18"/>
  <c r="V10" i="14"/>
  <c r="Y10" i="20"/>
  <c r="Y11" i="20"/>
  <c r="X5" i="16"/>
  <c r="AF1" i="17" s="1"/>
  <c r="X6" i="16"/>
  <c r="F89" i="4"/>
  <c r="F51" i="4"/>
  <c r="F65" i="4"/>
  <c r="F77" i="4"/>
  <c r="F69" i="4"/>
  <c r="J24" i="5"/>
  <c r="F25" i="4"/>
  <c r="F45" i="4"/>
  <c r="F74" i="4"/>
  <c r="F22" i="4"/>
  <c r="F33" i="4"/>
  <c r="F39" i="4"/>
  <c r="F53" i="4"/>
  <c r="F66" i="4"/>
  <c r="F14" i="4"/>
  <c r="F19" i="4"/>
  <c r="F26" i="4"/>
  <c r="F30" i="4"/>
  <c r="F43" i="4"/>
  <c r="F46" i="4"/>
  <c r="F57" i="4"/>
  <c r="F86" i="4"/>
  <c r="F41" i="4"/>
  <c r="F47" i="4"/>
  <c r="F70" i="4"/>
  <c r="H24" i="5"/>
  <c r="F29" i="4"/>
  <c r="F54" i="4"/>
  <c r="F67" i="4"/>
  <c r="F75" i="4"/>
  <c r="F82" i="4"/>
  <c r="F90" i="4"/>
  <c r="F91" i="4"/>
  <c r="F13" i="4"/>
  <c r="F17" i="4"/>
  <c r="F85" i="4"/>
  <c r="F37" i="4"/>
  <c r="F49" i="4"/>
  <c r="F61" i="4"/>
  <c r="F62" i="4"/>
  <c r="F15" i="4"/>
  <c r="F21" i="4"/>
  <c r="F27" i="4"/>
  <c r="F34" i="4"/>
  <c r="F63" i="4"/>
  <c r="F71" i="4"/>
  <c r="F31" i="4"/>
  <c r="F38" i="4"/>
  <c r="F50" i="4"/>
  <c r="F59" i="4"/>
  <c r="F73" i="4"/>
  <c r="F79" i="4"/>
  <c r="F81" i="4"/>
  <c r="F24" i="5"/>
  <c r="Z24" i="5"/>
  <c r="N24" i="5"/>
  <c r="P24" i="5"/>
  <c r="R24" i="5"/>
  <c r="V24" i="5"/>
  <c r="X24" i="5"/>
  <c r="Y24" i="16"/>
  <c r="AW2" i="21"/>
  <c r="AU2" i="21"/>
  <c r="H37" i="11"/>
  <c r="N2" i="21" s="1"/>
  <c r="H40" i="11"/>
  <c r="Q2" i="21" s="1"/>
  <c r="H45" i="11"/>
  <c r="T2" i="21" s="1"/>
  <c r="H38" i="11"/>
  <c r="O2" i="21" s="1"/>
  <c r="H39" i="11"/>
  <c r="P2" i="21" s="1"/>
  <c r="H41" i="11"/>
  <c r="R2" i="21" s="1"/>
  <c r="H34" i="11"/>
  <c r="K2" i="21" s="1"/>
  <c r="H42" i="11"/>
  <c r="H43" i="11"/>
  <c r="H35" i="11"/>
  <c r="L2" i="21" s="1"/>
  <c r="H36" i="11"/>
  <c r="M2" i="21" s="1"/>
  <c r="H44" i="11"/>
  <c r="S2" i="21" s="1"/>
  <c r="AE53" i="15"/>
  <c r="D2" i="22"/>
  <c r="A11" i="5"/>
  <c r="M25" i="15"/>
  <c r="A45" i="5"/>
  <c r="A32" i="5"/>
  <c r="G10" i="5"/>
  <c r="AA10" i="5"/>
  <c r="W10" i="5"/>
  <c r="S10" i="5"/>
  <c r="J9" i="5"/>
  <c r="F9" i="5"/>
  <c r="AE49" i="15"/>
  <c r="K10" i="5"/>
  <c r="N23" i="5"/>
  <c r="O10" i="5"/>
  <c r="A36" i="5"/>
  <c r="S14" i="5"/>
  <c r="A29" i="5"/>
  <c r="X7" i="5"/>
  <c r="L7" i="5"/>
  <c r="H7" i="5"/>
  <c r="T7" i="5"/>
  <c r="P7" i="5"/>
  <c r="D7" i="5"/>
  <c r="V9" i="5"/>
  <c r="R9" i="5"/>
  <c r="D5" i="10"/>
  <c r="U2" i="21" s="1"/>
  <c r="A8" i="5"/>
  <c r="D44" i="5"/>
  <c r="E44" i="5"/>
  <c r="I42" i="5"/>
  <c r="G23" i="8"/>
  <c r="H23" i="8" s="1"/>
  <c r="G25" i="8"/>
  <c r="H25" i="8" s="1"/>
  <c r="I31" i="8"/>
  <c r="M27" i="15"/>
  <c r="N9" i="5"/>
  <c r="D6" i="10"/>
  <c r="V2" i="21" s="1"/>
  <c r="K25" i="8"/>
  <c r="L25" i="8" s="1"/>
  <c r="I32" i="8"/>
  <c r="Z9" i="5"/>
  <c r="L42" i="5"/>
  <c r="H32" i="8"/>
  <c r="S43" i="5"/>
  <c r="J7" i="8"/>
  <c r="D24" i="5"/>
  <c r="L24" i="5"/>
  <c r="T24" i="5"/>
  <c r="E24" i="5"/>
  <c r="M24" i="5"/>
  <c r="U24" i="5"/>
  <c r="C46" i="5"/>
  <c r="C19" i="5"/>
  <c r="C41" i="5" s="1"/>
  <c r="G24" i="5"/>
  <c r="O24" i="5"/>
  <c r="W24" i="5"/>
  <c r="I24" i="5"/>
  <c r="Q24" i="5"/>
  <c r="Y24" i="5"/>
  <c r="H21" i="5"/>
  <c r="K24" i="5"/>
  <c r="S24" i="5"/>
  <c r="Z31" i="5" l="1"/>
  <c r="AA43" i="5"/>
  <c r="R31" i="5"/>
  <c r="M20" i="5"/>
  <c r="O43" i="5"/>
  <c r="F31" i="5"/>
  <c r="I22" i="5"/>
  <c r="Z21" i="5"/>
  <c r="P43" i="5"/>
  <c r="J42" i="5"/>
  <c r="N31" i="5"/>
  <c r="N20" i="5"/>
  <c r="D43" i="5"/>
  <c r="T21" i="5"/>
  <c r="J31" i="5"/>
  <c r="J39" i="5" s="1"/>
  <c r="H42" i="5"/>
  <c r="X44" i="5"/>
  <c r="Z20" i="5"/>
  <c r="H14" i="5"/>
  <c r="Q21" i="5"/>
  <c r="D42" i="5"/>
  <c r="S42" i="5"/>
  <c r="L22" i="5"/>
  <c r="F2" i="22"/>
  <c r="K23" i="8"/>
  <c r="L23" i="8" s="1"/>
  <c r="L28" i="8" s="1"/>
  <c r="L36" i="8" s="1"/>
  <c r="L37" i="8" s="1"/>
  <c r="P42" i="5"/>
  <c r="Q42" i="5"/>
  <c r="J20" i="5"/>
  <c r="F20" i="5"/>
  <c r="U14" i="5"/>
  <c r="J41" i="5"/>
  <c r="N43" i="5"/>
  <c r="X21" i="5"/>
  <c r="V42" i="5"/>
  <c r="M44" i="5"/>
  <c r="I20" i="5"/>
  <c r="W22" i="5"/>
  <c r="O21" i="5"/>
  <c r="Z23" i="5"/>
  <c r="Y21" i="5"/>
  <c r="H43" i="5"/>
  <c r="Y43" i="5"/>
  <c r="P44" i="5"/>
  <c r="O44" i="5"/>
  <c r="N14" i="5"/>
  <c r="G21" i="5"/>
  <c r="D14" i="5"/>
  <c r="R23" i="5"/>
  <c r="F21" i="5"/>
  <c r="I21" i="5"/>
  <c r="X43" i="5"/>
  <c r="Q44" i="5"/>
  <c r="M43" i="5"/>
  <c r="W21" i="5"/>
  <c r="K14" i="5"/>
  <c r="S23" i="5"/>
  <c r="AD61" i="17"/>
  <c r="AD63" i="17" s="1"/>
  <c r="BA2" i="21" s="1"/>
  <c r="N14" i="16"/>
  <c r="AM2" i="21" s="1"/>
  <c r="H28" i="8"/>
  <c r="H36" i="8" s="1"/>
  <c r="H37" i="8" s="1"/>
  <c r="P21" i="5"/>
  <c r="K43" i="5"/>
  <c r="V43" i="5"/>
  <c r="T44" i="5"/>
  <c r="E43" i="5"/>
  <c r="U43" i="5"/>
  <c r="H44" i="5"/>
  <c r="Y44" i="5"/>
  <c r="AA42" i="5"/>
  <c r="W44" i="5"/>
  <c r="F44" i="5"/>
  <c r="S21" i="5"/>
  <c r="V22" i="5"/>
  <c r="Q22" i="5"/>
  <c r="G22" i="5"/>
  <c r="P14" i="5"/>
  <c r="J23" i="5"/>
  <c r="U23" i="5"/>
  <c r="AA21" i="5"/>
  <c r="AA22" i="5"/>
  <c r="V23" i="5"/>
  <c r="O14" i="5"/>
  <c r="L21" i="5"/>
  <c r="R21" i="5"/>
  <c r="V44" i="5"/>
  <c r="L43" i="5"/>
  <c r="J43" i="5"/>
  <c r="J44" i="5"/>
  <c r="O42" i="5"/>
  <c r="K44" i="5"/>
  <c r="E42" i="5"/>
  <c r="T22" i="5"/>
  <c r="Z22" i="5"/>
  <c r="H20" i="5"/>
  <c r="F14" i="5"/>
  <c r="I23" i="5"/>
  <c r="Y42" i="5"/>
  <c r="T42" i="5"/>
  <c r="D22" i="5"/>
  <c r="V21" i="5"/>
  <c r="J21" i="5"/>
  <c r="I43" i="5"/>
  <c r="T43" i="5"/>
  <c r="R43" i="5"/>
  <c r="L44" i="5"/>
  <c r="N44" i="5"/>
  <c r="Q43" i="5"/>
  <c r="F42" i="5"/>
  <c r="W42" i="5"/>
  <c r="S44" i="5"/>
  <c r="U42" i="5"/>
  <c r="X42" i="5"/>
  <c r="N22" i="5"/>
  <c r="S20" i="5"/>
  <c r="X20" i="5"/>
  <c r="J14" i="5"/>
  <c r="Q23" i="5"/>
  <c r="G42" i="5"/>
  <c r="U44" i="5"/>
  <c r="V14" i="5"/>
  <c r="D21" i="5"/>
  <c r="N21" i="5"/>
  <c r="R42" i="5"/>
  <c r="F43" i="5"/>
  <c r="Z43" i="5"/>
  <c r="R44" i="5"/>
  <c r="W43" i="5"/>
  <c r="Z42" i="5"/>
  <c r="N42" i="5"/>
  <c r="I44" i="5"/>
  <c r="K42" i="5"/>
  <c r="G44" i="5"/>
  <c r="AA20" i="5"/>
  <c r="E22" i="5"/>
  <c r="W14" i="5"/>
  <c r="D23" i="5"/>
  <c r="K23" i="5"/>
  <c r="Z44" i="5"/>
  <c r="J22" i="5"/>
  <c r="W20" i="5"/>
  <c r="F22" i="5"/>
  <c r="Y20" i="5"/>
  <c r="L20" i="5"/>
  <c r="U21" i="5"/>
  <c r="K20" i="5"/>
  <c r="Y22" i="5"/>
  <c r="P20" i="5"/>
  <c r="O22" i="5"/>
  <c r="G14" i="5"/>
  <c r="X14" i="5"/>
  <c r="F23" i="5"/>
  <c r="Y23" i="5"/>
  <c r="M21" i="5"/>
  <c r="G43" i="5"/>
  <c r="AA44" i="5"/>
  <c r="M42" i="5"/>
  <c r="R22" i="5"/>
  <c r="E20" i="5"/>
  <c r="H22" i="5"/>
  <c r="V20" i="5"/>
  <c r="M22" i="5"/>
  <c r="Q14" i="5"/>
  <c r="T14" i="5"/>
  <c r="AA14" i="5"/>
  <c r="L23" i="5"/>
  <c r="G23" i="5"/>
  <c r="AA23" i="5"/>
  <c r="Z14" i="5"/>
  <c r="U20" i="5"/>
  <c r="O20" i="5"/>
  <c r="D20" i="5"/>
  <c r="T20" i="5"/>
  <c r="P22" i="5"/>
  <c r="K22" i="5"/>
  <c r="U22" i="5"/>
  <c r="R14" i="5"/>
  <c r="L14" i="5"/>
  <c r="E14" i="5"/>
  <c r="P23" i="5"/>
  <c r="O23" i="5"/>
  <c r="E23" i="5"/>
  <c r="T23" i="5"/>
  <c r="E21" i="5"/>
  <c r="Q20" i="5"/>
  <c r="K21" i="5"/>
  <c r="X22" i="5"/>
  <c r="S22" i="5"/>
  <c r="R20" i="5"/>
  <c r="I14" i="5"/>
  <c r="Y14" i="5"/>
  <c r="M14" i="5"/>
  <c r="H23" i="5"/>
  <c r="W23" i="5"/>
  <c r="M23" i="5"/>
  <c r="X23" i="5"/>
  <c r="G20" i="5"/>
  <c r="S19" i="5"/>
  <c r="G19" i="5"/>
  <c r="W19" i="5"/>
  <c r="O41" i="5"/>
  <c r="S41" i="5"/>
  <c r="N41" i="5"/>
  <c r="AA19" i="5"/>
  <c r="R41" i="5"/>
  <c r="K19" i="5"/>
  <c r="P11" i="5"/>
  <c r="A12" i="5"/>
  <c r="S11" i="5"/>
  <c r="Q11" i="5"/>
  <c r="A33" i="5"/>
  <c r="R11" i="5"/>
  <c r="Z39" i="5"/>
  <c r="Z17" i="5"/>
  <c r="V19" i="5"/>
  <c r="N39" i="5"/>
  <c r="T29" i="5"/>
  <c r="L29" i="5"/>
  <c r="D29" i="5"/>
  <c r="X29" i="5"/>
  <c r="P29" i="5"/>
  <c r="H29" i="5"/>
  <c r="Z41" i="5"/>
  <c r="F17" i="5"/>
  <c r="J19" i="5"/>
  <c r="G17" i="5"/>
  <c r="V17" i="5"/>
  <c r="K32" i="5"/>
  <c r="AA32" i="5"/>
  <c r="S32" i="5"/>
  <c r="O32" i="5"/>
  <c r="G32" i="5"/>
  <c r="W32" i="5"/>
  <c r="T45" i="5"/>
  <c r="L45" i="5"/>
  <c r="D45" i="5"/>
  <c r="Z45" i="5"/>
  <c r="R45" i="5"/>
  <c r="J45" i="5"/>
  <c r="X45" i="5"/>
  <c r="P45" i="5"/>
  <c r="H45" i="5"/>
  <c r="V45" i="5"/>
  <c r="N45" i="5"/>
  <c r="F45" i="5"/>
  <c r="U45" i="5"/>
  <c r="M45" i="5"/>
  <c r="E45" i="5"/>
  <c r="O45" i="5"/>
  <c r="AA45" i="5"/>
  <c r="Y45" i="5"/>
  <c r="K45" i="5"/>
  <c r="I45" i="5"/>
  <c r="G45" i="5"/>
  <c r="W45" i="5"/>
  <c r="Q45" i="5"/>
  <c r="S45" i="5"/>
  <c r="K41" i="5"/>
  <c r="F41" i="5"/>
  <c r="AA36" i="5"/>
  <c r="S36" i="5"/>
  <c r="K36" i="5"/>
  <c r="Y36" i="5"/>
  <c r="Q36" i="5"/>
  <c r="I36" i="5"/>
  <c r="W36" i="5"/>
  <c r="O36" i="5"/>
  <c r="G36" i="5"/>
  <c r="U36" i="5"/>
  <c r="M36" i="5"/>
  <c r="E36" i="5"/>
  <c r="T36" i="5"/>
  <c r="L36" i="5"/>
  <c r="D36" i="5"/>
  <c r="H36" i="5"/>
  <c r="R36" i="5"/>
  <c r="Z36" i="5"/>
  <c r="F36" i="5"/>
  <c r="V36" i="5"/>
  <c r="X36" i="5"/>
  <c r="P36" i="5"/>
  <c r="J36" i="5"/>
  <c r="N36" i="5"/>
  <c r="R19" i="5"/>
  <c r="O19" i="5"/>
  <c r="N17" i="5"/>
  <c r="R17" i="5"/>
  <c r="AA41" i="5"/>
  <c r="V41" i="5"/>
  <c r="O17" i="5"/>
  <c r="K17" i="5"/>
  <c r="J17" i="5"/>
  <c r="R39" i="5"/>
  <c r="A30" i="5"/>
  <c r="M8" i="5"/>
  <c r="Y8" i="5"/>
  <c r="U8" i="5"/>
  <c r="Q8" i="5"/>
  <c r="A18" i="5"/>
  <c r="I8" i="5"/>
  <c r="E8" i="5"/>
  <c r="G41" i="5"/>
  <c r="S17" i="5"/>
  <c r="Y46" i="5"/>
  <c r="Q46" i="5"/>
  <c r="I46" i="5"/>
  <c r="W46" i="5"/>
  <c r="O46" i="5"/>
  <c r="G46" i="5"/>
  <c r="U46" i="5"/>
  <c r="M46" i="5"/>
  <c r="E46" i="5"/>
  <c r="AA46" i="5"/>
  <c r="S46" i="5"/>
  <c r="K46" i="5"/>
  <c r="Z46" i="5"/>
  <c r="R46" i="5"/>
  <c r="J46" i="5"/>
  <c r="F46" i="5"/>
  <c r="X46" i="5"/>
  <c r="D46" i="5"/>
  <c r="T46" i="5"/>
  <c r="V46" i="5"/>
  <c r="P46" i="5"/>
  <c r="N46" i="5"/>
  <c r="H46" i="5"/>
  <c r="L46" i="5"/>
  <c r="V39" i="5"/>
  <c r="W41" i="5"/>
  <c r="W17" i="5"/>
  <c r="N19" i="5"/>
  <c r="F19" i="5"/>
  <c r="F39" i="5"/>
  <c r="Z19" i="5"/>
  <c r="AA17" i="5"/>
  <c r="Y20" i="16" l="1"/>
  <c r="Y18" i="16" s="1"/>
  <c r="AJ18" i="16" s="1"/>
  <c r="AT2" i="21" s="1"/>
  <c r="AZ20" i="16"/>
  <c r="N13" i="16"/>
  <c r="G40" i="8"/>
  <c r="H40" i="8" s="1"/>
  <c r="G41" i="8"/>
  <c r="H41" i="8" s="1"/>
  <c r="AA93" i="15"/>
  <c r="AA39" i="5"/>
  <c r="P33" i="5"/>
  <c r="R33" i="5"/>
  <c r="Q33" i="5"/>
  <c r="S33" i="5"/>
  <c r="K39" i="5"/>
  <c r="A34" i="5"/>
  <c r="AA12" i="5"/>
  <c r="X12" i="5"/>
  <c r="V12" i="5"/>
  <c r="A13" i="5"/>
  <c r="U12" i="5"/>
  <c r="T12" i="5"/>
  <c r="Z12" i="5"/>
  <c r="Y12" i="5"/>
  <c r="W12" i="5"/>
  <c r="A40" i="5"/>
  <c r="Q18" i="5"/>
  <c r="M18" i="5"/>
  <c r="X18" i="5"/>
  <c r="H18" i="5"/>
  <c r="L18" i="5"/>
  <c r="A24" i="5"/>
  <c r="A46" i="5" s="1"/>
  <c r="I18" i="5"/>
  <c r="E18" i="5"/>
  <c r="D18" i="5"/>
  <c r="Y18" i="5"/>
  <c r="U18" i="5"/>
  <c r="T18" i="5"/>
  <c r="P18" i="5"/>
  <c r="W39" i="5"/>
  <c r="G39" i="5"/>
  <c r="O39" i="5"/>
  <c r="Q30" i="5"/>
  <c r="I30" i="5"/>
  <c r="Y30" i="5"/>
  <c r="U30" i="5"/>
  <c r="M30" i="5"/>
  <c r="E30" i="5"/>
  <c r="S39" i="5"/>
  <c r="D17" i="10" l="1"/>
  <c r="H44" i="8"/>
  <c r="D18" i="10"/>
  <c r="H45" i="8"/>
  <c r="J13" i="5"/>
  <c r="K13" i="5"/>
  <c r="I13" i="5"/>
  <c r="H13" i="5"/>
  <c r="A35" i="5"/>
  <c r="A15" i="5"/>
  <c r="Q40" i="5"/>
  <c r="M40" i="5"/>
  <c r="Y40" i="5"/>
  <c r="I40" i="5"/>
  <c r="U40" i="5"/>
  <c r="E40" i="5"/>
  <c r="T40" i="5"/>
  <c r="D40" i="5"/>
  <c r="P40" i="5"/>
  <c r="L40" i="5"/>
  <c r="H40" i="5"/>
  <c r="X40" i="5"/>
  <c r="U34" i="5"/>
  <c r="AA34" i="5"/>
  <c r="Y34" i="5"/>
  <c r="W34" i="5"/>
  <c r="V34" i="5"/>
  <c r="X34" i="5"/>
  <c r="T34" i="5"/>
  <c r="Z34" i="5"/>
  <c r="AD2" i="21" l="1"/>
  <c r="AA95" i="15"/>
  <c r="AC2" i="21"/>
  <c r="AA94" i="15"/>
  <c r="H46" i="8"/>
  <c r="D19" i="10" s="1"/>
  <c r="J35" i="5"/>
  <c r="H35" i="5"/>
  <c r="K35" i="5"/>
  <c r="I35" i="5"/>
  <c r="AA15" i="5"/>
  <c r="S15" i="5"/>
  <c r="K15" i="5"/>
  <c r="Y15" i="5"/>
  <c r="Q15" i="5"/>
  <c r="I15" i="5"/>
  <c r="A37" i="5"/>
  <c r="V15" i="5"/>
  <c r="N15" i="5"/>
  <c r="F15" i="5"/>
  <c r="W15" i="5"/>
  <c r="J15" i="5"/>
  <c r="U15" i="5"/>
  <c r="H15" i="5"/>
  <c r="D15" i="5"/>
  <c r="T15" i="5"/>
  <c r="G15" i="5"/>
  <c r="R15" i="5"/>
  <c r="E15" i="5"/>
  <c r="P15" i="5"/>
  <c r="A16" i="5"/>
  <c r="O15" i="5"/>
  <c r="Z15" i="5"/>
  <c r="X15" i="5"/>
  <c r="M15" i="5"/>
  <c r="L15" i="5"/>
  <c r="AM15" i="15" l="1"/>
  <c r="D20" i="10"/>
  <c r="AA2" i="21"/>
  <c r="X37" i="5"/>
  <c r="P37" i="5"/>
  <c r="H37" i="5"/>
  <c r="V37" i="5"/>
  <c r="N37" i="5"/>
  <c r="F37" i="5"/>
  <c r="T37" i="5"/>
  <c r="L37" i="5"/>
  <c r="D37" i="5"/>
  <c r="Z37" i="5"/>
  <c r="R37" i="5"/>
  <c r="J37" i="5"/>
  <c r="Y37" i="5"/>
  <c r="Q37" i="5"/>
  <c r="I37" i="5"/>
  <c r="U37" i="5"/>
  <c r="S37" i="5"/>
  <c r="O37" i="5"/>
  <c r="M37" i="5"/>
  <c r="K37" i="5"/>
  <c r="G37" i="5"/>
  <c r="W37" i="5"/>
  <c r="AA37" i="5"/>
  <c r="E37" i="5"/>
  <c r="Y16" i="5"/>
  <c r="Y25" i="5" s="1"/>
  <c r="Y26" i="5" s="1"/>
  <c r="Q16" i="5"/>
  <c r="Q25" i="5" s="1"/>
  <c r="Q26" i="5" s="1"/>
  <c r="I16" i="5"/>
  <c r="I25" i="5" s="1"/>
  <c r="I26" i="5" s="1"/>
  <c r="A38" i="5"/>
  <c r="W16" i="5"/>
  <c r="W25" i="5" s="1"/>
  <c r="W26" i="5" s="1"/>
  <c r="O16" i="5"/>
  <c r="O25" i="5" s="1"/>
  <c r="O26" i="5" s="1"/>
  <c r="G16" i="5"/>
  <c r="G25" i="5" s="1"/>
  <c r="G26" i="5" s="1"/>
  <c r="T16" i="5"/>
  <c r="T25" i="5" s="1"/>
  <c r="T26" i="5" s="1"/>
  <c r="L16" i="5"/>
  <c r="L25" i="5" s="1"/>
  <c r="L26" i="5" s="1"/>
  <c r="D16" i="5"/>
  <c r="D25" i="5" s="1"/>
  <c r="D26" i="5" s="1"/>
  <c r="V16" i="5"/>
  <c r="V25" i="5" s="1"/>
  <c r="V26" i="5" s="1"/>
  <c r="J16" i="5"/>
  <c r="J25" i="5" s="1"/>
  <c r="J26" i="5" s="1"/>
  <c r="U16" i="5"/>
  <c r="U25" i="5" s="1"/>
  <c r="U26" i="5" s="1"/>
  <c r="H16" i="5"/>
  <c r="H25" i="5" s="1"/>
  <c r="H26" i="5" s="1"/>
  <c r="R16" i="5"/>
  <c r="R25" i="5" s="1"/>
  <c r="R26" i="5" s="1"/>
  <c r="P16" i="5"/>
  <c r="P25" i="5" s="1"/>
  <c r="P26" i="5" s="1"/>
  <c r="S16" i="5"/>
  <c r="S25" i="5" s="1"/>
  <c r="S26" i="5" s="1"/>
  <c r="F16" i="5"/>
  <c r="F25" i="5" s="1"/>
  <c r="F26" i="5" s="1"/>
  <c r="E16" i="5"/>
  <c r="E25" i="5" s="1"/>
  <c r="E26" i="5" s="1"/>
  <c r="AA16" i="5"/>
  <c r="AA25" i="5" s="1"/>
  <c r="AA26" i="5" s="1"/>
  <c r="N16" i="5"/>
  <c r="N25" i="5" s="1"/>
  <c r="N26" i="5" s="1"/>
  <c r="Z16" i="5"/>
  <c r="Z25" i="5" s="1"/>
  <c r="Z26" i="5" s="1"/>
  <c r="X16" i="5"/>
  <c r="X25" i="5" s="1"/>
  <c r="X26" i="5" s="1"/>
  <c r="M16" i="5"/>
  <c r="M25" i="5" s="1"/>
  <c r="M26" i="5" s="1"/>
  <c r="K16" i="5"/>
  <c r="K25" i="5" s="1"/>
  <c r="K26" i="5" s="1"/>
  <c r="T11" i="19" l="1"/>
  <c r="BC2" i="21" s="1"/>
  <c r="W12" i="16"/>
  <c r="AB2" i="21"/>
  <c r="D44" i="2"/>
  <c r="D9" i="10" s="1"/>
  <c r="U38" i="5"/>
  <c r="U47" i="5" s="1"/>
  <c r="U48" i="5" s="1"/>
  <c r="M38" i="5"/>
  <c r="M47" i="5" s="1"/>
  <c r="M48" i="5" s="1"/>
  <c r="E38" i="5"/>
  <c r="E47" i="5" s="1"/>
  <c r="E48" i="5" s="1"/>
  <c r="AA38" i="5"/>
  <c r="AA47" i="5" s="1"/>
  <c r="AA48" i="5" s="1"/>
  <c r="S38" i="5"/>
  <c r="S47" i="5" s="1"/>
  <c r="S48" i="5" s="1"/>
  <c r="K38" i="5"/>
  <c r="K47" i="5" s="1"/>
  <c r="K48" i="5" s="1"/>
  <c r="Y38" i="5"/>
  <c r="Y47" i="5" s="1"/>
  <c r="Y48" i="5" s="1"/>
  <c r="Q38" i="5"/>
  <c r="Q47" i="5" s="1"/>
  <c r="Q48" i="5" s="1"/>
  <c r="I38" i="5"/>
  <c r="I47" i="5" s="1"/>
  <c r="I48" i="5" s="1"/>
  <c r="W38" i="5"/>
  <c r="W47" i="5" s="1"/>
  <c r="W48" i="5" s="1"/>
  <c r="O38" i="5"/>
  <c r="O47" i="5" s="1"/>
  <c r="O48" i="5" s="1"/>
  <c r="G38" i="5"/>
  <c r="G47" i="5" s="1"/>
  <c r="G48" i="5" s="1"/>
  <c r="V38" i="5"/>
  <c r="V47" i="5" s="1"/>
  <c r="V48" i="5" s="1"/>
  <c r="N38" i="5"/>
  <c r="N47" i="5" s="1"/>
  <c r="N48" i="5" s="1"/>
  <c r="F38" i="5"/>
  <c r="F47" i="5" s="1"/>
  <c r="F48" i="5" s="1"/>
  <c r="P38" i="5"/>
  <c r="P47" i="5" s="1"/>
  <c r="P48" i="5" s="1"/>
  <c r="H38" i="5"/>
  <c r="H47" i="5" s="1"/>
  <c r="H48" i="5" s="1"/>
  <c r="Z38" i="5"/>
  <c r="Z47" i="5" s="1"/>
  <c r="Z48" i="5" s="1"/>
  <c r="D38" i="5"/>
  <c r="D47" i="5" s="1"/>
  <c r="D48" i="5" s="1"/>
  <c r="L38" i="5"/>
  <c r="L47" i="5" s="1"/>
  <c r="L48" i="5" s="1"/>
  <c r="J38" i="5"/>
  <c r="J47" i="5" s="1"/>
  <c r="J48" i="5" s="1"/>
  <c r="X38" i="5"/>
  <c r="X47" i="5" s="1"/>
  <c r="X48" i="5" s="1"/>
  <c r="R38" i="5"/>
  <c r="R47" i="5" s="1"/>
  <c r="R48" i="5" s="1"/>
  <c r="T38" i="5"/>
  <c r="T47" i="5" s="1"/>
  <c r="T48" i="5" s="1"/>
  <c r="AO2" i="21" l="1"/>
  <c r="AJ12" i="16"/>
  <c r="AS2" i="21" s="1"/>
  <c r="D45" i="2"/>
  <c r="D13" i="10" s="1"/>
  <c r="W2" i="21"/>
  <c r="D10" i="10"/>
  <c r="X2" i="21" s="1"/>
  <c r="D14" i="10" l="1"/>
  <c r="Y2" i="21"/>
  <c r="Z2" i="21" l="1"/>
  <c r="K11" i="19"/>
  <c r="BB2" i="21" s="1"/>
  <c r="N12" i="16"/>
  <c r="AL2" i="21" l="1"/>
  <c r="AJ11" i="16"/>
  <c r="AR2"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nakajo</author>
  </authors>
  <commentList>
    <comment ref="C10" authorId="0" shapeId="0" xr:uid="{0BF0ED32-A956-4CBC-BCF2-ECB50251E77C}">
      <text>
        <r>
          <rPr>
            <sz val="9"/>
            <color indexed="81"/>
            <rFont val="MS P ゴシック"/>
            <family val="3"/>
            <charset val="128"/>
          </rPr>
          <t>これまでキャリアパス要件届出書・資質向上のための計画を提出していない施設については、「いいえ」を選択してください。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0" authorId="0" shapeId="0" xr:uid="{46A1B096-0FB2-4C7B-84F5-25BBEDFEEEE4}">
      <text>
        <r>
          <rPr>
            <sz val="10"/>
            <color indexed="81"/>
            <rFont val="MS P ゴシック"/>
            <family val="3"/>
            <charset val="128"/>
          </rPr>
          <t>４月時点の人数が０人で、伸び率が計算できない場合は、便宜的に１として計算してください。１とした場合に計算結果が適切でない場合は、前年度実績による見込みによりがたい場合として、計算してください。</t>
        </r>
      </text>
    </comment>
    <comment ref="E28" authorId="0" shapeId="0" xr:uid="{757945D0-89AB-40CC-8FDB-9F6B9E7DBB3D}">
      <text>
        <r>
          <rPr>
            <sz val="10"/>
            <color indexed="81"/>
            <rFont val="MS P ゴシック"/>
            <family val="3"/>
            <charset val="128"/>
          </rPr>
          <t>４月時点の人数が０人で、伸び率が計算できない場合は、便宜的に１として計算してください。１とした場合に計算結果が適切でない場合は、前年度実績による見込みによりがたい場合として、計算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0" authorId="0" shapeId="0" xr:uid="{F74ED3CB-9FAC-43A0-8224-FFADC89B05D7}">
      <text>
        <r>
          <rPr>
            <sz val="10"/>
            <color indexed="81"/>
            <rFont val="MS P ゴシック"/>
            <family val="3"/>
            <charset val="128"/>
          </rPr>
          <t>４月時点の人数が０人で、伸び率が計算できない場合は、便宜的に１として計算してください。１とした場合に計算結果が適切でない場合は、前年度実績による見込みによりがたい場合として、計算してください。</t>
        </r>
      </text>
    </comment>
    <comment ref="E28" authorId="0" shapeId="0" xr:uid="{EE283C2B-DAEB-4090-ACDE-B210A0F028D2}">
      <text>
        <r>
          <rPr>
            <sz val="10"/>
            <color indexed="81"/>
            <rFont val="MS P ゴシック"/>
            <family val="3"/>
            <charset val="128"/>
          </rPr>
          <t>４月時点の人数が０人で、伸び率が計算できない場合は、便宜的に１として計算してください。１とした場合に計算結果が適切でない場合は、前年度実績による見込みによりがたい場合として、計算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nakajo</author>
  </authors>
  <commentList>
    <comment ref="C30" authorId="0" shapeId="0" xr:uid="{B04F8D68-89EF-4F0A-962E-B267383BCEB2}">
      <text>
        <r>
          <rPr>
            <sz val="10"/>
            <color indexed="81"/>
            <rFont val="MS P ゴシック"/>
            <family val="3"/>
            <charset val="128"/>
          </rPr>
          <t>区分Ａ・Ｂのどちらかを選択している場合のみ該当。（Ｃ・Ｄは対象外）</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33" authorId="0" shapeId="0" xr:uid="{CC0CC28B-774F-4F79-9973-B96066924A75}">
      <text>
        <r>
          <rPr>
            <sz val="12"/>
            <color indexed="81"/>
            <rFont val="ＭＳ Ｐゴシック"/>
            <family val="3"/>
            <charset val="128"/>
          </rPr>
          <t>加算算定上の「加配人数」を入力</t>
        </r>
        <r>
          <rPr>
            <sz val="10"/>
            <color indexed="81"/>
            <rFont val="ＭＳ Ｐゴシック"/>
            <family val="3"/>
            <charset val="128"/>
          </rPr>
          <t xml:space="preserve">
</t>
        </r>
      </text>
    </comment>
    <comment ref="C34" authorId="0" shapeId="0" xr:uid="{258518FF-B47E-4949-A4B1-8FD4F01CDB7D}">
      <text>
        <r>
          <rPr>
            <sz val="12"/>
            <color indexed="81"/>
            <rFont val="MS P ゴシック"/>
            <family val="3"/>
            <charset val="128"/>
          </rPr>
          <t>A：配置であること</t>
        </r>
      </text>
    </comment>
    <comment ref="I39" authorId="0" shapeId="0" xr:uid="{7C949776-F8D9-49B4-ADCC-9ACEC2D57B02}">
      <text>
        <r>
          <rPr>
            <sz val="12"/>
            <color indexed="81"/>
            <rFont val="MS P ゴシック"/>
            <family val="3"/>
            <charset val="128"/>
          </rPr>
          <t>研修修了者の実人数を入力
（実人数を入力しなければ加算見込額が算出されません。）</t>
        </r>
      </text>
    </comment>
    <comment ref="H44" authorId="0" shapeId="0" xr:uid="{8BD53C4F-54DE-4081-8F9C-A0A423D529C2}">
      <text>
        <r>
          <rPr>
            <sz val="11"/>
            <color indexed="81"/>
            <rFont val="MS P ゴシック"/>
            <family val="3"/>
            <charset val="128"/>
          </rPr>
          <t>研修修了者の実人数が算定人数に達していない場合は、実人数が人数Aとなります。</t>
        </r>
      </text>
    </comment>
    <comment ref="H45" authorId="0" shapeId="0" xr:uid="{2C83B5CC-01D0-452E-8583-7849A7B77A88}">
      <text>
        <r>
          <rPr>
            <sz val="12"/>
            <color indexed="81"/>
            <rFont val="MS P ゴシック"/>
            <family val="3"/>
            <charset val="128"/>
          </rPr>
          <t>研修修了者の実人数が算定人数に達していない場合は、実人数が人数Bとなります。</t>
        </r>
      </text>
    </comment>
  </commentList>
</comments>
</file>

<file path=xl/sharedStrings.xml><?xml version="1.0" encoding="utf-8"?>
<sst xmlns="http://schemas.openxmlformats.org/spreadsheetml/2006/main" count="1084" uniqueCount="733">
  <si>
    <t>◆適用単価（加算１）</t>
    <rPh sb="1" eb="3">
      <t>テキヨウ</t>
    </rPh>
    <rPh sb="3" eb="5">
      <t>タンカ</t>
    </rPh>
    <rPh sb="6" eb="8">
      <t>カサン</t>
    </rPh>
    <phoneticPr fontId="4"/>
  </si>
  <si>
    <t>◆適用単価（加算２）</t>
    <rPh sb="1" eb="3">
      <t>テキヨウ</t>
    </rPh>
    <rPh sb="3" eb="5">
      <t>タンカ</t>
    </rPh>
    <rPh sb="6" eb="8">
      <t>カサン</t>
    </rPh>
    <phoneticPr fontId="4"/>
  </si>
  <si>
    <t>【通常定員区分】</t>
    <rPh sb="1" eb="3">
      <t>ツウジョウ</t>
    </rPh>
    <rPh sb="3" eb="5">
      <t>テイイン</t>
    </rPh>
    <rPh sb="5" eb="7">
      <t>クブン</t>
    </rPh>
    <phoneticPr fontId="4"/>
  </si>
  <si>
    <t>【その他の区分】</t>
    <rPh sb="3" eb="4">
      <t>ホカ</t>
    </rPh>
    <rPh sb="5" eb="7">
      <t>クブン</t>
    </rPh>
    <phoneticPr fontId="4"/>
  </si>
  <si>
    <t>【区分があるもの】</t>
    <rPh sb="1" eb="3">
      <t>クブン</t>
    </rPh>
    <phoneticPr fontId="4"/>
  </si>
  <si>
    <t>定員</t>
    <rPh sb="0" eb="2">
      <t>テイイン</t>
    </rPh>
    <phoneticPr fontId="4"/>
  </si>
  <si>
    <t>年齢</t>
    <rPh sb="0" eb="2">
      <t>ネンレイ</t>
    </rPh>
    <phoneticPr fontId="4"/>
  </si>
  <si>
    <t>key</t>
    <phoneticPr fontId="4"/>
  </si>
  <si>
    <t>処遇改善(区分1・2)</t>
    <rPh sb="0" eb="2">
      <t>ショグウ</t>
    </rPh>
    <rPh sb="2" eb="4">
      <t>カイゼン</t>
    </rPh>
    <rPh sb="5" eb="7">
      <t>クブン</t>
    </rPh>
    <phoneticPr fontId="4"/>
  </si>
  <si>
    <t>３歳児配置改善</t>
    <rPh sb="1" eb="3">
      <t>サイジ</t>
    </rPh>
    <rPh sb="3" eb="5">
      <t>ハイチ</t>
    </rPh>
    <rPh sb="5" eb="7">
      <t>カイゼン</t>
    </rPh>
    <phoneticPr fontId="6"/>
  </si>
  <si>
    <t>4歳以上児配置改善</t>
    <rPh sb="1" eb="4">
      <t>サイイジョウ</t>
    </rPh>
    <rPh sb="4" eb="5">
      <t>ジ</t>
    </rPh>
    <rPh sb="5" eb="7">
      <t>ハイチ</t>
    </rPh>
    <rPh sb="7" eb="9">
      <t>カイゼン</t>
    </rPh>
    <phoneticPr fontId="6"/>
  </si>
  <si>
    <t>1歳以上児配置改善</t>
    <rPh sb="1" eb="4">
      <t>サイイジョウ</t>
    </rPh>
    <rPh sb="4" eb="5">
      <t>ジ</t>
    </rPh>
    <rPh sb="5" eb="7">
      <t>ハイチ</t>
    </rPh>
    <rPh sb="7" eb="9">
      <t>カイゼン</t>
    </rPh>
    <phoneticPr fontId="6"/>
  </si>
  <si>
    <t>夜間保育</t>
    <rPh sb="0" eb="2">
      <t>ヤカン</t>
    </rPh>
    <rPh sb="2" eb="4">
      <t>ホイク</t>
    </rPh>
    <phoneticPr fontId="6"/>
  </si>
  <si>
    <t>チーム保育推進</t>
    <rPh sb="3" eb="5">
      <t>ホイク</t>
    </rPh>
    <rPh sb="5" eb="7">
      <t>スイシン</t>
    </rPh>
    <phoneticPr fontId="6"/>
  </si>
  <si>
    <t>休日保育加算</t>
    <rPh sb="0" eb="2">
      <t>キュウジツ</t>
    </rPh>
    <rPh sb="2" eb="4">
      <t>ホイク</t>
    </rPh>
    <rPh sb="4" eb="6">
      <t>カサン</t>
    </rPh>
    <phoneticPr fontId="2"/>
  </si>
  <si>
    <t>休日保育加算</t>
    <rPh sb="0" eb="2">
      <t>キュウジツ</t>
    </rPh>
    <rPh sb="2" eb="4">
      <t>ホイク</t>
    </rPh>
    <rPh sb="4" eb="6">
      <t>カサン</t>
    </rPh>
    <phoneticPr fontId="4"/>
  </si>
  <si>
    <t>療育支援加算</t>
    <rPh sb="0" eb="2">
      <t>リョウイク</t>
    </rPh>
    <rPh sb="2" eb="4">
      <t>シエン</t>
    </rPh>
    <rPh sb="4" eb="6">
      <t>カサン</t>
    </rPh>
    <phoneticPr fontId="4"/>
  </si>
  <si>
    <t>栄養管理加算</t>
    <rPh sb="0" eb="2">
      <t>エイヨウ</t>
    </rPh>
    <rPh sb="2" eb="4">
      <t>カンリ</t>
    </rPh>
    <rPh sb="4" eb="6">
      <t>カサン</t>
    </rPh>
    <phoneticPr fontId="4"/>
  </si>
  <si>
    <t>区分</t>
    <rPh sb="0" eb="2">
      <t>クブン</t>
    </rPh>
    <phoneticPr fontId="4"/>
  </si>
  <si>
    <t>標準</t>
    <rPh sb="0" eb="2">
      <t>ヒョウジュン</t>
    </rPh>
    <phoneticPr fontId="6"/>
  </si>
  <si>
    <t>短時間</t>
    <rPh sb="0" eb="3">
      <t>タンジカン</t>
    </rPh>
    <phoneticPr fontId="6"/>
  </si>
  <si>
    <t>処遇(c)率</t>
    <rPh sb="0" eb="2">
      <t>ショグウ</t>
    </rPh>
    <rPh sb="5" eb="6">
      <t>リツ</t>
    </rPh>
    <phoneticPr fontId="4"/>
  </si>
  <si>
    <t>基本額</t>
    <rPh sb="0" eb="2">
      <t>キホン</t>
    </rPh>
    <rPh sb="2" eb="3">
      <t>ガク</t>
    </rPh>
    <phoneticPr fontId="6"/>
  </si>
  <si>
    <t>処遇(ab)</t>
    <rPh sb="0" eb="2">
      <t>ショグウ</t>
    </rPh>
    <phoneticPr fontId="4"/>
  </si>
  <si>
    <t>フラグ</t>
    <phoneticPr fontId="4"/>
  </si>
  <si>
    <t>４歳以上児</t>
    <rPh sb="1" eb="2">
      <t>サイ</t>
    </rPh>
    <rPh sb="2" eb="4">
      <t>イジョウ</t>
    </rPh>
    <rPh sb="4" eb="5">
      <t>ジ</t>
    </rPh>
    <phoneticPr fontId="6"/>
  </si>
  <si>
    <t>A</t>
    <phoneticPr fontId="6"/>
  </si>
  <si>
    <t>対象外</t>
    <rPh sb="0" eb="3">
      <t>タイショウガイ</t>
    </rPh>
    <phoneticPr fontId="4"/>
  </si>
  <si>
    <t>３歳児</t>
    <rPh sb="1" eb="3">
      <t>サイジ</t>
    </rPh>
    <phoneticPr fontId="6"/>
  </si>
  <si>
    <t>B</t>
    <phoneticPr fontId="6"/>
  </si>
  <si>
    <t>～210人</t>
    <rPh sb="4" eb="5">
      <t>ヒト</t>
    </rPh>
    <phoneticPr fontId="4"/>
  </si>
  <si>
    <t>Ａ</t>
    <phoneticPr fontId="4"/>
  </si>
  <si>
    <t>配置(A)</t>
    <rPh sb="0" eb="2">
      <t>ハイチ</t>
    </rPh>
    <phoneticPr fontId="4"/>
  </si>
  <si>
    <t>１、２歳児</t>
    <rPh sb="3" eb="5">
      <t>サイジ</t>
    </rPh>
    <phoneticPr fontId="6"/>
  </si>
  <si>
    <t>C</t>
    <phoneticPr fontId="6"/>
  </si>
  <si>
    <t>211人～279人</t>
    <rPh sb="3" eb="4">
      <t>ヒト</t>
    </rPh>
    <rPh sb="8" eb="9">
      <t>ヒト</t>
    </rPh>
    <phoneticPr fontId="4"/>
  </si>
  <si>
    <t>B</t>
    <phoneticPr fontId="4"/>
  </si>
  <si>
    <t>兼務(B)</t>
    <rPh sb="0" eb="2">
      <t>ケンム</t>
    </rPh>
    <phoneticPr fontId="4"/>
  </si>
  <si>
    <t>乳児</t>
    <rPh sb="0" eb="2">
      <t>ニュウジ</t>
    </rPh>
    <phoneticPr fontId="6"/>
  </si>
  <si>
    <t>D</t>
    <phoneticPr fontId="6"/>
  </si>
  <si>
    <t>280人～349人</t>
    <rPh sb="3" eb="4">
      <t>ヒト</t>
    </rPh>
    <rPh sb="8" eb="9">
      <t>ヒト</t>
    </rPh>
    <phoneticPr fontId="4"/>
  </si>
  <si>
    <t>嘱託(C)</t>
    <rPh sb="0" eb="2">
      <t>ショクタク</t>
    </rPh>
    <phoneticPr fontId="4"/>
  </si>
  <si>
    <t>20人</t>
    <rPh sb="2" eb="3">
      <t>ヒト</t>
    </rPh>
    <phoneticPr fontId="6"/>
  </si>
  <si>
    <t>350人～419人</t>
    <rPh sb="3" eb="4">
      <t>ヒト</t>
    </rPh>
    <rPh sb="8" eb="9">
      <t>ヒト</t>
    </rPh>
    <phoneticPr fontId="4"/>
  </si>
  <si>
    <t>420人～489人</t>
    <rPh sb="3" eb="4">
      <t>ヒト</t>
    </rPh>
    <rPh sb="8" eb="9">
      <t>ヒト</t>
    </rPh>
    <phoneticPr fontId="4"/>
  </si>
  <si>
    <t>【区分なし】</t>
    <rPh sb="1" eb="3">
      <t>クブン</t>
    </rPh>
    <phoneticPr fontId="4"/>
  </si>
  <si>
    <t>490人～559人</t>
    <rPh sb="3" eb="4">
      <t>ヒト</t>
    </rPh>
    <rPh sb="8" eb="9">
      <t>ヒト</t>
    </rPh>
    <phoneticPr fontId="4"/>
  </si>
  <si>
    <t>560人～629人</t>
    <rPh sb="3" eb="4">
      <t>ヒト</t>
    </rPh>
    <rPh sb="8" eb="9">
      <t>ヒト</t>
    </rPh>
    <phoneticPr fontId="4"/>
  </si>
  <si>
    <t>主任保育士専任</t>
    <rPh sb="0" eb="2">
      <t>シュニン</t>
    </rPh>
    <rPh sb="2" eb="5">
      <t>ホイクシ</t>
    </rPh>
    <rPh sb="5" eb="7">
      <t>センニン</t>
    </rPh>
    <phoneticPr fontId="4"/>
  </si>
  <si>
    <t>21人から25人まで</t>
    <phoneticPr fontId="4"/>
  </si>
  <si>
    <t>630人～699人</t>
    <rPh sb="3" eb="4">
      <t>ヒト</t>
    </rPh>
    <phoneticPr fontId="4"/>
  </si>
  <si>
    <t>事務職員雇上費</t>
    <rPh sb="0" eb="2">
      <t>ジム</t>
    </rPh>
    <rPh sb="2" eb="4">
      <t>ショクイン</t>
    </rPh>
    <rPh sb="4" eb="5">
      <t>ヤトイ</t>
    </rPh>
    <rPh sb="5" eb="6">
      <t>ア</t>
    </rPh>
    <rPh sb="6" eb="7">
      <t>ヒ</t>
    </rPh>
    <phoneticPr fontId="4"/>
  </si>
  <si>
    <t>700人～769人</t>
    <phoneticPr fontId="4"/>
  </si>
  <si>
    <t>処遇改善等加算(人数A)</t>
    <rPh sb="0" eb="2">
      <t>ショグウ</t>
    </rPh>
    <rPh sb="2" eb="4">
      <t>カイゼン</t>
    </rPh>
    <rPh sb="4" eb="5">
      <t>トウ</t>
    </rPh>
    <rPh sb="5" eb="7">
      <t>カサン</t>
    </rPh>
    <rPh sb="8" eb="10">
      <t>ニンズウ</t>
    </rPh>
    <phoneticPr fontId="4"/>
  </si>
  <si>
    <t>処遇改善等加算(人数B)</t>
    <rPh sb="0" eb="2">
      <t>ショグウ</t>
    </rPh>
    <rPh sb="2" eb="4">
      <t>カイゼン</t>
    </rPh>
    <rPh sb="4" eb="5">
      <t>トウ</t>
    </rPh>
    <rPh sb="5" eb="7">
      <t>カサン</t>
    </rPh>
    <rPh sb="8" eb="10">
      <t>ニンズウ</t>
    </rPh>
    <phoneticPr fontId="4"/>
  </si>
  <si>
    <t>840人～909人</t>
    <phoneticPr fontId="4"/>
  </si>
  <si>
    <t>冷暖房費-その他地域</t>
    <rPh sb="0" eb="3">
      <t>レイダンボウ</t>
    </rPh>
    <rPh sb="3" eb="4">
      <t>ヒ</t>
    </rPh>
    <rPh sb="7" eb="8">
      <t>ホカ</t>
    </rPh>
    <rPh sb="8" eb="10">
      <t>チイキ</t>
    </rPh>
    <phoneticPr fontId="4"/>
  </si>
  <si>
    <t>26人から30人まで</t>
    <phoneticPr fontId="4"/>
  </si>
  <si>
    <t>910人～979人</t>
    <phoneticPr fontId="4"/>
  </si>
  <si>
    <t>施設機能強化推進費</t>
    <rPh sb="0" eb="2">
      <t>シセツ</t>
    </rPh>
    <rPh sb="2" eb="4">
      <t>キノウ</t>
    </rPh>
    <rPh sb="4" eb="6">
      <t>キョウカ</t>
    </rPh>
    <rPh sb="6" eb="8">
      <t>スイシン</t>
    </rPh>
    <rPh sb="8" eb="9">
      <t>ヒ</t>
    </rPh>
    <phoneticPr fontId="4"/>
  </si>
  <si>
    <t>980人～1049人</t>
    <phoneticPr fontId="4"/>
  </si>
  <si>
    <t>第三者評価受審</t>
    <rPh sb="0" eb="3">
      <t>ダイサンシャ</t>
    </rPh>
    <rPh sb="3" eb="5">
      <t>ヒョウカ</t>
    </rPh>
    <rPh sb="5" eb="7">
      <t>ジュシン</t>
    </rPh>
    <phoneticPr fontId="4"/>
  </si>
  <si>
    <t>1050人～</t>
    <phoneticPr fontId="4"/>
  </si>
  <si>
    <t>31人から35人まで</t>
    <phoneticPr fontId="4"/>
  </si>
  <si>
    <t>36人から40人まで</t>
    <phoneticPr fontId="4"/>
  </si>
  <si>
    <t>41人から45人まで</t>
    <phoneticPr fontId="4"/>
  </si>
  <si>
    <t>46人から50人まで</t>
    <phoneticPr fontId="4"/>
  </si>
  <si>
    <t>51人から55人まで</t>
    <phoneticPr fontId="4"/>
  </si>
  <si>
    <t>56人から60人まで</t>
    <phoneticPr fontId="4"/>
  </si>
  <si>
    <t>61人から70人まで</t>
  </si>
  <si>
    <t>71人から80人まで</t>
  </si>
  <si>
    <t>81人から90人まで</t>
  </si>
  <si>
    <t>91人から100人まで</t>
  </si>
  <si>
    <t>101人から110人まで</t>
  </si>
  <si>
    <t>111人から120人まで</t>
  </si>
  <si>
    <t>121人から130人まで</t>
  </si>
  <si>
    <t>131人から140人まで</t>
  </si>
  <si>
    <t>141人から150人まで</t>
  </si>
  <si>
    <t>151人から160人まで</t>
  </si>
  <si>
    <t>161人から170人まで</t>
  </si>
  <si>
    <t>171人以上</t>
    <rPh sb="3" eb="4">
      <t>ヒト</t>
    </rPh>
    <rPh sb="4" eb="6">
      <t>イジョウ</t>
    </rPh>
    <phoneticPr fontId="4"/>
  </si>
  <si>
    <t>平均経験年数</t>
    <rPh sb="0" eb="6">
      <t>ヘイキンケイケンネンスウ</t>
    </rPh>
    <phoneticPr fontId="4"/>
  </si>
  <si>
    <t>分園</t>
    <rPh sb="0" eb="1">
      <t>ブン</t>
    </rPh>
    <rPh sb="1" eb="2">
      <t>ソノ</t>
    </rPh>
    <phoneticPr fontId="4"/>
  </si>
  <si>
    <t>分園なし</t>
    <rPh sb="0" eb="2">
      <t>ブンエン</t>
    </rPh>
    <phoneticPr fontId="4"/>
  </si>
  <si>
    <t>分園あり</t>
    <rPh sb="0" eb="2">
      <t>ブンエン</t>
    </rPh>
    <phoneticPr fontId="4"/>
  </si>
  <si>
    <t>11年以上</t>
    <rPh sb="2" eb="3">
      <t>ネン</t>
    </rPh>
    <rPh sb="3" eb="5">
      <t>イジョウ</t>
    </rPh>
    <phoneticPr fontId="4"/>
  </si>
  <si>
    <t>10年以上11年未満</t>
    <rPh sb="2" eb="3">
      <t>ネン</t>
    </rPh>
    <rPh sb="3" eb="5">
      <t>イジョウ</t>
    </rPh>
    <rPh sb="7" eb="8">
      <t>ネン</t>
    </rPh>
    <rPh sb="8" eb="10">
      <t>ミマン</t>
    </rPh>
    <phoneticPr fontId="4"/>
  </si>
  <si>
    <t>9年以上10年未満</t>
    <rPh sb="1" eb="2">
      <t>ネン</t>
    </rPh>
    <rPh sb="2" eb="4">
      <t>イジョウ</t>
    </rPh>
    <rPh sb="6" eb="7">
      <t>ネン</t>
    </rPh>
    <rPh sb="7" eb="9">
      <t>ミマン</t>
    </rPh>
    <phoneticPr fontId="4"/>
  </si>
  <si>
    <t>8年以上9年未満</t>
    <rPh sb="1" eb="2">
      <t>ネン</t>
    </rPh>
    <rPh sb="2" eb="4">
      <t>イジョウ</t>
    </rPh>
    <rPh sb="5" eb="6">
      <t>ネン</t>
    </rPh>
    <rPh sb="6" eb="8">
      <t>ミマン</t>
    </rPh>
    <phoneticPr fontId="4"/>
  </si>
  <si>
    <t>7年以上8年未満</t>
    <rPh sb="1" eb="2">
      <t>ネン</t>
    </rPh>
    <rPh sb="2" eb="4">
      <t>イジョウ</t>
    </rPh>
    <rPh sb="5" eb="6">
      <t>ネン</t>
    </rPh>
    <rPh sb="6" eb="8">
      <t>ミマン</t>
    </rPh>
    <phoneticPr fontId="4"/>
  </si>
  <si>
    <t>6年以上7年未満</t>
    <rPh sb="1" eb="2">
      <t>ネン</t>
    </rPh>
    <rPh sb="2" eb="4">
      <t>イジョウ</t>
    </rPh>
    <rPh sb="5" eb="6">
      <t>ネン</t>
    </rPh>
    <rPh sb="6" eb="8">
      <t>ミマン</t>
    </rPh>
    <phoneticPr fontId="4"/>
  </si>
  <si>
    <t>5年以上6年未満</t>
    <rPh sb="1" eb="2">
      <t>ネン</t>
    </rPh>
    <rPh sb="2" eb="4">
      <t>イジョウ</t>
    </rPh>
    <rPh sb="5" eb="6">
      <t>ネン</t>
    </rPh>
    <rPh sb="6" eb="8">
      <t>ミマン</t>
    </rPh>
    <phoneticPr fontId="4"/>
  </si>
  <si>
    <t>4年以上5年未満</t>
    <rPh sb="1" eb="2">
      <t>ネン</t>
    </rPh>
    <rPh sb="2" eb="4">
      <t>イジョウ</t>
    </rPh>
    <rPh sb="5" eb="6">
      <t>ネン</t>
    </rPh>
    <rPh sb="6" eb="8">
      <t>ミマン</t>
    </rPh>
    <phoneticPr fontId="4"/>
  </si>
  <si>
    <t>3年以上4年未満</t>
    <rPh sb="1" eb="2">
      <t>ネン</t>
    </rPh>
    <rPh sb="2" eb="4">
      <t>イジョウ</t>
    </rPh>
    <rPh sb="5" eb="6">
      <t>ネン</t>
    </rPh>
    <rPh sb="6" eb="8">
      <t>ミマン</t>
    </rPh>
    <phoneticPr fontId="4"/>
  </si>
  <si>
    <t>2年以上3年未満</t>
    <rPh sb="1" eb="2">
      <t>ネン</t>
    </rPh>
    <rPh sb="2" eb="4">
      <t>イジョウ</t>
    </rPh>
    <rPh sb="5" eb="6">
      <t>ネン</t>
    </rPh>
    <rPh sb="6" eb="8">
      <t>ミマン</t>
    </rPh>
    <phoneticPr fontId="4"/>
  </si>
  <si>
    <t>1年以上2年未満</t>
    <rPh sb="1" eb="2">
      <t>ネン</t>
    </rPh>
    <rPh sb="2" eb="4">
      <t>イジョウ</t>
    </rPh>
    <rPh sb="5" eb="6">
      <t>ネン</t>
    </rPh>
    <rPh sb="6" eb="8">
      <t>ミマン</t>
    </rPh>
    <phoneticPr fontId="4"/>
  </si>
  <si>
    <t>1年未満</t>
    <rPh sb="1" eb="2">
      <t>ネン</t>
    </rPh>
    <rPh sb="2" eb="4">
      <t>ミマン</t>
    </rPh>
    <phoneticPr fontId="4"/>
  </si>
  <si>
    <t>本園の定員</t>
    <rPh sb="0" eb="2">
      <t>ホンエン</t>
    </rPh>
    <rPh sb="3" eb="5">
      <t>テイイン</t>
    </rPh>
    <phoneticPr fontId="4"/>
  </si>
  <si>
    <t>分園の定員</t>
    <rPh sb="0" eb="2">
      <t>ブンエン</t>
    </rPh>
    <rPh sb="3" eb="5">
      <t>テイイン</t>
    </rPh>
    <phoneticPr fontId="4"/>
  </si>
  <si>
    <t>分園の有無</t>
    <rPh sb="0" eb="2">
      <t>ブンエン</t>
    </rPh>
    <rPh sb="3" eb="5">
      <t>ウム</t>
    </rPh>
    <phoneticPr fontId="4"/>
  </si>
  <si>
    <t>定員（全体）</t>
    <rPh sb="0" eb="2">
      <t>テイイン</t>
    </rPh>
    <rPh sb="3" eb="5">
      <t>ゼンタイ</t>
    </rPh>
    <phoneticPr fontId="4"/>
  </si>
  <si>
    <t>〇　基本情報</t>
    <rPh sb="2" eb="6">
      <t>キホンジョウホウ</t>
    </rPh>
    <phoneticPr fontId="4"/>
  </si>
  <si>
    <t>〇　平均利用子ども数（見込）</t>
    <rPh sb="2" eb="6">
      <t>ヘイキンリヨウ</t>
    </rPh>
    <rPh sb="6" eb="7">
      <t>コ</t>
    </rPh>
    <rPh sb="9" eb="10">
      <t>カズ</t>
    </rPh>
    <rPh sb="11" eb="13">
      <t>ミコ</t>
    </rPh>
    <phoneticPr fontId="4"/>
  </si>
  <si>
    <t>標準時間</t>
    <rPh sb="0" eb="4">
      <t>ヒョウジュンジカン</t>
    </rPh>
    <phoneticPr fontId="4"/>
  </si>
  <si>
    <t>短時間</t>
    <rPh sb="0" eb="3">
      <t>タンジカン</t>
    </rPh>
    <phoneticPr fontId="4"/>
  </si>
  <si>
    <t>※「分園あり」を選ばない限り、分園の情報は反映されません。</t>
    <rPh sb="2" eb="4">
      <t>ブンエン</t>
    </rPh>
    <rPh sb="8" eb="9">
      <t>エラ</t>
    </rPh>
    <rPh sb="12" eb="13">
      <t>カギ</t>
    </rPh>
    <rPh sb="15" eb="17">
      <t>ブンエン</t>
    </rPh>
    <rPh sb="18" eb="20">
      <t>ジョウホウ</t>
    </rPh>
    <rPh sb="21" eb="23">
      <t>ハンエイ</t>
    </rPh>
    <phoneticPr fontId="4"/>
  </si>
  <si>
    <t>計</t>
    <rPh sb="0" eb="1">
      <t>ケイ</t>
    </rPh>
    <phoneticPr fontId="4"/>
  </si>
  <si>
    <t>本園</t>
    <rPh sb="0" eb="2">
      <t>ホンエン</t>
    </rPh>
    <phoneticPr fontId="4"/>
  </si>
  <si>
    <t>分園</t>
    <rPh sb="0" eb="2">
      <t>ブンエン</t>
    </rPh>
    <phoneticPr fontId="4"/>
  </si>
  <si>
    <t>３歳児配置改善加算</t>
    <rPh sb="1" eb="3">
      <t>サイジ</t>
    </rPh>
    <rPh sb="3" eb="5">
      <t>ハイチ</t>
    </rPh>
    <rPh sb="5" eb="7">
      <t>カイゼン</t>
    </rPh>
    <rPh sb="7" eb="9">
      <t>カサン</t>
    </rPh>
    <phoneticPr fontId="2"/>
  </si>
  <si>
    <t>４歳以上児配置改善加算</t>
    <rPh sb="1" eb="2">
      <t>サイ</t>
    </rPh>
    <rPh sb="4" eb="5">
      <t>ジ</t>
    </rPh>
    <rPh sb="5" eb="7">
      <t>ハイチ</t>
    </rPh>
    <rPh sb="7" eb="9">
      <t>カイゼン</t>
    </rPh>
    <rPh sb="9" eb="11">
      <t>カサン</t>
    </rPh>
    <phoneticPr fontId="2"/>
  </si>
  <si>
    <t>１歳児配置改善加算</t>
    <rPh sb="1" eb="3">
      <t>サイジ</t>
    </rPh>
    <rPh sb="3" eb="5">
      <t>ハイチ</t>
    </rPh>
    <rPh sb="5" eb="7">
      <t>カイゼン</t>
    </rPh>
    <rPh sb="7" eb="9">
      <t>カサン</t>
    </rPh>
    <phoneticPr fontId="2"/>
  </si>
  <si>
    <t>主任保育士専任加算</t>
    <rPh sb="0" eb="2">
      <t>シュニン</t>
    </rPh>
    <rPh sb="2" eb="5">
      <t>ホイクシ</t>
    </rPh>
    <rPh sb="5" eb="7">
      <t>センニン</t>
    </rPh>
    <rPh sb="7" eb="9">
      <t>カサン</t>
    </rPh>
    <phoneticPr fontId="2"/>
  </si>
  <si>
    <t>事務職員雇上費加算</t>
    <rPh sb="0" eb="2">
      <t>ジム</t>
    </rPh>
    <rPh sb="2" eb="4">
      <t>ショクイン</t>
    </rPh>
    <rPh sb="4" eb="5">
      <t>ヤト</t>
    </rPh>
    <rPh sb="5" eb="6">
      <t>ア</t>
    </rPh>
    <rPh sb="6" eb="7">
      <t>ヒ</t>
    </rPh>
    <rPh sb="7" eb="9">
      <t>カサン</t>
    </rPh>
    <phoneticPr fontId="2"/>
  </si>
  <si>
    <t>チーム保育推進加算</t>
    <rPh sb="3" eb="5">
      <t>ホイク</t>
    </rPh>
    <rPh sb="5" eb="7">
      <t>スイシン</t>
    </rPh>
    <rPh sb="7" eb="9">
      <t>カサン</t>
    </rPh>
    <phoneticPr fontId="2"/>
  </si>
  <si>
    <t>●</t>
    <phoneticPr fontId="4"/>
  </si>
  <si>
    <t>園合計</t>
    <rPh sb="0" eb="1">
      <t>ソノ</t>
    </rPh>
    <rPh sb="1" eb="3">
      <t>ゴウケイ</t>
    </rPh>
    <phoneticPr fontId="4"/>
  </si>
  <si>
    <t>施設長を配置していない場合の調整（減算）</t>
    <rPh sb="0" eb="3">
      <t>シセツチョウ</t>
    </rPh>
    <rPh sb="4" eb="6">
      <t>ハイチ</t>
    </rPh>
    <rPh sb="11" eb="13">
      <t>バアイ</t>
    </rPh>
    <rPh sb="14" eb="16">
      <t>チョウセイ</t>
    </rPh>
    <rPh sb="17" eb="19">
      <t>ゲンサン</t>
    </rPh>
    <phoneticPr fontId="2"/>
  </si>
  <si>
    <t>加算一般</t>
    <rPh sb="0" eb="2">
      <t>カサン</t>
    </rPh>
    <rPh sb="2" eb="4">
      <t>イッパン</t>
    </rPh>
    <phoneticPr fontId="4"/>
  </si>
  <si>
    <t>療育支援</t>
    <rPh sb="0" eb="4">
      <t>リョウイクシエン</t>
    </rPh>
    <phoneticPr fontId="4"/>
  </si>
  <si>
    <t>栄養管理</t>
    <rPh sb="0" eb="4">
      <t>エイヨウカンリ</t>
    </rPh>
    <phoneticPr fontId="4"/>
  </si>
  <si>
    <t>A(特別児童扶養手当支給対象児童受入）</t>
    <rPh sb="2" eb="4">
      <t>トクベツ</t>
    </rPh>
    <rPh sb="4" eb="6">
      <t>ジドウ</t>
    </rPh>
    <rPh sb="6" eb="10">
      <t>フヨウテアテ</t>
    </rPh>
    <rPh sb="10" eb="16">
      <t>シキュウタイショウジドウ</t>
    </rPh>
    <rPh sb="16" eb="17">
      <t>ウ</t>
    </rPh>
    <rPh sb="17" eb="18">
      <t>イ</t>
    </rPh>
    <phoneticPr fontId="4"/>
  </si>
  <si>
    <t>B(それ以外の障害児受入）</t>
    <rPh sb="4" eb="6">
      <t>イガイ</t>
    </rPh>
    <rPh sb="7" eb="11">
      <t>ショウガイジウ</t>
    </rPh>
    <rPh sb="11" eb="12">
      <t>イ</t>
    </rPh>
    <phoneticPr fontId="4"/>
  </si>
  <si>
    <t>A(配置)</t>
    <rPh sb="2" eb="4">
      <t>ハイチ</t>
    </rPh>
    <phoneticPr fontId="4"/>
  </si>
  <si>
    <t>B(兼務)</t>
    <rPh sb="2" eb="4">
      <t>ケンム</t>
    </rPh>
    <phoneticPr fontId="4"/>
  </si>
  <si>
    <t>C(嘱託)</t>
    <rPh sb="2" eb="4">
      <t>ショクタク</t>
    </rPh>
    <phoneticPr fontId="4"/>
  </si>
  <si>
    <t>〇　各種加算・調整の適用状況（該当するものに「●」又は選択）</t>
    <rPh sb="2" eb="6">
      <t>カクシュカサン</t>
    </rPh>
    <rPh sb="7" eb="9">
      <t>チョウセイ</t>
    </rPh>
    <rPh sb="10" eb="14">
      <t>テキヨウジョウキョウ</t>
    </rPh>
    <rPh sb="15" eb="17">
      <t>ガイトウ</t>
    </rPh>
    <rPh sb="25" eb="26">
      <t>マタ</t>
    </rPh>
    <rPh sb="27" eb="29">
      <t>センタク</t>
    </rPh>
    <phoneticPr fontId="4"/>
  </si>
  <si>
    <t>夜間保育加算</t>
    <rPh sb="0" eb="2">
      <t>ヤカン</t>
    </rPh>
    <rPh sb="2" eb="4">
      <t>ホイク</t>
    </rPh>
    <rPh sb="4" eb="6">
      <t>カサン</t>
    </rPh>
    <phoneticPr fontId="2"/>
  </si>
  <si>
    <t>療育支援加算</t>
    <rPh sb="0" eb="6">
      <t>リョウイクシエンカサン</t>
    </rPh>
    <phoneticPr fontId="2"/>
  </si>
  <si>
    <t>栄養管理加算</t>
    <rPh sb="0" eb="6">
      <t>エイヨウカンリカサン</t>
    </rPh>
    <phoneticPr fontId="2"/>
  </si>
  <si>
    <t>区分1</t>
    <rPh sb="0" eb="2">
      <t>クブン</t>
    </rPh>
    <phoneticPr fontId="4"/>
  </si>
  <si>
    <t>区分2</t>
    <rPh sb="0" eb="2">
      <t>クブン</t>
    </rPh>
    <phoneticPr fontId="4"/>
  </si>
  <si>
    <t>○　加算率</t>
    <rPh sb="2" eb="5">
      <t>カサンリツ</t>
    </rPh>
    <phoneticPr fontId="4"/>
  </si>
  <si>
    <t>D</t>
    <phoneticPr fontId="4"/>
  </si>
  <si>
    <t>C</t>
    <phoneticPr fontId="4"/>
  </si>
  <si>
    <t>A</t>
    <phoneticPr fontId="4"/>
  </si>
  <si>
    <t>定員key1</t>
    <rPh sb="0" eb="2">
      <t>テイイン</t>
    </rPh>
    <phoneticPr fontId="4"/>
  </si>
  <si>
    <t>定員key2</t>
    <rPh sb="0" eb="2">
      <t>テイイン</t>
    </rPh>
    <phoneticPr fontId="4"/>
  </si>
  <si>
    <t>標準</t>
    <rPh sb="0" eb="2">
      <t>ヒョウジュン</t>
    </rPh>
    <phoneticPr fontId="4"/>
  </si>
  <si>
    <t>○　加算額計算（区分1）</t>
    <rPh sb="2" eb="5">
      <t>カサンガク</t>
    </rPh>
    <rPh sb="5" eb="7">
      <t>ケイサン</t>
    </rPh>
    <rPh sb="8" eb="10">
      <t>クブン</t>
    </rPh>
    <phoneticPr fontId="4"/>
  </si>
  <si>
    <t>処遇改善等加算（本園/標準時間）単価</t>
    <rPh sb="0" eb="7">
      <t>ショグウカイゼントウカサン</t>
    </rPh>
    <rPh sb="11" eb="15">
      <t>ヒョウジュンジカン</t>
    </rPh>
    <rPh sb="16" eb="18">
      <t>タンカ</t>
    </rPh>
    <phoneticPr fontId="4"/>
  </si>
  <si>
    <t>処遇改善等加算（本園/短時間）単価</t>
    <rPh sb="0" eb="5">
      <t>ショグウカイゼントウ</t>
    </rPh>
    <rPh sb="5" eb="7">
      <t>カサン</t>
    </rPh>
    <rPh sb="8" eb="10">
      <t>ホンエン</t>
    </rPh>
    <rPh sb="11" eb="14">
      <t>タンジカン</t>
    </rPh>
    <rPh sb="15" eb="17">
      <t>タンカ</t>
    </rPh>
    <phoneticPr fontId="4"/>
  </si>
  <si>
    <t>処遇改善等加算（分園/標準時間）単価</t>
    <rPh sb="0" eb="7">
      <t>ショグウカイゼントウカサン</t>
    </rPh>
    <rPh sb="11" eb="15">
      <t>ヒョウジュンジカン</t>
    </rPh>
    <rPh sb="16" eb="18">
      <t>タンカ</t>
    </rPh>
    <phoneticPr fontId="4"/>
  </si>
  <si>
    <t>処遇改善等加算（分園/短時間）単価</t>
    <rPh sb="0" eb="5">
      <t>ショグウカイゼントウ</t>
    </rPh>
    <rPh sb="5" eb="7">
      <t>カサン</t>
    </rPh>
    <rPh sb="11" eb="14">
      <t>タンジカン</t>
    </rPh>
    <rPh sb="15" eb="17">
      <t>タンカ</t>
    </rPh>
    <phoneticPr fontId="4"/>
  </si>
  <si>
    <t>3歳児配置改善加算単価</t>
    <rPh sb="1" eb="3">
      <t>サイジ</t>
    </rPh>
    <rPh sb="3" eb="9">
      <t>ハイチカイゼンカサン</t>
    </rPh>
    <rPh sb="9" eb="11">
      <t>タンカ</t>
    </rPh>
    <phoneticPr fontId="4"/>
  </si>
  <si>
    <t>1歳児配置改善加算単価</t>
    <rPh sb="1" eb="3">
      <t>サイジ</t>
    </rPh>
    <rPh sb="3" eb="9">
      <t>ハイチカイゼンカサン</t>
    </rPh>
    <rPh sb="9" eb="11">
      <t>タンカ</t>
    </rPh>
    <phoneticPr fontId="4"/>
  </si>
  <si>
    <t>4歳以上児配置改善加算単価</t>
    <rPh sb="1" eb="4">
      <t>サイイジョウ</t>
    </rPh>
    <rPh sb="4" eb="5">
      <t>ジ</t>
    </rPh>
    <rPh sb="5" eb="7">
      <t>ハイチ</t>
    </rPh>
    <rPh sb="7" eb="9">
      <t>カイゼン</t>
    </rPh>
    <rPh sb="9" eb="11">
      <t>カサン</t>
    </rPh>
    <rPh sb="11" eb="13">
      <t>タンカ</t>
    </rPh>
    <phoneticPr fontId="4"/>
  </si>
  <si>
    <t>休日保育</t>
    <rPh sb="0" eb="4">
      <t>キュウジツホイク</t>
    </rPh>
    <phoneticPr fontId="4"/>
  </si>
  <si>
    <t>～210人</t>
  </si>
  <si>
    <t>211人～279人</t>
  </si>
  <si>
    <t>280人～349人</t>
  </si>
  <si>
    <t>350人～419人</t>
  </si>
  <si>
    <t>420人～489人</t>
  </si>
  <si>
    <t>490人～559人</t>
  </si>
  <si>
    <t>560人～629人</t>
  </si>
  <si>
    <t>630人～699人</t>
  </si>
  <si>
    <t>700人～769人</t>
  </si>
  <si>
    <t>770人～839人</t>
  </si>
  <si>
    <t>840人～909人</t>
  </si>
  <si>
    <t>910人～979人</t>
  </si>
  <si>
    <t>980人～1049人</t>
  </si>
  <si>
    <t>1050人～</t>
  </si>
  <si>
    <t>休日保育加算単価</t>
    <rPh sb="0" eb="8">
      <t>キュウジツホイクカサンタンカ</t>
    </rPh>
    <phoneticPr fontId="4"/>
  </si>
  <si>
    <t>770人～839人</t>
    <phoneticPr fontId="4"/>
  </si>
  <si>
    <t>夜間保育加算単価</t>
    <rPh sb="0" eb="6">
      <t>ヤカンホイクカサン</t>
    </rPh>
    <rPh sb="6" eb="8">
      <t>タンカ</t>
    </rPh>
    <phoneticPr fontId="4"/>
  </si>
  <si>
    <t>チーム保育推進加算単価</t>
    <rPh sb="3" eb="5">
      <t>ホイク</t>
    </rPh>
    <rPh sb="5" eb="7">
      <t>スイシン</t>
    </rPh>
    <rPh sb="7" eb="9">
      <t>カサン</t>
    </rPh>
    <rPh sb="9" eb="11">
      <t>タンカ</t>
    </rPh>
    <phoneticPr fontId="4"/>
  </si>
  <si>
    <t>分園の調整</t>
    <rPh sb="0" eb="2">
      <t>ブンエン</t>
    </rPh>
    <rPh sb="3" eb="5">
      <t>チョウセイ</t>
    </rPh>
    <phoneticPr fontId="4"/>
  </si>
  <si>
    <t>施設長未設置</t>
    <rPh sb="0" eb="2">
      <t>シセツ</t>
    </rPh>
    <rPh sb="2" eb="3">
      <t>オサ</t>
    </rPh>
    <rPh sb="3" eb="6">
      <t>ミセッチ</t>
    </rPh>
    <phoneticPr fontId="6"/>
  </si>
  <si>
    <t>主任保育士専任加算単価</t>
    <rPh sb="0" eb="9">
      <t>シュニンホイクシセンニンカサン</t>
    </rPh>
    <rPh sb="9" eb="11">
      <t>タンカ</t>
    </rPh>
    <phoneticPr fontId="4"/>
  </si>
  <si>
    <t>事務職員雇上費加算単価</t>
    <rPh sb="9" eb="11">
      <t>タンカ</t>
    </rPh>
    <phoneticPr fontId="4"/>
  </si>
  <si>
    <t>療育支援加算単価</t>
    <rPh sb="0" eb="6">
      <t>リョウイクシエンカサン</t>
    </rPh>
    <rPh sb="6" eb="8">
      <t>タンカ</t>
    </rPh>
    <phoneticPr fontId="2"/>
  </si>
  <si>
    <t>栄養管理加算単価</t>
    <rPh sb="0" eb="6">
      <t>エイヨウカンリカサン</t>
    </rPh>
    <rPh sb="6" eb="8">
      <t>タンカ</t>
    </rPh>
    <phoneticPr fontId="4"/>
  </si>
  <si>
    <t>月額</t>
    <rPh sb="0" eb="2">
      <t>ゲツガク</t>
    </rPh>
    <phoneticPr fontId="4"/>
  </si>
  <si>
    <t>児童数（①）</t>
    <rPh sb="0" eb="3">
      <t>ジドウスウ</t>
    </rPh>
    <phoneticPr fontId="4"/>
  </si>
  <si>
    <t>単価計（②）</t>
    <rPh sb="0" eb="2">
      <t>タンカ</t>
    </rPh>
    <rPh sb="2" eb="3">
      <t>ケイ</t>
    </rPh>
    <phoneticPr fontId="4"/>
  </si>
  <si>
    <t>月額（①×②）</t>
    <rPh sb="0" eb="2">
      <t>ゲツガク</t>
    </rPh>
    <phoneticPr fontId="4"/>
  </si>
  <si>
    <t>○　加算額計算（区分2）</t>
    <rPh sb="2" eb="5">
      <t>カサンガク</t>
    </rPh>
    <rPh sb="5" eb="7">
      <t>ケイサン</t>
    </rPh>
    <rPh sb="8" eb="10">
      <t>クブン</t>
    </rPh>
    <phoneticPr fontId="4"/>
  </si>
  <si>
    <t>○　実施月数（通常は12か月）</t>
    <rPh sb="2" eb="6">
      <t>ジッシゲッスウ</t>
    </rPh>
    <rPh sb="7" eb="9">
      <t>ツウジョウ</t>
    </rPh>
    <rPh sb="13" eb="14">
      <t>ゲツ</t>
    </rPh>
    <phoneticPr fontId="4"/>
  </si>
  <si>
    <t>※　必要な場合は1～12の間で修正すること。</t>
    <rPh sb="2" eb="4">
      <t>ヒツヨウ</t>
    </rPh>
    <rPh sb="5" eb="7">
      <t>バアイ</t>
    </rPh>
    <rPh sb="13" eb="14">
      <t>アイダ</t>
    </rPh>
    <rPh sb="15" eb="17">
      <t>シュウセイ</t>
    </rPh>
    <phoneticPr fontId="4"/>
  </si>
  <si>
    <t>○　加算額見込み計算結果</t>
    <rPh sb="2" eb="5">
      <t>カサンガク</t>
    </rPh>
    <rPh sb="5" eb="7">
      <t>ミコ</t>
    </rPh>
    <rPh sb="8" eb="12">
      <t>ケイサンケッカ</t>
    </rPh>
    <phoneticPr fontId="4"/>
  </si>
  <si>
    <t>年額</t>
    <rPh sb="0" eb="2">
      <t>ネンガク</t>
    </rPh>
    <phoneticPr fontId="4"/>
  </si>
  <si>
    <t>加算率（a）</t>
    <rPh sb="0" eb="3">
      <t>カサンリツ</t>
    </rPh>
    <phoneticPr fontId="2"/>
  </si>
  <si>
    <t>加算率（b）</t>
    <rPh sb="0" eb="3">
      <t>カサンリツ</t>
    </rPh>
    <phoneticPr fontId="2"/>
  </si>
  <si>
    <t>チーム保育</t>
    <rPh sb="3" eb="5">
      <t>ホイク</t>
    </rPh>
    <phoneticPr fontId="4"/>
  </si>
  <si>
    <t>土曜弊所</t>
    <rPh sb="0" eb="4">
      <t>ドヨウヘイショ</t>
    </rPh>
    <phoneticPr fontId="4"/>
  </si>
  <si>
    <t>月に1日</t>
    <rPh sb="0" eb="1">
      <t>ゲツ</t>
    </rPh>
    <rPh sb="3" eb="4">
      <t>ニチ</t>
    </rPh>
    <phoneticPr fontId="4"/>
  </si>
  <si>
    <t>月に2日</t>
    <rPh sb="0" eb="1">
      <t>ゲツ</t>
    </rPh>
    <rPh sb="3" eb="4">
      <t>ニチ</t>
    </rPh>
    <phoneticPr fontId="4"/>
  </si>
  <si>
    <t>月に3日以上</t>
    <rPh sb="0" eb="1">
      <t>ゲツ</t>
    </rPh>
    <rPh sb="3" eb="4">
      <t>ニチ</t>
    </rPh>
    <rPh sb="4" eb="6">
      <t>イジョウ</t>
    </rPh>
    <phoneticPr fontId="4"/>
  </si>
  <si>
    <t>全ての土曜日</t>
    <rPh sb="0" eb="1">
      <t>スベ</t>
    </rPh>
    <rPh sb="3" eb="6">
      <t>ドヨウビ</t>
    </rPh>
    <phoneticPr fontId="4"/>
  </si>
  <si>
    <t>土曜閉所</t>
    <rPh sb="0" eb="2">
      <t>ドヨウ</t>
    </rPh>
    <rPh sb="2" eb="4">
      <t>ヘイショ</t>
    </rPh>
    <phoneticPr fontId="6"/>
  </si>
  <si>
    <t>flag</t>
    <phoneticPr fontId="4"/>
  </si>
  <si>
    <t>土曜閉所減算単価</t>
    <rPh sb="0" eb="4">
      <t>ドヨウヘイショ</t>
    </rPh>
    <rPh sb="4" eb="6">
      <t>ゲンサン</t>
    </rPh>
    <rPh sb="6" eb="8">
      <t>タンカ</t>
    </rPh>
    <phoneticPr fontId="4"/>
  </si>
  <si>
    <t>施設長を設置していない場合の調整（本園）</t>
    <rPh sb="0" eb="2">
      <t>シセツ</t>
    </rPh>
    <rPh sb="2" eb="3">
      <t>オサ</t>
    </rPh>
    <rPh sb="4" eb="6">
      <t>セッチ</t>
    </rPh>
    <rPh sb="11" eb="13">
      <t>バアイ</t>
    </rPh>
    <rPh sb="14" eb="16">
      <t>チョウセイ</t>
    </rPh>
    <rPh sb="17" eb="18">
      <t>ホン</t>
    </rPh>
    <rPh sb="18" eb="19">
      <t>エン</t>
    </rPh>
    <phoneticPr fontId="4"/>
  </si>
  <si>
    <t>施設長を設置していない場合の調整（分園）</t>
    <rPh sb="0" eb="2">
      <t>シセツ</t>
    </rPh>
    <rPh sb="2" eb="3">
      <t>オサ</t>
    </rPh>
    <rPh sb="4" eb="6">
      <t>セッチ</t>
    </rPh>
    <rPh sb="11" eb="13">
      <t>バアイ</t>
    </rPh>
    <rPh sb="14" eb="16">
      <t>チョウセイ</t>
    </rPh>
    <rPh sb="17" eb="19">
      <t>ブンエン</t>
    </rPh>
    <phoneticPr fontId="4"/>
  </si>
  <si>
    <t>【保育所用】処遇改善等加算区分1・2加算額見込み計算表</t>
    <rPh sb="1" eb="5">
      <t>ホイクショヨウ</t>
    </rPh>
    <rPh sb="6" eb="13">
      <t>ショグウカイゼントウカサン</t>
    </rPh>
    <phoneticPr fontId="4"/>
  </si>
  <si>
    <t>列1</t>
  </si>
  <si>
    <t>列2</t>
  </si>
  <si>
    <t>列3</t>
  </si>
  <si>
    <t>列4</t>
  </si>
  <si>
    <t>列5</t>
  </si>
  <si>
    <t>列6</t>
  </si>
  <si>
    <t>列7</t>
  </si>
  <si>
    <t>列8</t>
  </si>
  <si>
    <t>列9</t>
  </si>
  <si>
    <t>列10</t>
  </si>
  <si>
    <t>列11</t>
  </si>
  <si>
    <t>列12</t>
  </si>
  <si>
    <t>列13</t>
  </si>
  <si>
    <t>列14</t>
  </si>
  <si>
    <t>列15</t>
  </si>
  <si>
    <t>列16</t>
  </si>
  <si>
    <t>列17</t>
  </si>
  <si>
    <t>列18</t>
  </si>
  <si>
    <t>列19</t>
  </si>
  <si>
    <t>列20</t>
  </si>
  <si>
    <t>列21</t>
  </si>
  <si>
    <t>加算率(a)</t>
    <rPh sb="0" eb="2">
      <t>カサン</t>
    </rPh>
    <rPh sb="2" eb="3">
      <t>リツ</t>
    </rPh>
    <phoneticPr fontId="4"/>
  </si>
  <si>
    <t>加算率(b)</t>
    <rPh sb="0" eb="2">
      <t>カサン</t>
    </rPh>
    <rPh sb="2" eb="3">
      <t>リツ</t>
    </rPh>
    <phoneticPr fontId="4"/>
  </si>
  <si>
    <t>月1日</t>
    <rPh sb="0" eb="1">
      <t>ゲツ</t>
    </rPh>
    <rPh sb="2" eb="3">
      <t>ニチ</t>
    </rPh>
    <phoneticPr fontId="4"/>
  </si>
  <si>
    <t>月2日</t>
    <rPh sb="0" eb="1">
      <t>ゲツ</t>
    </rPh>
    <rPh sb="2" eb="3">
      <t>ニチ</t>
    </rPh>
    <phoneticPr fontId="4"/>
  </si>
  <si>
    <t>月3日以上</t>
    <rPh sb="0" eb="1">
      <t>ゲツ</t>
    </rPh>
    <rPh sb="2" eb="3">
      <t>ニチ</t>
    </rPh>
    <rPh sb="3" eb="5">
      <t>イジョウ</t>
    </rPh>
    <phoneticPr fontId="4"/>
  </si>
  <si>
    <t>すべて</t>
    <phoneticPr fontId="4"/>
  </si>
  <si>
    <t>施設・事業所名</t>
    <rPh sb="0" eb="2">
      <t>シセツ</t>
    </rPh>
    <rPh sb="3" eb="6">
      <t>ジギョウショ</t>
    </rPh>
    <rPh sb="6" eb="7">
      <t>メイ</t>
    </rPh>
    <phoneticPr fontId="4"/>
  </si>
  <si>
    <t>青色セルは入力項目</t>
    <rPh sb="0" eb="2">
      <t>アオイロ</t>
    </rPh>
    <rPh sb="5" eb="7">
      <t>ニュウリョク</t>
    </rPh>
    <rPh sb="7" eb="9">
      <t>コウモク</t>
    </rPh>
    <phoneticPr fontId="4"/>
  </si>
  <si>
    <t>児童数は、月初日利用児童数を入力すること。</t>
    <rPh sb="0" eb="3">
      <t>ジドウスウ</t>
    </rPh>
    <rPh sb="5" eb="6">
      <t>ツキ</t>
    </rPh>
    <rPh sb="6" eb="8">
      <t>ショニチ</t>
    </rPh>
    <rPh sb="8" eb="10">
      <t>リヨウ</t>
    </rPh>
    <rPh sb="10" eb="13">
      <t>ジドウスウ</t>
    </rPh>
    <rPh sb="14" eb="16">
      <t>ニュウリョク</t>
    </rPh>
    <phoneticPr fontId="4"/>
  </si>
  <si>
    <t>小規模保育所、事業所内保育事業所については、１，２歳児、０歳児欄に記入すること。</t>
    <rPh sb="0" eb="3">
      <t>ショウキボ</t>
    </rPh>
    <rPh sb="3" eb="6">
      <t>ホイクショ</t>
    </rPh>
    <rPh sb="7" eb="10">
      <t>ジギョウショ</t>
    </rPh>
    <rPh sb="10" eb="11">
      <t>ナイ</t>
    </rPh>
    <rPh sb="11" eb="13">
      <t>ホイク</t>
    </rPh>
    <rPh sb="13" eb="16">
      <t>ジギョウショ</t>
    </rPh>
    <rPh sb="25" eb="27">
      <t>サイジ</t>
    </rPh>
    <rPh sb="29" eb="31">
      <t>サイジ</t>
    </rPh>
    <rPh sb="31" eb="32">
      <t>ラン</t>
    </rPh>
    <rPh sb="33" eb="35">
      <t>キニュウ</t>
    </rPh>
    <phoneticPr fontId="4"/>
  </si>
  <si>
    <t>平均
児童数</t>
    <rPh sb="0" eb="2">
      <t>ヘイキン</t>
    </rPh>
    <rPh sb="3" eb="6">
      <t>ジドウスウ</t>
    </rPh>
    <phoneticPr fontId="4"/>
  </si>
  <si>
    <t>実績</t>
    <rPh sb="0" eb="2">
      <t>ジッセキ</t>
    </rPh>
    <phoneticPr fontId="4"/>
  </si>
  <si>
    <t>５歳児</t>
    <rPh sb="1" eb="3">
      <t>サイジ</t>
    </rPh>
    <phoneticPr fontId="4"/>
  </si>
  <si>
    <t>児童数</t>
    <rPh sb="0" eb="3">
      <t>ジドウスウ</t>
    </rPh>
    <phoneticPr fontId="4"/>
  </si>
  <si>
    <t>伸び率</t>
    <rPh sb="0" eb="1">
      <t>ノ</t>
    </rPh>
    <rPh sb="2" eb="3">
      <t>リツ</t>
    </rPh>
    <phoneticPr fontId="4"/>
  </si>
  <si>
    <t xml:space="preserve"> </t>
    <phoneticPr fontId="4"/>
  </si>
  <si>
    <t>４歳児</t>
    <rPh sb="1" eb="3">
      <t>サイジ</t>
    </rPh>
    <phoneticPr fontId="4"/>
  </si>
  <si>
    <t>３歳児</t>
    <rPh sb="1" eb="3">
      <t>サイジ</t>
    </rPh>
    <phoneticPr fontId="4"/>
  </si>
  <si>
    <t>２歳児</t>
    <rPh sb="1" eb="3">
      <t>サイジ</t>
    </rPh>
    <phoneticPr fontId="4"/>
  </si>
  <si>
    <t>１歳児</t>
    <rPh sb="1" eb="3">
      <t>サイジ</t>
    </rPh>
    <phoneticPr fontId="4"/>
  </si>
  <si>
    <t>０歳児</t>
    <rPh sb="1" eb="3">
      <t>サイジ</t>
    </rPh>
    <phoneticPr fontId="4"/>
  </si>
  <si>
    <t>合計</t>
    <rPh sb="0" eb="2">
      <t>ゴウケイ</t>
    </rPh>
    <phoneticPr fontId="4"/>
  </si>
  <si>
    <t>７年度</t>
    <rPh sb="1" eb="3">
      <t>ネンド</t>
    </rPh>
    <phoneticPr fontId="4"/>
  </si>
  <si>
    <t>見込み（4月実績×（１）で算出された伸び率）</t>
    <phoneticPr fontId="4"/>
  </si>
  <si>
    <t>※各月の初日人数は各施設の面積基準を下回らないこと</t>
    <rPh sb="1" eb="3">
      <t>カクツキ</t>
    </rPh>
    <rPh sb="4" eb="6">
      <t>ショニチ</t>
    </rPh>
    <rPh sb="6" eb="8">
      <t>ニンズウ</t>
    </rPh>
    <rPh sb="9" eb="12">
      <t>カクシセツ</t>
    </rPh>
    <rPh sb="13" eb="15">
      <t>メンセキ</t>
    </rPh>
    <rPh sb="15" eb="17">
      <t>キジュン</t>
    </rPh>
    <rPh sb="18" eb="20">
      <t>シタマワ</t>
    </rPh>
    <phoneticPr fontId="4"/>
  </si>
  <si>
    <t>（３）前年度実績による見込みによりがたい場合の年齢別平均児童数</t>
    <rPh sb="3" eb="6">
      <t>ゼンネンド</t>
    </rPh>
    <rPh sb="6" eb="8">
      <t>ジッセキ</t>
    </rPh>
    <rPh sb="11" eb="13">
      <t>ミコ</t>
    </rPh>
    <rPh sb="20" eb="22">
      <t>バアイ</t>
    </rPh>
    <rPh sb="23" eb="26">
      <t>ネンレイベツ</t>
    </rPh>
    <rPh sb="26" eb="28">
      <t>ヘイキン</t>
    </rPh>
    <rPh sb="28" eb="30">
      <t>ジドウ</t>
    </rPh>
    <rPh sb="30" eb="31">
      <t>スウ</t>
    </rPh>
    <phoneticPr fontId="4"/>
  </si>
  <si>
    <t>見込み</t>
    <phoneticPr fontId="4"/>
  </si>
  <si>
    <t>前年度実績による見込みによりがたい場合、その理由　（３）の算出結果を使用する場合は入力必須</t>
    <rPh sb="0" eb="3">
      <t>ゼンネンド</t>
    </rPh>
    <rPh sb="3" eb="5">
      <t>ジッセキ</t>
    </rPh>
    <rPh sb="8" eb="10">
      <t>ミコ</t>
    </rPh>
    <rPh sb="17" eb="19">
      <t>バアイ</t>
    </rPh>
    <rPh sb="22" eb="24">
      <t>リユウ</t>
    </rPh>
    <rPh sb="29" eb="31">
      <t>サンシュツ</t>
    </rPh>
    <rPh sb="31" eb="33">
      <t>ケッカ</t>
    </rPh>
    <rPh sb="34" eb="36">
      <t>シヨウ</t>
    </rPh>
    <rPh sb="38" eb="40">
      <t>バアイ</t>
    </rPh>
    <rPh sb="41" eb="43">
      <t>ニュウリョク</t>
    </rPh>
    <rPh sb="43" eb="45">
      <t>ヒッス</t>
    </rPh>
    <phoneticPr fontId="4"/>
  </si>
  <si>
    <t>例：近隣の保育所が、10月に閉所予定であり、その児童数の○○人を受け入れる予定であるため。</t>
    <rPh sb="0" eb="1">
      <t>レイ</t>
    </rPh>
    <rPh sb="2" eb="4">
      <t>キンリン</t>
    </rPh>
    <rPh sb="5" eb="7">
      <t>ホイク</t>
    </rPh>
    <rPh sb="7" eb="8">
      <t>ショ</t>
    </rPh>
    <rPh sb="12" eb="13">
      <t>ガツ</t>
    </rPh>
    <rPh sb="14" eb="16">
      <t>ヘイショ</t>
    </rPh>
    <rPh sb="16" eb="18">
      <t>ヨテイ</t>
    </rPh>
    <rPh sb="24" eb="27">
      <t>ジドウスウ</t>
    </rPh>
    <rPh sb="30" eb="31">
      <t>ジン</t>
    </rPh>
    <rPh sb="32" eb="33">
      <t>ウ</t>
    </rPh>
    <rPh sb="34" eb="35">
      <t>イ</t>
    </rPh>
    <rPh sb="37" eb="39">
      <t>ヨテイ</t>
    </rPh>
    <phoneticPr fontId="4"/>
  </si>
  <si>
    <t>平均年齢別児童数計算表（保育所）</t>
    <rPh sb="0" eb="2">
      <t>ヘイキン</t>
    </rPh>
    <rPh sb="2" eb="5">
      <t>ネンレイベツ</t>
    </rPh>
    <rPh sb="5" eb="8">
      <t>ジドウスウ</t>
    </rPh>
    <rPh sb="8" eb="11">
      <t>ケイサンヒョウ</t>
    </rPh>
    <rPh sb="12" eb="14">
      <t>ホイク</t>
    </rPh>
    <rPh sb="14" eb="15">
      <t>ショ</t>
    </rPh>
    <phoneticPr fontId="4"/>
  </si>
  <si>
    <t>平均年齢別児童数計算表（保育所／分園）</t>
    <rPh sb="0" eb="2">
      <t>ヘイキン</t>
    </rPh>
    <rPh sb="2" eb="5">
      <t>ネンレイベツ</t>
    </rPh>
    <rPh sb="5" eb="8">
      <t>ジドウスウ</t>
    </rPh>
    <rPh sb="8" eb="11">
      <t>ケイサンヒョウ</t>
    </rPh>
    <rPh sb="12" eb="14">
      <t>ホイク</t>
    </rPh>
    <rPh sb="14" eb="15">
      <t>ショ</t>
    </rPh>
    <rPh sb="16" eb="18">
      <t>ブンエン</t>
    </rPh>
    <phoneticPr fontId="4"/>
  </si>
  <si>
    <t>処遇改善等加算区分３　加算算定対象人数計算表（保育所）</t>
    <rPh sb="0" eb="2">
      <t>ショグウ</t>
    </rPh>
    <rPh sb="2" eb="5">
      <t>カイゼンナド</t>
    </rPh>
    <rPh sb="5" eb="7">
      <t>カサン</t>
    </rPh>
    <rPh sb="7" eb="9">
      <t>クブン</t>
    </rPh>
    <rPh sb="11" eb="13">
      <t>カサン</t>
    </rPh>
    <rPh sb="13" eb="15">
      <t>サンテイ</t>
    </rPh>
    <rPh sb="15" eb="17">
      <t>タイショウ</t>
    </rPh>
    <rPh sb="17" eb="19">
      <t>ニンズウ</t>
    </rPh>
    <rPh sb="19" eb="21">
      <t>ケイサン</t>
    </rPh>
    <rPh sb="21" eb="22">
      <t>ヒョウ</t>
    </rPh>
    <rPh sb="22" eb="24">
      <t>ケイサン</t>
    </rPh>
    <rPh sb="24" eb="25">
      <t>オモテホイクショ</t>
    </rPh>
    <phoneticPr fontId="4"/>
  </si>
  <si>
    <t>0．基礎情報</t>
    <rPh sb="2" eb="4">
      <t>キソ</t>
    </rPh>
    <rPh sb="4" eb="6">
      <t>ジョウホウ</t>
    </rPh>
    <phoneticPr fontId="4"/>
  </si>
  <si>
    <t>選択項目</t>
    <rPh sb="0" eb="2">
      <t>センタク</t>
    </rPh>
    <rPh sb="2" eb="4">
      <t>コウモク</t>
    </rPh>
    <phoneticPr fontId="4"/>
  </si>
  <si>
    <t>入力項目</t>
    <rPh sb="0" eb="2">
      <t>ニュウリョク</t>
    </rPh>
    <rPh sb="2" eb="4">
      <t>コウモク</t>
    </rPh>
    <phoneticPr fontId="4"/>
  </si>
  <si>
    <t>本園分を
記入</t>
    <rPh sb="0" eb="1">
      <t>ホン</t>
    </rPh>
    <rPh sb="1" eb="2">
      <t>エン</t>
    </rPh>
    <rPh sb="2" eb="3">
      <t>ブン</t>
    </rPh>
    <rPh sb="5" eb="7">
      <t>キニュウ</t>
    </rPh>
    <phoneticPr fontId="4"/>
  </si>
  <si>
    <t>利用定員数</t>
    <rPh sb="0" eb="2">
      <t>リヨウ</t>
    </rPh>
    <rPh sb="2" eb="4">
      <t>テイイン</t>
    </rPh>
    <rPh sb="4" eb="5">
      <t>スウ</t>
    </rPh>
    <phoneticPr fontId="4"/>
  </si>
  <si>
    <t>年齢別児童数</t>
    <rPh sb="0" eb="3">
      <t>ネンレイベツ</t>
    </rPh>
    <rPh sb="3" eb="6">
      <t>ジドウスウ</t>
    </rPh>
    <phoneticPr fontId="4"/>
  </si>
  <si>
    <t>４歳児以上児</t>
    <rPh sb="1" eb="3">
      <t>サイジ</t>
    </rPh>
    <rPh sb="3" eb="5">
      <t>イジョウ</t>
    </rPh>
    <rPh sb="5" eb="6">
      <t>ジ</t>
    </rPh>
    <phoneticPr fontId="4"/>
  </si>
  <si>
    <t>３歳児</t>
    <rPh sb="1" eb="2">
      <t>サイ</t>
    </rPh>
    <rPh sb="2" eb="3">
      <t>ジ</t>
    </rPh>
    <phoneticPr fontId="4"/>
  </si>
  <si>
    <t>１，２歳児</t>
    <rPh sb="3" eb="5">
      <t>サイジ</t>
    </rPh>
    <phoneticPr fontId="4"/>
  </si>
  <si>
    <t>　うち１歳児</t>
    <rPh sb="4" eb="6">
      <t>サイジ</t>
    </rPh>
    <phoneticPr fontId="4"/>
  </si>
  <si>
    <t>※</t>
    <phoneticPr fontId="4"/>
  </si>
  <si>
    <r>
      <t xml:space="preserve">各月平均の年齢別児童数を使用する場合は、別途配布している「年齢別児童数計算表」により計算した児童数を入力すること。
</t>
    </r>
    <r>
      <rPr>
        <sz val="11"/>
        <color rgb="FFFF0000"/>
        <rFont val="HG丸ｺﾞｼｯｸM-PRO"/>
        <family val="3"/>
        <charset val="128"/>
      </rPr>
      <t>特例給付を受けて利用する児童がいる場合は、該当する年齢区分に含めること。</t>
    </r>
    <rPh sb="0" eb="2">
      <t>カクツキ</t>
    </rPh>
    <rPh sb="2" eb="4">
      <t>ヘイキン</t>
    </rPh>
    <rPh sb="5" eb="8">
      <t>ネンレイベツ</t>
    </rPh>
    <rPh sb="8" eb="11">
      <t>ジドウスウ</t>
    </rPh>
    <rPh sb="12" eb="14">
      <t>シヨウ</t>
    </rPh>
    <rPh sb="16" eb="18">
      <t>バアイ</t>
    </rPh>
    <rPh sb="20" eb="22">
      <t>ベット</t>
    </rPh>
    <rPh sb="22" eb="24">
      <t>ハイフ</t>
    </rPh>
    <rPh sb="29" eb="32">
      <t>ネンレイベツ</t>
    </rPh>
    <rPh sb="32" eb="35">
      <t>ジドウスウ</t>
    </rPh>
    <rPh sb="35" eb="37">
      <t>ケイサン</t>
    </rPh>
    <rPh sb="37" eb="38">
      <t>オモテ</t>
    </rPh>
    <rPh sb="42" eb="44">
      <t>ケイサン</t>
    </rPh>
    <rPh sb="46" eb="49">
      <t>ジドウスウ</t>
    </rPh>
    <rPh sb="50" eb="52">
      <t>ニュウリョク</t>
    </rPh>
    <phoneticPr fontId="4"/>
  </si>
  <si>
    <t>１．加算対象人数の基礎となる職員数（人）</t>
    <rPh sb="2" eb="4">
      <t>カサン</t>
    </rPh>
    <rPh sb="4" eb="6">
      <t>タイショウ</t>
    </rPh>
    <rPh sb="6" eb="8">
      <t>ニンズウ</t>
    </rPh>
    <rPh sb="9" eb="11">
      <t>キソ</t>
    </rPh>
    <rPh sb="14" eb="17">
      <t>ショクインスウ</t>
    </rPh>
    <rPh sb="18" eb="19">
      <t>ニン</t>
    </rPh>
    <phoneticPr fontId="4"/>
  </si>
  <si>
    <t>本園分</t>
    <rPh sb="0" eb="1">
      <t>ホン</t>
    </rPh>
    <rPh sb="1" eb="2">
      <t>エン</t>
    </rPh>
    <rPh sb="2" eb="3">
      <t>ブン</t>
    </rPh>
    <phoneticPr fontId="4"/>
  </si>
  <si>
    <t>選択
項目</t>
    <rPh sb="0" eb="2">
      <t>センタク</t>
    </rPh>
    <rPh sb="3" eb="5">
      <t>コウモク</t>
    </rPh>
    <phoneticPr fontId="4"/>
  </si>
  <si>
    <t>職員数
（自動計算）</t>
    <rPh sb="0" eb="3">
      <t>ショクインスウ</t>
    </rPh>
    <rPh sb="5" eb="7">
      <t>ジドウ</t>
    </rPh>
    <rPh sb="7" eb="9">
      <t>ケイサン</t>
    </rPh>
    <phoneticPr fontId="4"/>
  </si>
  <si>
    <t>ａ</t>
    <phoneticPr fontId="4"/>
  </si>
  <si>
    <t>年齢別配置基準による職員数</t>
    <rPh sb="0" eb="3">
      <t>ネンレイベツ</t>
    </rPh>
    <rPh sb="3" eb="7">
      <t>ハイキ</t>
    </rPh>
    <rPh sb="10" eb="13">
      <t>ショクインスウ</t>
    </rPh>
    <phoneticPr fontId="4"/>
  </si>
  <si>
    <t>4歳以上児</t>
    <rPh sb="1" eb="4">
      <t>サイイジョウ</t>
    </rPh>
    <rPh sb="2" eb="4">
      <t>イジョウ</t>
    </rPh>
    <rPh sb="4" eb="5">
      <t>ジ</t>
    </rPh>
    <phoneticPr fontId="4"/>
  </si>
  <si>
    <t xml:space="preserve">  4歳以上児配置改善加算</t>
    <rPh sb="4" eb="6">
      <t>イジョウ</t>
    </rPh>
    <phoneticPr fontId="4"/>
  </si>
  <si>
    <t>3歳児</t>
    <rPh sb="1" eb="3">
      <t>サイジ</t>
    </rPh>
    <phoneticPr fontId="4"/>
  </si>
  <si>
    <t xml:space="preserve">  3歳児配置改善加算</t>
    <rPh sb="3" eb="5">
      <t>サイジ</t>
    </rPh>
    <rPh sb="5" eb="7">
      <t>ハイチ</t>
    </rPh>
    <rPh sb="7" eb="9">
      <t>カイゼン</t>
    </rPh>
    <rPh sb="9" eb="11">
      <t>カサン</t>
    </rPh>
    <phoneticPr fontId="4"/>
  </si>
  <si>
    <t xml:space="preserve">  1歳児配置改善加算</t>
    <rPh sb="3" eb="5">
      <t>サイジ</t>
    </rPh>
    <rPh sb="5" eb="7">
      <t>ハイチ</t>
    </rPh>
    <rPh sb="7" eb="9">
      <t>カイゼン</t>
    </rPh>
    <rPh sb="9" eb="11">
      <t>カサン</t>
    </rPh>
    <phoneticPr fontId="4"/>
  </si>
  <si>
    <t>小計（小数点第一位四捨五入）</t>
    <rPh sb="0" eb="2">
      <t>ショウケイ</t>
    </rPh>
    <rPh sb="3" eb="6">
      <t>ショウスウテン</t>
    </rPh>
    <rPh sb="6" eb="7">
      <t>ダイ</t>
    </rPh>
    <rPh sb="7" eb="9">
      <t>イチイ</t>
    </rPh>
    <rPh sb="9" eb="13">
      <t>シシャゴニュウ</t>
    </rPh>
    <phoneticPr fontId="4"/>
  </si>
  <si>
    <t>ｂ</t>
    <phoneticPr fontId="4"/>
  </si>
  <si>
    <r>
      <t>保育標準時間認定の</t>
    </r>
    <r>
      <rPr>
        <sz val="11"/>
        <rFont val="HG丸ｺﾞｼｯｸM-PRO"/>
        <family val="3"/>
        <charset val="128"/>
      </rPr>
      <t>子ども</t>
    </r>
    <rPh sb="0" eb="2">
      <t>ホイク</t>
    </rPh>
    <rPh sb="2" eb="4">
      <t>ヒョウジュン</t>
    </rPh>
    <rPh sb="4" eb="6">
      <t>ジカン</t>
    </rPh>
    <rPh sb="6" eb="8">
      <t>ニンテイ</t>
    </rPh>
    <rPh sb="9" eb="10">
      <t>コ</t>
    </rPh>
    <phoneticPr fontId="4"/>
  </si>
  <si>
    <t>ｃ</t>
    <phoneticPr fontId="4"/>
  </si>
  <si>
    <t>主任保育士専任加算</t>
    <rPh sb="0" eb="2">
      <t>シュニン</t>
    </rPh>
    <rPh sb="2" eb="5">
      <t>ホイクシ</t>
    </rPh>
    <rPh sb="5" eb="7">
      <t>センニン</t>
    </rPh>
    <rPh sb="7" eb="9">
      <t>カサン</t>
    </rPh>
    <phoneticPr fontId="4"/>
  </si>
  <si>
    <t>ｄ</t>
    <phoneticPr fontId="4"/>
  </si>
  <si>
    <t>事務職員雇上費加算</t>
    <rPh sb="0" eb="2">
      <t>ジム</t>
    </rPh>
    <rPh sb="2" eb="4">
      <t>ショクイン</t>
    </rPh>
    <rPh sb="4" eb="5">
      <t>ヤト</t>
    </rPh>
    <rPh sb="5" eb="6">
      <t>ア</t>
    </rPh>
    <rPh sb="6" eb="7">
      <t>ヒ</t>
    </rPh>
    <rPh sb="7" eb="9">
      <t>カサン</t>
    </rPh>
    <phoneticPr fontId="4"/>
  </si>
  <si>
    <t>ｅ</t>
    <phoneticPr fontId="4"/>
  </si>
  <si>
    <t>ｆ</t>
    <phoneticPr fontId="4"/>
  </si>
  <si>
    <t>チーム保育推進加算</t>
    <rPh sb="3" eb="5">
      <t>ホイク</t>
    </rPh>
    <rPh sb="5" eb="7">
      <t>スイシン</t>
    </rPh>
    <rPh sb="7" eb="9">
      <t>カサン</t>
    </rPh>
    <phoneticPr fontId="4"/>
  </si>
  <si>
    <t>g</t>
    <phoneticPr fontId="4"/>
  </si>
  <si>
    <t>利用定員数に基づく職員数</t>
    <rPh sb="0" eb="2">
      <t>リヨウ</t>
    </rPh>
    <rPh sb="2" eb="4">
      <t>テイイン</t>
    </rPh>
    <rPh sb="4" eb="5">
      <t>スウ</t>
    </rPh>
    <rPh sb="6" eb="7">
      <t>モト</t>
    </rPh>
    <rPh sb="9" eb="12">
      <t>ショクインスウ</t>
    </rPh>
    <phoneticPr fontId="4"/>
  </si>
  <si>
    <t>職員数（1人未満端数　四捨五入）</t>
    <rPh sb="0" eb="3">
      <t>ショクインスウ</t>
    </rPh>
    <rPh sb="5" eb="6">
      <t>ニン</t>
    </rPh>
    <rPh sb="6" eb="8">
      <t>ミマン</t>
    </rPh>
    <rPh sb="8" eb="10">
      <t>ハスウ</t>
    </rPh>
    <rPh sb="11" eb="15">
      <t>シシャゴニュウ</t>
    </rPh>
    <phoneticPr fontId="4"/>
  </si>
  <si>
    <t>２．加算算定対象人数（人）</t>
    <rPh sb="2" eb="4">
      <t>カサン</t>
    </rPh>
    <rPh sb="4" eb="6">
      <t>サンテイ</t>
    </rPh>
    <rPh sb="6" eb="8">
      <t>タイショウ</t>
    </rPh>
    <rPh sb="8" eb="10">
      <t>ニンズウ</t>
    </rPh>
    <rPh sb="11" eb="12">
      <t>ニン</t>
    </rPh>
    <phoneticPr fontId="4"/>
  </si>
  <si>
    <t>算定人数</t>
    <rPh sb="0" eb="2">
      <t>サンテイ</t>
    </rPh>
    <rPh sb="2" eb="4">
      <t>ニンズウ</t>
    </rPh>
    <phoneticPr fontId="4"/>
  </si>
  <si>
    <t>実人数</t>
    <rPh sb="0" eb="3">
      <t>ジツニンズウ</t>
    </rPh>
    <phoneticPr fontId="4"/>
  </si>
  <si>
    <t>人数A（職員数の１／３）</t>
    <phoneticPr fontId="4"/>
  </si>
  <si>
    <t>人数B（職員数の１／５）</t>
    <rPh sb="0" eb="2">
      <t>ニンズウ</t>
    </rPh>
    <rPh sb="4" eb="6">
      <t>ショクイン</t>
    </rPh>
    <rPh sb="6" eb="7">
      <t>スウ</t>
    </rPh>
    <phoneticPr fontId="4"/>
  </si>
  <si>
    <t>（参考）加算見込額（円）</t>
    <rPh sb="1" eb="3">
      <t>サンコウ</t>
    </rPh>
    <rPh sb="4" eb="6">
      <t>カサン</t>
    </rPh>
    <rPh sb="6" eb="8">
      <t>ミコ</t>
    </rPh>
    <rPh sb="8" eb="9">
      <t>ガク</t>
    </rPh>
    <rPh sb="10" eb="11">
      <t>エン</t>
    </rPh>
    <phoneticPr fontId="4"/>
  </si>
  <si>
    <t>円　×　人数A</t>
    <rPh sb="0" eb="1">
      <t>エン</t>
    </rPh>
    <rPh sb="4" eb="6">
      <t>ニンズウ</t>
    </rPh>
    <phoneticPr fontId="4"/>
  </si>
  <si>
    <t>円　×　人数B</t>
    <rPh sb="0" eb="1">
      <t>エン</t>
    </rPh>
    <rPh sb="4" eb="6">
      <t>ニンズウ</t>
    </rPh>
    <phoneticPr fontId="4"/>
  </si>
  <si>
    <t>合　計</t>
    <rPh sb="0" eb="1">
      <t>ア</t>
    </rPh>
    <rPh sb="2" eb="3">
      <t>ケイ</t>
    </rPh>
    <phoneticPr fontId="4"/>
  </si>
  <si>
    <t>◆参考①（「児童数計算表」シートのうち『（２）前年実績による令和７年度見込み年齢別平均児童数』により計算した児童数）</t>
    <rPh sb="1" eb="3">
      <t>サンコウ</t>
    </rPh>
    <rPh sb="6" eb="8">
      <t>ジドウ</t>
    </rPh>
    <rPh sb="8" eb="9">
      <t>スウ</t>
    </rPh>
    <rPh sb="9" eb="11">
      <t>ケイサン</t>
    </rPh>
    <rPh sb="11" eb="12">
      <t>オモテ</t>
    </rPh>
    <rPh sb="50" eb="52">
      <t>ケイサン</t>
    </rPh>
    <rPh sb="54" eb="56">
      <t>ジドウ</t>
    </rPh>
    <rPh sb="56" eb="57">
      <t>スウ</t>
    </rPh>
    <phoneticPr fontId="4"/>
  </si>
  <si>
    <t>本園</t>
  </si>
  <si>
    <t>平均児童数</t>
    <rPh sb="0" eb="2">
      <t>ヘイキン</t>
    </rPh>
    <rPh sb="2" eb="4">
      <t>ジドウ</t>
    </rPh>
    <rPh sb="4" eb="5">
      <t>スウ</t>
    </rPh>
    <phoneticPr fontId="4"/>
  </si>
  <si>
    <t>分園</t>
  </si>
  <si>
    <t>4歳以上児</t>
    <rPh sb="1" eb="2">
      <t>サイ</t>
    </rPh>
    <rPh sb="2" eb="4">
      <t>イジョウ</t>
    </rPh>
    <rPh sb="4" eb="5">
      <t>ジ</t>
    </rPh>
    <phoneticPr fontId="4"/>
  </si>
  <si>
    <t>1、2歳児</t>
    <rPh sb="3" eb="5">
      <t>サイジ</t>
    </rPh>
    <phoneticPr fontId="4"/>
  </si>
  <si>
    <t>うち1歳児</t>
    <rPh sb="3" eb="5">
      <t>サイジ</t>
    </rPh>
    <phoneticPr fontId="4"/>
  </si>
  <si>
    <t>0歳児</t>
    <rPh sb="1" eb="3">
      <t>サイジ</t>
    </rPh>
    <phoneticPr fontId="4"/>
  </si>
  <si>
    <t>◆参考②（「児童数計算表」シートのうち『（３）前年度実績による見込みによりがたい場合の年齢別平均児童数』により計算した児童数）</t>
    <rPh sb="1" eb="3">
      <t>サンコウ</t>
    </rPh>
    <rPh sb="6" eb="8">
      <t>ジドウ</t>
    </rPh>
    <rPh sb="8" eb="9">
      <t>スウ</t>
    </rPh>
    <rPh sb="9" eb="11">
      <t>ケイサン</t>
    </rPh>
    <rPh sb="11" eb="12">
      <t>オモテ</t>
    </rPh>
    <rPh sb="55" eb="57">
      <t>ケイサン</t>
    </rPh>
    <rPh sb="59" eb="61">
      <t>ジドウ</t>
    </rPh>
    <rPh sb="61" eb="62">
      <t>スウ</t>
    </rPh>
    <phoneticPr fontId="4"/>
  </si>
  <si>
    <t>入力ありがとうございました。試算の結果は以下のとおりです。</t>
    <rPh sb="0" eb="2">
      <t>ニュウリョク</t>
    </rPh>
    <rPh sb="14" eb="16">
      <t>シサン</t>
    </rPh>
    <rPh sb="17" eb="19">
      <t>ケッカ</t>
    </rPh>
    <rPh sb="20" eb="22">
      <t>イカ</t>
    </rPh>
    <phoneticPr fontId="4"/>
  </si>
  <si>
    <t>※　各シートの青色セル部分について、正しい情報が入力されているか、入力漏れ等がないか必ずご確認ください。</t>
    <rPh sb="2" eb="3">
      <t>カク</t>
    </rPh>
    <rPh sb="7" eb="9">
      <t>アオイロ</t>
    </rPh>
    <rPh sb="11" eb="13">
      <t>ブブン</t>
    </rPh>
    <rPh sb="18" eb="19">
      <t>タダ</t>
    </rPh>
    <rPh sb="21" eb="23">
      <t>ジョウホウ</t>
    </rPh>
    <rPh sb="24" eb="26">
      <t>ニュウリョク</t>
    </rPh>
    <rPh sb="33" eb="35">
      <t>ニュウリョク</t>
    </rPh>
    <rPh sb="35" eb="36">
      <t>モ</t>
    </rPh>
    <rPh sb="37" eb="38">
      <t>トウ</t>
    </rPh>
    <rPh sb="42" eb="43">
      <t>カナラ</t>
    </rPh>
    <rPh sb="45" eb="47">
      <t>カクニン</t>
    </rPh>
    <phoneticPr fontId="4"/>
  </si>
  <si>
    <t>◎加算率</t>
    <rPh sb="1" eb="3">
      <t>カサン</t>
    </rPh>
    <rPh sb="3" eb="4">
      <t>リツ</t>
    </rPh>
    <phoneticPr fontId="4"/>
  </si>
  <si>
    <t>加算率（a）</t>
    <rPh sb="0" eb="2">
      <t>カサン</t>
    </rPh>
    <rPh sb="2" eb="3">
      <t>リツ</t>
    </rPh>
    <phoneticPr fontId="4"/>
  </si>
  <si>
    <t>加算率（b）</t>
    <rPh sb="0" eb="2">
      <t>カサン</t>
    </rPh>
    <rPh sb="2" eb="3">
      <t>リツ</t>
    </rPh>
    <phoneticPr fontId="4"/>
  </si>
  <si>
    <t>◎処遇改善等加算　区分１「基礎分」加算見込額</t>
    <rPh sb="1" eb="3">
      <t>ショグウ</t>
    </rPh>
    <rPh sb="3" eb="5">
      <t>カイゼン</t>
    </rPh>
    <rPh sb="5" eb="6">
      <t>トウ</t>
    </rPh>
    <rPh sb="6" eb="8">
      <t>カサン</t>
    </rPh>
    <rPh sb="9" eb="11">
      <t>クブン</t>
    </rPh>
    <rPh sb="13" eb="15">
      <t>キソ</t>
    </rPh>
    <rPh sb="15" eb="16">
      <t>フン</t>
    </rPh>
    <rPh sb="17" eb="19">
      <t>カサン</t>
    </rPh>
    <rPh sb="19" eb="21">
      <t>ミコ</t>
    </rPh>
    <rPh sb="21" eb="22">
      <t>ガク</t>
    </rPh>
    <phoneticPr fontId="4"/>
  </si>
  <si>
    <t>◎処遇改善等加算　区分２「賃金改善分」加算見込額</t>
    <rPh sb="1" eb="3">
      <t>ショグウ</t>
    </rPh>
    <rPh sb="3" eb="5">
      <t>カイゼン</t>
    </rPh>
    <rPh sb="5" eb="6">
      <t>トウ</t>
    </rPh>
    <rPh sb="6" eb="8">
      <t>カサン</t>
    </rPh>
    <rPh sb="9" eb="11">
      <t>クブン</t>
    </rPh>
    <rPh sb="13" eb="15">
      <t>チンギン</t>
    </rPh>
    <rPh sb="15" eb="17">
      <t>カイゼン</t>
    </rPh>
    <rPh sb="17" eb="18">
      <t>フン</t>
    </rPh>
    <rPh sb="19" eb="21">
      <t>カサン</t>
    </rPh>
    <rPh sb="21" eb="23">
      <t>ミコ</t>
    </rPh>
    <rPh sb="23" eb="24">
      <t>ガク</t>
    </rPh>
    <phoneticPr fontId="4"/>
  </si>
  <si>
    <t>◎処遇改善等加算　区分３「質の向上分」算定対象人数及び加算見込額</t>
    <rPh sb="1" eb="3">
      <t>ショグウ</t>
    </rPh>
    <rPh sb="3" eb="5">
      <t>カイゼン</t>
    </rPh>
    <rPh sb="5" eb="6">
      <t>トウ</t>
    </rPh>
    <rPh sb="6" eb="8">
      <t>カサン</t>
    </rPh>
    <rPh sb="9" eb="11">
      <t>クブン</t>
    </rPh>
    <rPh sb="13" eb="14">
      <t>シツ</t>
    </rPh>
    <rPh sb="15" eb="17">
      <t>コウジョウ</t>
    </rPh>
    <rPh sb="17" eb="18">
      <t>フン</t>
    </rPh>
    <rPh sb="19" eb="21">
      <t>サンテイ</t>
    </rPh>
    <rPh sb="21" eb="23">
      <t>タイショウ</t>
    </rPh>
    <rPh sb="23" eb="25">
      <t>ニンズウ</t>
    </rPh>
    <rPh sb="25" eb="26">
      <t>オヨ</t>
    </rPh>
    <rPh sb="27" eb="29">
      <t>カサン</t>
    </rPh>
    <rPh sb="29" eb="31">
      <t>ミコ</t>
    </rPh>
    <rPh sb="31" eb="32">
      <t>ガク</t>
    </rPh>
    <phoneticPr fontId="4"/>
  </si>
  <si>
    <t>人数Ａ</t>
    <rPh sb="0" eb="2">
      <t>ニンズウ</t>
    </rPh>
    <phoneticPr fontId="4"/>
  </si>
  <si>
    <t>人数Ｂ</t>
    <rPh sb="0" eb="2">
      <t>ニンズウ</t>
    </rPh>
    <phoneticPr fontId="4"/>
  </si>
  <si>
    <t>充てない</t>
    <rPh sb="0" eb="1">
      <t>ア</t>
    </rPh>
    <phoneticPr fontId="4"/>
  </si>
  <si>
    <t>5.(区分2を申請する場合)区分2の加算額の一部を他の施設・事業所における賃金の改善に充てる場合は「充てる」を選択してください。</t>
    <rPh sb="3" eb="5">
      <t>クブン</t>
    </rPh>
    <rPh sb="7" eb="9">
      <t>シンセイ</t>
    </rPh>
    <rPh sb="11" eb="13">
      <t>バアイ</t>
    </rPh>
    <rPh sb="14" eb="16">
      <t>クブン</t>
    </rPh>
    <rPh sb="18" eb="21">
      <t>カサンガク</t>
    </rPh>
    <rPh sb="22" eb="24">
      <t>イチブ</t>
    </rPh>
    <rPh sb="25" eb="26">
      <t>ホカ</t>
    </rPh>
    <rPh sb="27" eb="29">
      <t>シセツ</t>
    </rPh>
    <rPh sb="30" eb="33">
      <t>ジギョウショ</t>
    </rPh>
    <rPh sb="37" eb="39">
      <t>チンギン</t>
    </rPh>
    <rPh sb="40" eb="42">
      <t>カイゼン</t>
    </rPh>
    <rPh sb="43" eb="44">
      <t>ア</t>
    </rPh>
    <rPh sb="46" eb="48">
      <t>バアイ</t>
    </rPh>
    <rPh sb="50" eb="51">
      <t>ア</t>
    </rPh>
    <rPh sb="55" eb="57">
      <t>センタク</t>
    </rPh>
    <phoneticPr fontId="4"/>
  </si>
  <si>
    <t>該当しない</t>
    <rPh sb="0" eb="2">
      <t>ガイトウ</t>
    </rPh>
    <phoneticPr fontId="4"/>
  </si>
  <si>
    <t>4.国通知中、第２の２（４）の「なお書き」に該当する場合は「該当する」を選択してください。</t>
    <rPh sb="2" eb="5">
      <t>クニツウチ</t>
    </rPh>
    <rPh sb="5" eb="6">
      <t>ナカ</t>
    </rPh>
    <rPh sb="18" eb="19">
      <t>ガ</t>
    </rPh>
    <rPh sb="22" eb="24">
      <t>ガイトウ</t>
    </rPh>
    <rPh sb="26" eb="28">
      <t>バアイ</t>
    </rPh>
    <rPh sb="30" eb="32">
      <t>ガイトウ</t>
    </rPh>
    <rPh sb="36" eb="38">
      <t>センタク</t>
    </rPh>
    <phoneticPr fontId="4"/>
  </si>
  <si>
    <t>申請する</t>
    <rPh sb="0" eb="2">
      <t>シンセイ</t>
    </rPh>
    <phoneticPr fontId="4"/>
  </si>
  <si>
    <t>区分3</t>
    <rPh sb="0" eb="2">
      <t>クブン</t>
    </rPh>
    <phoneticPr fontId="4"/>
  </si>
  <si>
    <t>3.申請する区分を選択してください。（すべて申請する場合は３つとも「申請する」を選択）</t>
    <rPh sb="2" eb="4">
      <t>シンセイ</t>
    </rPh>
    <rPh sb="6" eb="8">
      <t>クブン</t>
    </rPh>
    <rPh sb="9" eb="11">
      <t>センタク</t>
    </rPh>
    <rPh sb="22" eb="24">
      <t>シンセイ</t>
    </rPh>
    <rPh sb="26" eb="28">
      <t>バアイ</t>
    </rPh>
    <rPh sb="34" eb="36">
      <t>シンセイ</t>
    </rPh>
    <rPh sb="40" eb="42">
      <t>センタク</t>
    </rPh>
    <phoneticPr fontId="4"/>
  </si>
  <si>
    <t>①加算前年度に処遇改善等加算（区分1）の適用を受けている。</t>
    <rPh sb="1" eb="6">
      <t>カサンゼンネンド</t>
    </rPh>
    <rPh sb="7" eb="14">
      <t>ショグウカイゼントウカサン</t>
    </rPh>
    <rPh sb="15" eb="17">
      <t>クブン</t>
    </rPh>
    <rPh sb="20" eb="22">
      <t>テキヨウ</t>
    </rPh>
    <rPh sb="23" eb="24">
      <t>ウ</t>
    </rPh>
    <phoneticPr fontId="4"/>
  </si>
  <si>
    <t>2.処遇改善等加算の適用状況を入力してください。</t>
    <rPh sb="2" eb="7">
      <t>ショグウカイゼントウ</t>
    </rPh>
    <rPh sb="7" eb="9">
      <t>カサン</t>
    </rPh>
    <rPh sb="10" eb="14">
      <t>テキヨウジョウキョウ</t>
    </rPh>
    <rPh sb="15" eb="17">
      <t>ニュウリョク</t>
    </rPh>
    <phoneticPr fontId="4"/>
  </si>
  <si>
    <t>認定こども園－幼保連携型</t>
  </si>
  <si>
    <t>施設類型</t>
    <phoneticPr fontId="4"/>
  </si>
  <si>
    <t>施設・事業所名</t>
    <phoneticPr fontId="4"/>
  </si>
  <si>
    <t>4桁コード</t>
    <phoneticPr fontId="4"/>
  </si>
  <si>
    <t>1.処遇改善等加算の申請に当たり、まず最初に、以下の内容に入力してください。</t>
    <rPh sb="2" eb="9">
      <t>ショグウカイゼントウカサン</t>
    </rPh>
    <rPh sb="10" eb="12">
      <t>シンセイ</t>
    </rPh>
    <rPh sb="13" eb="14">
      <t>ア</t>
    </rPh>
    <rPh sb="19" eb="21">
      <t>サイショ</t>
    </rPh>
    <rPh sb="23" eb="25">
      <t>イカ</t>
    </rPh>
    <rPh sb="26" eb="28">
      <t>ナイヨウ</t>
    </rPh>
    <rPh sb="29" eb="31">
      <t>ニュウリョク</t>
    </rPh>
    <phoneticPr fontId="4"/>
  </si>
  <si>
    <t>処遇改善等加算申請書（基本情報等入力）</t>
    <rPh sb="0" eb="7">
      <t>ショグウカイゼントウカサン</t>
    </rPh>
    <rPh sb="7" eb="10">
      <t>シンセイショ</t>
    </rPh>
    <rPh sb="11" eb="15">
      <t>キホンジョウホウ</t>
    </rPh>
    <rPh sb="15" eb="16">
      <t>トウ</t>
    </rPh>
    <rPh sb="16" eb="18">
      <t>ニュウリョク</t>
    </rPh>
    <phoneticPr fontId="4"/>
  </si>
  <si>
    <t>幼稚園</t>
  </si>
  <si>
    <t>家庭的保育</t>
  </si>
  <si>
    <t>事業所内保育－Ａ型</t>
  </si>
  <si>
    <t>事業所内保育－２０人以上</t>
  </si>
  <si>
    <t>小規模保育－Ｂ型</t>
  </si>
  <si>
    <t>小規模保育－Ａ型</t>
  </si>
  <si>
    <t>認定こども園－幼稚園型</t>
  </si>
  <si>
    <t>未入力事項があります。</t>
    <phoneticPr fontId="4"/>
  </si>
  <si>
    <t>充てる</t>
    <rPh sb="0" eb="1">
      <t>ア</t>
    </rPh>
    <phoneticPr fontId="4"/>
  </si>
  <si>
    <t>該当する</t>
    <rPh sb="0" eb="2">
      <t>ガイトウ</t>
    </rPh>
    <phoneticPr fontId="4"/>
  </si>
  <si>
    <t>申請しない</t>
    <rPh sb="0" eb="2">
      <t>シンセイ</t>
    </rPh>
    <phoneticPr fontId="4"/>
  </si>
  <si>
    <t>いいえ</t>
    <phoneticPr fontId="4"/>
  </si>
  <si>
    <t>認定こども園－保育所型</t>
  </si>
  <si>
    <t>はい</t>
    <phoneticPr fontId="4"/>
  </si>
  <si>
    <t>保育所</t>
  </si>
  <si>
    <t>エラーチェック</t>
    <phoneticPr fontId="4"/>
  </si>
  <si>
    <t>他施設</t>
    <rPh sb="0" eb="3">
      <t>ホカシセツ</t>
    </rPh>
    <phoneticPr fontId="4"/>
  </si>
  <si>
    <t>特別事情</t>
    <rPh sb="0" eb="4">
      <t>トクベツジジョウ</t>
    </rPh>
    <phoneticPr fontId="4"/>
  </si>
  <si>
    <t>申請</t>
    <rPh sb="0" eb="2">
      <t>シンセイ</t>
    </rPh>
    <phoneticPr fontId="4"/>
  </si>
  <si>
    <t>YesNo</t>
    <phoneticPr fontId="4"/>
  </si>
  <si>
    <t>施設類型</t>
    <rPh sb="0" eb="4">
      <t>シセツルイケイ</t>
    </rPh>
    <phoneticPr fontId="4"/>
  </si>
  <si>
    <t>入力ありがとうございました。以下で「●」が付いているシートの作成をお願いします。</t>
    <rPh sb="0" eb="2">
      <t>ニュウリョク</t>
    </rPh>
    <rPh sb="30" eb="32">
      <t>サクセイ</t>
    </rPh>
    <rPh sb="34" eb="35">
      <t>ネガ</t>
    </rPh>
    <phoneticPr fontId="4"/>
  </si>
  <si>
    <t>2_区分12加算額計算表</t>
    <rPh sb="2" eb="4">
      <t>クブン</t>
    </rPh>
    <rPh sb="6" eb="9">
      <t>カサンガク</t>
    </rPh>
    <rPh sb="9" eb="11">
      <t>ケイサン</t>
    </rPh>
    <rPh sb="11" eb="12">
      <t>オモテ</t>
    </rPh>
    <phoneticPr fontId="4"/>
  </si>
  <si>
    <t>3_区分3計算表</t>
    <rPh sb="2" eb="4">
      <t>クブン</t>
    </rPh>
    <rPh sb="5" eb="7">
      <t>ケイサン</t>
    </rPh>
    <rPh sb="7" eb="8">
      <t>オモテ</t>
    </rPh>
    <phoneticPr fontId="4"/>
  </si>
  <si>
    <t>1-1_児童数計算表　※ 分園を設置している場合は1-2も作成</t>
    <rPh sb="4" eb="6">
      <t>ジドウ</t>
    </rPh>
    <rPh sb="6" eb="7">
      <t>スウ</t>
    </rPh>
    <rPh sb="7" eb="9">
      <t>ケイサン</t>
    </rPh>
    <rPh sb="9" eb="10">
      <t>オモテ</t>
    </rPh>
    <rPh sb="13" eb="15">
      <t>ブンエン</t>
    </rPh>
    <rPh sb="16" eb="18">
      <t>セッチ</t>
    </rPh>
    <rPh sb="22" eb="24">
      <t>バアイ</t>
    </rPh>
    <rPh sb="29" eb="31">
      <t>サクセイ</t>
    </rPh>
    <phoneticPr fontId="4"/>
  </si>
  <si>
    <t>栄養管理加算（Ａ：配置の場合）</t>
    <rPh sb="0" eb="2">
      <t>エイヨウ</t>
    </rPh>
    <rPh sb="2" eb="4">
      <t>カンリ</t>
    </rPh>
    <rPh sb="4" eb="6">
      <t>カサン</t>
    </rPh>
    <rPh sb="9" eb="11">
      <t>ハイチ</t>
    </rPh>
    <rPh sb="12" eb="14">
      <t>バアイ</t>
    </rPh>
    <phoneticPr fontId="6"/>
  </si>
  <si>
    <t>障害児保育加算</t>
    <rPh sb="0" eb="3">
      <t>ショウガイジ</t>
    </rPh>
    <rPh sb="3" eb="5">
      <t>ホイク</t>
    </rPh>
    <rPh sb="5" eb="7">
      <t>カサン</t>
    </rPh>
    <phoneticPr fontId="6"/>
  </si>
  <si>
    <t>家庭的保育</t>
    <rPh sb="0" eb="3">
      <t>カテイテキ</t>
    </rPh>
    <rPh sb="3" eb="5">
      <t>ホイク</t>
    </rPh>
    <phoneticPr fontId="6"/>
  </si>
  <si>
    <t>休日保育加算</t>
    <rPh sb="0" eb="2">
      <t>キュウジツ</t>
    </rPh>
    <rPh sb="2" eb="4">
      <t>ホイク</t>
    </rPh>
    <rPh sb="4" eb="6">
      <t>カサン</t>
    </rPh>
    <phoneticPr fontId="6"/>
  </si>
  <si>
    <t>事業所内保育</t>
    <rPh sb="0" eb="3">
      <t>ジギョウショ</t>
    </rPh>
    <rPh sb="3" eb="4">
      <t>ナイ</t>
    </rPh>
    <rPh sb="4" eb="6">
      <t>ホイク</t>
    </rPh>
    <phoneticPr fontId="6"/>
  </si>
  <si>
    <t>小規模保育（C型）</t>
    <rPh sb="0" eb="3">
      <t>ショウキボ</t>
    </rPh>
    <rPh sb="3" eb="5">
      <t>ホイク</t>
    </rPh>
    <rPh sb="7" eb="8">
      <t>ガタ</t>
    </rPh>
    <phoneticPr fontId="6"/>
  </si>
  <si>
    <t>小規模保育（A型B型）</t>
    <rPh sb="0" eb="3">
      <t>ショウキボ</t>
    </rPh>
    <rPh sb="3" eb="5">
      <t>ホイク</t>
    </rPh>
    <rPh sb="7" eb="8">
      <t>ガタ</t>
    </rPh>
    <rPh sb="9" eb="10">
      <t>ガタ</t>
    </rPh>
    <phoneticPr fontId="6"/>
  </si>
  <si>
    <t>事務負担対応加配加算</t>
    <rPh sb="0" eb="2">
      <t>ジム</t>
    </rPh>
    <rPh sb="2" eb="4">
      <t>フタン</t>
    </rPh>
    <rPh sb="4" eb="6">
      <t>タイオウ</t>
    </rPh>
    <rPh sb="6" eb="8">
      <t>カハイ</t>
    </rPh>
    <rPh sb="8" eb="10">
      <t>カサン</t>
    </rPh>
    <phoneticPr fontId="6"/>
  </si>
  <si>
    <t>指導充実加配加算</t>
    <rPh sb="0" eb="2">
      <t>シドウ</t>
    </rPh>
    <rPh sb="2" eb="4">
      <t>ジュウジツ</t>
    </rPh>
    <rPh sb="4" eb="6">
      <t>カハイ</t>
    </rPh>
    <rPh sb="6" eb="8">
      <t>カサン</t>
    </rPh>
    <phoneticPr fontId="6"/>
  </si>
  <si>
    <t>事務職員配置加算</t>
    <rPh sb="0" eb="2">
      <t>ジム</t>
    </rPh>
    <rPh sb="2" eb="4">
      <t>ショクイン</t>
    </rPh>
    <rPh sb="4" eb="6">
      <t>ハイチ</t>
    </rPh>
    <rPh sb="6" eb="8">
      <t>カサン</t>
    </rPh>
    <phoneticPr fontId="6"/>
  </si>
  <si>
    <t>年齢別配置基準を下回る場合による減算</t>
    <rPh sb="11" eb="13">
      <t>バアイ</t>
    </rPh>
    <rPh sb="16" eb="18">
      <t>ゲンサン</t>
    </rPh>
    <phoneticPr fontId="6"/>
  </si>
  <si>
    <t>主幹保育教諭等の専任化により子育て支援の取組を実施していない場合であって代替保育教諭等を配置していない場合による減算</t>
    <rPh sb="36" eb="38">
      <t>ダイタイ</t>
    </rPh>
    <rPh sb="38" eb="40">
      <t>ホイク</t>
    </rPh>
    <rPh sb="40" eb="42">
      <t>キョウユ</t>
    </rPh>
    <rPh sb="42" eb="43">
      <t>トウ</t>
    </rPh>
    <rPh sb="44" eb="46">
      <t>ハイチ</t>
    </rPh>
    <rPh sb="51" eb="53">
      <t>バアイ</t>
    </rPh>
    <rPh sb="56" eb="58">
      <t>ゲンサン</t>
    </rPh>
    <phoneticPr fontId="6"/>
  </si>
  <si>
    <t>通園送迎加算</t>
    <rPh sb="0" eb="2">
      <t>ツウエン</t>
    </rPh>
    <rPh sb="2" eb="4">
      <t>ソウゲイ</t>
    </rPh>
    <rPh sb="4" eb="6">
      <t>カサン</t>
    </rPh>
    <phoneticPr fontId="6"/>
  </si>
  <si>
    <t>チーム保育加配加算</t>
    <rPh sb="3" eb="5">
      <t>ホイク</t>
    </rPh>
    <rPh sb="5" eb="7">
      <t>カハイ</t>
    </rPh>
    <rPh sb="7" eb="9">
      <t>カサン</t>
    </rPh>
    <phoneticPr fontId="6"/>
  </si>
  <si>
    <t>講師配置加算</t>
    <phoneticPr fontId="6"/>
  </si>
  <si>
    <t>満３歳児対応加配加算</t>
    <rPh sb="0" eb="1">
      <t>マン</t>
    </rPh>
    <rPh sb="2" eb="4">
      <t>サイジ</t>
    </rPh>
    <rPh sb="4" eb="6">
      <t>タイオウ</t>
    </rPh>
    <rPh sb="6" eb="8">
      <t>カハイ</t>
    </rPh>
    <rPh sb="8" eb="10">
      <t>カサン</t>
    </rPh>
    <phoneticPr fontId="6"/>
  </si>
  <si>
    <t>１歳児配置改善加算</t>
    <rPh sb="1" eb="3">
      <t>サイジ</t>
    </rPh>
    <rPh sb="3" eb="5">
      <t>ハイチ</t>
    </rPh>
    <rPh sb="5" eb="7">
      <t>カイゼン</t>
    </rPh>
    <rPh sb="7" eb="9">
      <t>カサン</t>
    </rPh>
    <phoneticPr fontId="6"/>
  </si>
  <si>
    <t>４歳以上児配置改善加算</t>
    <rPh sb="1" eb="2">
      <t>サイ</t>
    </rPh>
    <rPh sb="4" eb="5">
      <t>ジ</t>
    </rPh>
    <rPh sb="5" eb="7">
      <t>ハイチ</t>
    </rPh>
    <rPh sb="7" eb="9">
      <t>カイゼン</t>
    </rPh>
    <rPh sb="9" eb="11">
      <t>カサン</t>
    </rPh>
    <phoneticPr fontId="6"/>
  </si>
  <si>
    <t>３歳児配置改善加算</t>
    <rPh sb="1" eb="3">
      <t>サイジ</t>
    </rPh>
    <rPh sb="3" eb="5">
      <t>ハイチ</t>
    </rPh>
    <rPh sb="5" eb="7">
      <t>カイゼン</t>
    </rPh>
    <rPh sb="7" eb="9">
      <t>カサン</t>
    </rPh>
    <phoneticPr fontId="6"/>
  </si>
  <si>
    <t>認定こども園</t>
    <rPh sb="0" eb="2">
      <t>ニンテイ</t>
    </rPh>
    <rPh sb="5" eb="6">
      <t>エン</t>
    </rPh>
    <phoneticPr fontId="6"/>
  </si>
  <si>
    <t>事務職員雇上費加算</t>
    <rPh sb="0" eb="2">
      <t>ジム</t>
    </rPh>
    <rPh sb="2" eb="4">
      <t>ショクイン</t>
    </rPh>
    <rPh sb="4" eb="5">
      <t>ヤト</t>
    </rPh>
    <rPh sb="5" eb="6">
      <t>ア</t>
    </rPh>
    <rPh sb="6" eb="7">
      <t>ヒ</t>
    </rPh>
    <rPh sb="7" eb="9">
      <t>カサン</t>
    </rPh>
    <phoneticPr fontId="6"/>
  </si>
  <si>
    <t>主任保育士専任加算</t>
    <rPh sb="0" eb="2">
      <t>シュニン</t>
    </rPh>
    <rPh sb="2" eb="5">
      <t>ホイクシ</t>
    </rPh>
    <rPh sb="5" eb="7">
      <t>センニン</t>
    </rPh>
    <rPh sb="7" eb="9">
      <t>カサン</t>
    </rPh>
    <phoneticPr fontId="6"/>
  </si>
  <si>
    <t>チーム保育推進加算</t>
    <rPh sb="3" eb="5">
      <t>ホイク</t>
    </rPh>
    <rPh sb="5" eb="7">
      <t>スイシン</t>
    </rPh>
    <rPh sb="7" eb="9">
      <t>カサン</t>
    </rPh>
    <phoneticPr fontId="6"/>
  </si>
  <si>
    <t>保育所</t>
    <rPh sb="0" eb="2">
      <t>ホイク</t>
    </rPh>
    <rPh sb="2" eb="3">
      <t>ショ</t>
    </rPh>
    <phoneticPr fontId="6"/>
  </si>
  <si>
    <t>主幹教諭等専任加算</t>
    <rPh sb="0" eb="2">
      <t>シュカン</t>
    </rPh>
    <rPh sb="2" eb="4">
      <t>キョウユ</t>
    </rPh>
    <rPh sb="4" eb="5">
      <t>トウ</t>
    </rPh>
    <rPh sb="5" eb="7">
      <t>センニン</t>
    </rPh>
    <rPh sb="7" eb="9">
      <t>カサン</t>
    </rPh>
    <phoneticPr fontId="6"/>
  </si>
  <si>
    <t>講師配置加算</t>
    <rPh sb="0" eb="2">
      <t>コウシ</t>
    </rPh>
    <rPh sb="2" eb="4">
      <t>ハイチ</t>
    </rPh>
    <rPh sb="4" eb="6">
      <t>カサン</t>
    </rPh>
    <phoneticPr fontId="6"/>
  </si>
  <si>
    <t>幼稚園</t>
    <rPh sb="0" eb="3">
      <t>ヨウチエン</t>
    </rPh>
    <phoneticPr fontId="6"/>
  </si>
  <si>
    <t>処遇改善等加算の区分３を受ける場合は、「区分３」を選択すること。</t>
    <rPh sb="0" eb="4">
      <t>ショグウカイゼン</t>
    </rPh>
    <rPh sb="4" eb="5">
      <t>トウ</t>
    </rPh>
    <rPh sb="5" eb="7">
      <t>カサン</t>
    </rPh>
    <rPh sb="8" eb="10">
      <t>クブン</t>
    </rPh>
    <rPh sb="20" eb="22">
      <t>クブン</t>
    </rPh>
    <phoneticPr fontId="6"/>
  </si>
  <si>
    <t>※</t>
    <phoneticPr fontId="6"/>
  </si>
  <si>
    <t>％</t>
    <phoneticPr fontId="6"/>
  </si>
  <si>
    <t>②賃金改善分</t>
    <rPh sb="1" eb="3">
      <t>チンギン</t>
    </rPh>
    <rPh sb="3" eb="5">
      <t>カイゼン</t>
    </rPh>
    <phoneticPr fontId="6"/>
  </si>
  <si>
    <t>（３）加算率（賃金改善分　加算率（ｂ））</t>
    <rPh sb="3" eb="6">
      <t>カサンリツ</t>
    </rPh>
    <rPh sb="7" eb="9">
      <t>チンギン</t>
    </rPh>
    <rPh sb="9" eb="11">
      <t>カイゼン</t>
    </rPh>
    <rPh sb="11" eb="12">
      <t>ブン</t>
    </rPh>
    <rPh sb="13" eb="16">
      <t>カサンリツ</t>
    </rPh>
    <phoneticPr fontId="4"/>
  </si>
  <si>
    <t>「処遇改善等加算に係る経験年数算定表」のとおり</t>
    <rPh sb="1" eb="3">
      <t>ショグウ</t>
    </rPh>
    <rPh sb="3" eb="5">
      <t>カイゼン</t>
    </rPh>
    <rPh sb="5" eb="6">
      <t>トウ</t>
    </rPh>
    <rPh sb="6" eb="8">
      <t>カサン</t>
    </rPh>
    <rPh sb="9" eb="10">
      <t>カカ</t>
    </rPh>
    <rPh sb="11" eb="13">
      <t>ケイケン</t>
    </rPh>
    <rPh sb="13" eb="15">
      <t>ネンスウ</t>
    </rPh>
    <rPh sb="15" eb="17">
      <t>サンテイ</t>
    </rPh>
    <rPh sb="17" eb="18">
      <t>オモテ</t>
    </rPh>
    <phoneticPr fontId="6"/>
  </si>
  <si>
    <t>（２）職員１人当たりの平均経験年数の算定</t>
    <rPh sb="3" eb="5">
      <t>ショクイン</t>
    </rPh>
    <rPh sb="6" eb="7">
      <t>ニン</t>
    </rPh>
    <rPh sb="7" eb="8">
      <t>ア</t>
    </rPh>
    <rPh sb="11" eb="13">
      <t>ヘイキン</t>
    </rPh>
    <rPh sb="13" eb="15">
      <t>ケイケン</t>
    </rPh>
    <rPh sb="15" eb="17">
      <t>ネンスウ</t>
    </rPh>
    <rPh sb="18" eb="20">
      <t>サンテイ</t>
    </rPh>
    <phoneticPr fontId="4"/>
  </si>
  <si>
    <t>「適」で前年度から取組内容に変更がない場合又は「区分３」が適用されている場合を除き、別紙様式２を添付すること。</t>
    <rPh sb="24" eb="26">
      <t>クブン</t>
    </rPh>
    <rPh sb="29" eb="31">
      <t>テキヨウ</t>
    </rPh>
    <rPh sb="42" eb="44">
      <t>ベッシ</t>
    </rPh>
    <phoneticPr fontId="6"/>
  </si>
  <si>
    <r>
      <t xml:space="preserve">基礎分
</t>
    </r>
    <r>
      <rPr>
        <sz val="10"/>
        <rFont val="HGｺﾞｼｯｸM"/>
        <family val="3"/>
        <charset val="128"/>
      </rPr>
      <t>（(2)Ｃに基づき設定）</t>
    </r>
    <rPh sb="0" eb="2">
      <t>キソ</t>
    </rPh>
    <rPh sb="2" eb="3">
      <t>ブン</t>
    </rPh>
    <rPh sb="10" eb="11">
      <t>モト</t>
    </rPh>
    <rPh sb="13" eb="15">
      <t>セッテイ</t>
    </rPh>
    <phoneticPr fontId="6"/>
  </si>
  <si>
    <t>（１）加算率（基礎分 加算率（a））</t>
    <rPh sb="3" eb="5">
      <t>カサン</t>
    </rPh>
    <rPh sb="5" eb="6">
      <t>リツ</t>
    </rPh>
    <rPh sb="7" eb="10">
      <t>キソブン</t>
    </rPh>
    <rPh sb="11" eb="14">
      <t>カサンリツ</t>
    </rPh>
    <phoneticPr fontId="4"/>
  </si>
  <si>
    <t>施設・事業所コード</t>
    <rPh sb="0" eb="2">
      <t>シセツ</t>
    </rPh>
    <rPh sb="3" eb="6">
      <t>ジギョウショ</t>
    </rPh>
    <phoneticPr fontId="6"/>
  </si>
  <si>
    <t>施設・事業所類型</t>
    <rPh sb="0" eb="2">
      <t>シセツ</t>
    </rPh>
    <rPh sb="3" eb="6">
      <t>ジギョウショ</t>
    </rPh>
    <rPh sb="6" eb="8">
      <t>ルイケイ</t>
    </rPh>
    <phoneticPr fontId="6"/>
  </si>
  <si>
    <t>施設・事業所名</t>
    <rPh sb="0" eb="2">
      <t>シセツ</t>
    </rPh>
    <rPh sb="3" eb="6">
      <t>ジギョウショ</t>
    </rPh>
    <rPh sb="6" eb="7">
      <t>メイ</t>
    </rPh>
    <phoneticPr fontId="6"/>
  </si>
  <si>
    <t>京都市</t>
    <rPh sb="0" eb="3">
      <t>キョウトシ</t>
    </rPh>
    <phoneticPr fontId="6"/>
  </si>
  <si>
    <t>市町村名</t>
    <rPh sb="0" eb="3">
      <t>シチョウソン</t>
    </rPh>
    <rPh sb="3" eb="4">
      <t>メイ</t>
    </rPh>
    <phoneticPr fontId="6"/>
  </si>
  <si>
    <t>京都市長　殿</t>
    <rPh sb="0" eb="2">
      <t>キョウト</t>
    </rPh>
    <rPh sb="2" eb="4">
      <t>シチョウ</t>
    </rPh>
    <rPh sb="5" eb="6">
      <t>ドノ</t>
    </rPh>
    <phoneticPr fontId="6"/>
  </si>
  <si>
    <t>令和</t>
    <rPh sb="0" eb="2">
      <t>レイワ</t>
    </rPh>
    <phoneticPr fontId="6"/>
  </si>
  <si>
    <t>別紙様式１</t>
    <rPh sb="0" eb="2">
      <t>ベッシ</t>
    </rPh>
    <rPh sb="2" eb="4">
      <t>ヨウシキ</t>
    </rPh>
    <phoneticPr fontId="6"/>
  </si>
  <si>
    <t>代表者名</t>
    <rPh sb="0" eb="3">
      <t>ダイヒョウシャ</t>
    </rPh>
    <rPh sb="3" eb="4">
      <t>メイ</t>
    </rPh>
    <phoneticPr fontId="6"/>
  </si>
  <si>
    <t>事業者名</t>
    <rPh sb="0" eb="4">
      <t>ジギョウシャメイ</t>
    </rPh>
    <phoneticPr fontId="6"/>
  </si>
  <si>
    <t>令和　　年　　月　　日</t>
    <rPh sb="0" eb="2">
      <t>レイワ</t>
    </rPh>
    <rPh sb="4" eb="5">
      <t>ネン</t>
    </rPh>
    <rPh sb="7" eb="8">
      <t>ツキ</t>
    </rPh>
    <rPh sb="10" eb="11">
      <t>ヒ</t>
    </rPh>
    <phoneticPr fontId="6"/>
  </si>
  <si>
    <t>上記について、全ての職員に対し、周知をした上で、提出していることを証明いたします。</t>
    <rPh sb="0" eb="2">
      <t>ジョウキ</t>
    </rPh>
    <rPh sb="7" eb="8">
      <t>スベ</t>
    </rPh>
    <rPh sb="10" eb="12">
      <t>ショクイン</t>
    </rPh>
    <rPh sb="13" eb="14">
      <t>タイ</t>
    </rPh>
    <rPh sb="16" eb="18">
      <t>シュウチ</t>
    </rPh>
    <rPh sb="21" eb="22">
      <t>ウエ</t>
    </rPh>
    <rPh sb="24" eb="26">
      <t>テイシュツ</t>
    </rPh>
    <rPh sb="33" eb="35">
      <t>ショウメイ</t>
    </rPh>
    <phoneticPr fontId="6"/>
  </si>
  <si>
    <t>資格取得のための支援の実施　※当該支援の内容について下記に記載すること。</t>
    <phoneticPr fontId="6"/>
  </si>
  <si>
    <t>イ</t>
    <phoneticPr fontId="6"/>
  </si>
  <si>
    <t>資質向上のための計画に沿って、研修機会の提供又は技術指導等を実施するとともに、そのフィードバックを行うこと。（資質向上のための計画を添付すること。）</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49" eb="50">
      <t>オコナ</t>
    </rPh>
    <rPh sb="55" eb="57">
      <t>シシツ</t>
    </rPh>
    <rPh sb="57" eb="59">
      <t>コウジョウ</t>
    </rPh>
    <rPh sb="63" eb="65">
      <t>ケイカク</t>
    </rPh>
    <rPh sb="66" eb="68">
      <t>テンプ</t>
    </rPh>
    <phoneticPr fontId="6"/>
  </si>
  <si>
    <t>ア</t>
    <phoneticPr fontId="6"/>
  </si>
  <si>
    <t>ｄの実現のための具体的な取り組みの内容</t>
    <rPh sb="2" eb="4">
      <t>ジツゲン</t>
    </rPh>
    <rPh sb="8" eb="11">
      <t>グタイテキ</t>
    </rPh>
    <rPh sb="12" eb="13">
      <t>ト</t>
    </rPh>
    <rPh sb="14" eb="15">
      <t>ク</t>
    </rPh>
    <rPh sb="17" eb="19">
      <t>ナイヨウ</t>
    </rPh>
    <phoneticPr fontId="6"/>
  </si>
  <si>
    <t>ｅ</t>
    <phoneticPr fontId="6"/>
  </si>
  <si>
    <t>職員との意見交換を踏まえた資質向上のための目標</t>
    <rPh sb="0" eb="2">
      <t>ショクイン</t>
    </rPh>
    <rPh sb="4" eb="6">
      <t>イケン</t>
    </rPh>
    <rPh sb="6" eb="8">
      <t>コウカン</t>
    </rPh>
    <rPh sb="9" eb="10">
      <t>フ</t>
    </rPh>
    <rPh sb="13" eb="15">
      <t>シシツ</t>
    </rPh>
    <rPh sb="15" eb="17">
      <t>コウジョウ</t>
    </rPh>
    <rPh sb="21" eb="23">
      <t>モクヒョウ</t>
    </rPh>
    <phoneticPr fontId="6"/>
  </si>
  <si>
    <t>ｄ</t>
    <phoneticPr fontId="6"/>
  </si>
  <si>
    <t>次のｄ及びｅの要件を満たす。</t>
    <rPh sb="0" eb="1">
      <t>ツギ</t>
    </rPh>
    <rPh sb="3" eb="4">
      <t>オヨ</t>
    </rPh>
    <rPh sb="7" eb="9">
      <t>ヨウケン</t>
    </rPh>
    <rPh sb="10" eb="11">
      <t>ミ</t>
    </rPh>
    <phoneticPr fontId="6"/>
  </si>
  <si>
    <t>②</t>
    <phoneticPr fontId="6"/>
  </si>
  <si>
    <t>非該当</t>
    <phoneticPr fontId="6"/>
  </si>
  <si>
    <t>　ｃ　ａ及びｂについて就業規則等の明確な根拠規定を書面で整備し、全ての職員に周知している。</t>
    <rPh sb="4" eb="5">
      <t>オヨ</t>
    </rPh>
    <rPh sb="11" eb="13">
      <t>シュウギョウ</t>
    </rPh>
    <rPh sb="13" eb="15">
      <t>キソク</t>
    </rPh>
    <rPh sb="15" eb="16">
      <t>トウ</t>
    </rPh>
    <rPh sb="17" eb="19">
      <t>メイカク</t>
    </rPh>
    <rPh sb="20" eb="22">
      <t>コンキョ</t>
    </rPh>
    <rPh sb="22" eb="24">
      <t>キテイ</t>
    </rPh>
    <rPh sb="25" eb="27">
      <t>ショメン</t>
    </rPh>
    <rPh sb="28" eb="30">
      <t>セイビ</t>
    </rPh>
    <rPh sb="32" eb="33">
      <t>スベ</t>
    </rPh>
    <rPh sb="35" eb="37">
      <t>ショクイン</t>
    </rPh>
    <rPh sb="38" eb="40">
      <t>シュウチ</t>
    </rPh>
    <phoneticPr fontId="6"/>
  </si>
  <si>
    <t>該当</t>
    <phoneticPr fontId="6"/>
  </si>
  <si>
    <t>　ｂ　職位、職責又は職務内容等に応じた賃金体系を定めている。</t>
    <rPh sb="3" eb="5">
      <t>ショクイ</t>
    </rPh>
    <rPh sb="6" eb="8">
      <t>ショクセキ</t>
    </rPh>
    <rPh sb="8" eb="9">
      <t>マタ</t>
    </rPh>
    <rPh sb="10" eb="12">
      <t>ショクム</t>
    </rPh>
    <rPh sb="12" eb="14">
      <t>ナイヨウ</t>
    </rPh>
    <rPh sb="14" eb="15">
      <t>トウ</t>
    </rPh>
    <rPh sb="16" eb="17">
      <t>オウ</t>
    </rPh>
    <rPh sb="19" eb="21">
      <t>チンギン</t>
    </rPh>
    <rPh sb="21" eb="23">
      <t>タイケイ</t>
    </rPh>
    <rPh sb="24" eb="25">
      <t>サダ</t>
    </rPh>
    <phoneticPr fontId="6"/>
  </si>
  <si>
    <t>　ａ　職員の職位、職責又は職務内容等に応じた勤務条件等の要件を定めている。</t>
    <phoneticPr fontId="6"/>
  </si>
  <si>
    <t>次のａからｃまでの全ての要件を満たす。</t>
    <rPh sb="0" eb="1">
      <t>ツギ</t>
    </rPh>
    <rPh sb="9" eb="10">
      <t>スベ</t>
    </rPh>
    <rPh sb="12" eb="14">
      <t>ヨウケン</t>
    </rPh>
    <rPh sb="15" eb="16">
      <t>ミ</t>
    </rPh>
    <phoneticPr fontId="6"/>
  </si>
  <si>
    <t>①</t>
    <phoneticPr fontId="6"/>
  </si>
  <si>
    <t>〇キャリアパスに関する要件について</t>
    <rPh sb="8" eb="9">
      <t>カン</t>
    </rPh>
    <rPh sb="11" eb="13">
      <t>ヨウケン</t>
    </rPh>
    <phoneticPr fontId="6"/>
  </si>
  <si>
    <t>施設・事業所番号</t>
    <rPh sb="0" eb="2">
      <t>シセツ</t>
    </rPh>
    <rPh sb="3" eb="6">
      <t>ジギョウショ</t>
    </rPh>
    <rPh sb="6" eb="8">
      <t>バンゴウ</t>
    </rPh>
    <phoneticPr fontId="6"/>
  </si>
  <si>
    <t>※区分３（質の向上分）の適用を受けようとする場合には提出不要</t>
    <rPh sb="1" eb="3">
      <t>クブン</t>
    </rPh>
    <rPh sb="5" eb="6">
      <t>シツ</t>
    </rPh>
    <rPh sb="7" eb="9">
      <t>コウジョウ</t>
    </rPh>
    <rPh sb="9" eb="10">
      <t>ブン</t>
    </rPh>
    <rPh sb="12" eb="14">
      <t>テキヨウ</t>
    </rPh>
    <rPh sb="15" eb="16">
      <t>ウ</t>
    </rPh>
    <rPh sb="22" eb="24">
      <t>バアイ</t>
    </rPh>
    <rPh sb="26" eb="28">
      <t>テイシュツ</t>
    </rPh>
    <rPh sb="28" eb="30">
      <t>フヨウ</t>
    </rPh>
    <phoneticPr fontId="6"/>
  </si>
  <si>
    <t>別紙様式２</t>
    <rPh sb="0" eb="2">
      <t>ベッシ</t>
    </rPh>
    <rPh sb="2" eb="4">
      <t>ヨウシキ</t>
    </rPh>
    <phoneticPr fontId="6"/>
  </si>
  <si>
    <t>　　事業の場合は「人数Ａ」「人数Ｂ」のいずれかに「１」、他方に「０」を記入すること。</t>
    <rPh sb="2" eb="4">
      <t>ジギョウ</t>
    </rPh>
    <rPh sb="9" eb="11">
      <t>ニンズウ</t>
    </rPh>
    <rPh sb="14" eb="16">
      <t>ニンズウ</t>
    </rPh>
    <phoneticPr fontId="6"/>
  </si>
  <si>
    <t>※　⑥について家庭的保育事業、事業所内保育事業所（利用定員５人以下の事業所に限る。）及び居宅訪問型保育</t>
    <rPh sb="7" eb="10">
      <t>カテイテキ</t>
    </rPh>
    <rPh sb="10" eb="12">
      <t>ホイク</t>
    </rPh>
    <rPh sb="12" eb="14">
      <t>ジギョウ</t>
    </rPh>
    <rPh sb="15" eb="18">
      <t>ジギョウショ</t>
    </rPh>
    <rPh sb="18" eb="19">
      <t>ナイ</t>
    </rPh>
    <rPh sb="19" eb="21">
      <t>ホイク</t>
    </rPh>
    <rPh sb="21" eb="24">
      <t>ジギョウショ</t>
    </rPh>
    <rPh sb="25" eb="27">
      <t>リヨウ</t>
    </rPh>
    <rPh sb="27" eb="29">
      <t>テイイン</t>
    </rPh>
    <rPh sb="30" eb="31">
      <t>ニン</t>
    </rPh>
    <rPh sb="31" eb="33">
      <t>イカ</t>
    </rPh>
    <rPh sb="34" eb="37">
      <t>ジギョウショ</t>
    </rPh>
    <rPh sb="38" eb="39">
      <t>カギ</t>
    </rPh>
    <rPh sb="42" eb="43">
      <t>オヨ</t>
    </rPh>
    <rPh sb="44" eb="46">
      <t>キョタク</t>
    </rPh>
    <rPh sb="46" eb="48">
      <t>ホウモン</t>
    </rPh>
    <rPh sb="48" eb="49">
      <t>ガタ</t>
    </rPh>
    <rPh sb="49" eb="51">
      <t>ホイク</t>
    </rPh>
    <phoneticPr fontId="6"/>
  </si>
  <si>
    <t>※　⑤について算出方法を示した書類を添付すること。</t>
    <phoneticPr fontId="6"/>
  </si>
  <si>
    <t>※　④について経験年数の根拠となる書類を添付すること。</t>
    <rPh sb="7" eb="9">
      <t>ケイケン</t>
    </rPh>
    <rPh sb="9" eb="11">
      <t>ネンスウ</t>
    </rPh>
    <phoneticPr fontId="6"/>
  </si>
  <si>
    <t>※　②について各月平均の年齢別児童数とする場合は、算出方法を示した書類を添付すること。</t>
    <rPh sb="7" eb="9">
      <t>カクツキ</t>
    </rPh>
    <rPh sb="9" eb="11">
      <t>ヘイキン</t>
    </rPh>
    <rPh sb="12" eb="15">
      <t>ネンレイベツ</t>
    </rPh>
    <rPh sb="15" eb="18">
      <t>ジドウスウ</t>
    </rPh>
    <rPh sb="21" eb="23">
      <t>バアイ</t>
    </rPh>
    <rPh sb="25" eb="27">
      <t>サンシュツ</t>
    </rPh>
    <rPh sb="27" eb="29">
      <t>ホウホウ</t>
    </rPh>
    <rPh sb="30" eb="31">
      <t>シメ</t>
    </rPh>
    <rPh sb="33" eb="35">
      <t>ショルイ</t>
    </rPh>
    <rPh sb="36" eb="38">
      <t>テンプ</t>
    </rPh>
    <phoneticPr fontId="6"/>
  </si>
  <si>
    <t>※　満３歳児の人数の記入は、幼稚園、認定こども園のみ記入すること。</t>
    <rPh sb="2" eb="3">
      <t>マン</t>
    </rPh>
    <rPh sb="4" eb="6">
      <t>サイジ</t>
    </rPh>
    <rPh sb="7" eb="9">
      <t>ニンズウ</t>
    </rPh>
    <rPh sb="10" eb="12">
      <t>キニュウ</t>
    </rPh>
    <rPh sb="14" eb="17">
      <t>ヨ</t>
    </rPh>
    <rPh sb="18" eb="20">
      <t>ニン</t>
    </rPh>
    <rPh sb="26" eb="28">
      <t>キニュウ</t>
    </rPh>
    <phoneticPr fontId="6"/>
  </si>
  <si>
    <t>人</t>
    <rPh sb="0" eb="1">
      <t>ニン</t>
    </rPh>
    <phoneticPr fontId="6"/>
  </si>
  <si>
    <t>人数Ｂ（⑤×１／５）</t>
    <rPh sb="0" eb="2">
      <t>ニンズウ</t>
    </rPh>
    <phoneticPr fontId="6"/>
  </si>
  <si>
    <t>人数Ａ（⑤×１／３）</t>
    <rPh sb="0" eb="2">
      <t>ニンズウ</t>
    </rPh>
    <phoneticPr fontId="6"/>
  </si>
  <si>
    <t>⑥加算算定対象人数</t>
    <rPh sb="1" eb="3">
      <t>カサン</t>
    </rPh>
    <rPh sb="3" eb="5">
      <t>サンテイ</t>
    </rPh>
    <rPh sb="5" eb="7">
      <t>タイショウ</t>
    </rPh>
    <rPh sb="7" eb="9">
      <t>ニンズウ</t>
    </rPh>
    <phoneticPr fontId="6"/>
  </si>
  <si>
    <t>⑤加算算定対象人数の基礎となる職員数</t>
    <rPh sb="1" eb="3">
      <t>カサン</t>
    </rPh>
    <rPh sb="3" eb="5">
      <t>サンテイ</t>
    </rPh>
    <rPh sb="5" eb="7">
      <t>タイショウ</t>
    </rPh>
    <rPh sb="7" eb="9">
      <t>ニンズウ</t>
    </rPh>
    <rPh sb="10" eb="12">
      <t>キソ</t>
    </rPh>
    <rPh sb="15" eb="18">
      <t>ショクインスウ</t>
    </rPh>
    <phoneticPr fontId="6"/>
  </si>
  <si>
    <t>年</t>
    <rPh sb="0" eb="1">
      <t>ネン</t>
    </rPh>
    <phoneticPr fontId="6"/>
  </si>
  <si>
    <t>加算対象者
経験年数</t>
    <rPh sb="0" eb="2">
      <t>カサン</t>
    </rPh>
    <rPh sb="2" eb="5">
      <t>タイショウシャ</t>
    </rPh>
    <rPh sb="6" eb="8">
      <t>ケイケン</t>
    </rPh>
    <rPh sb="8" eb="10">
      <t>ネンスウ</t>
    </rPh>
    <phoneticPr fontId="6"/>
  </si>
  <si>
    <t>居宅訪問型保育</t>
    <rPh sb="0" eb="2">
      <t>キョタク</t>
    </rPh>
    <rPh sb="2" eb="5">
      <t>ホウモンガタ</t>
    </rPh>
    <rPh sb="5" eb="7">
      <t>ホイク</t>
    </rPh>
    <phoneticPr fontId="6"/>
  </si>
  <si>
    <t>加算対象者
経験年数</t>
    <rPh sb="0" eb="2">
      <t>カサン</t>
    </rPh>
    <rPh sb="2" eb="4">
      <t>タイショウ</t>
    </rPh>
    <rPh sb="4" eb="5">
      <t>シャ</t>
    </rPh>
    <rPh sb="6" eb="8">
      <t>ケイケン</t>
    </rPh>
    <rPh sb="8" eb="10">
      <t>ネンスウ</t>
    </rPh>
    <phoneticPr fontId="6"/>
  </si>
  <si>
    <t>④家庭的保育等の経験年数</t>
    <rPh sb="1" eb="4">
      <t>カテイテキ</t>
    </rPh>
    <rPh sb="4" eb="6">
      <t>ホイク</t>
    </rPh>
    <rPh sb="6" eb="7">
      <t>トウ</t>
    </rPh>
    <rPh sb="8" eb="10">
      <t>ケイケン</t>
    </rPh>
    <rPh sb="10" eb="12">
      <t>ネンスウ</t>
    </rPh>
    <phoneticPr fontId="6"/>
  </si>
  <si>
    <t>食事の提供について自園調理又は連携施設等からの搬入以外の方法による減算</t>
    <rPh sb="0" eb="2">
      <t>ショクジ</t>
    </rPh>
    <rPh sb="3" eb="5">
      <t>テイキョウ</t>
    </rPh>
    <rPh sb="9" eb="11">
      <t>ジエン</t>
    </rPh>
    <rPh sb="11" eb="13">
      <t>チョウリ</t>
    </rPh>
    <rPh sb="13" eb="14">
      <t>マタ</t>
    </rPh>
    <rPh sb="15" eb="17">
      <t>レンケイ</t>
    </rPh>
    <rPh sb="17" eb="19">
      <t>シセツ</t>
    </rPh>
    <rPh sb="19" eb="20">
      <t>トウ</t>
    </rPh>
    <rPh sb="23" eb="25">
      <t>ハンニュウ</t>
    </rPh>
    <rPh sb="25" eb="27">
      <t>イガイ</t>
    </rPh>
    <rPh sb="28" eb="30">
      <t>ホウホウ</t>
    </rPh>
    <rPh sb="33" eb="35">
      <t>ゲンサン</t>
    </rPh>
    <phoneticPr fontId="6"/>
  </si>
  <si>
    <t>保育標準時間認定の子どもの有無</t>
    <rPh sb="0" eb="2">
      <t>ホイク</t>
    </rPh>
    <rPh sb="2" eb="4">
      <t>ヒョウジュン</t>
    </rPh>
    <rPh sb="4" eb="6">
      <t>ジカン</t>
    </rPh>
    <rPh sb="6" eb="8">
      <t>ニンテイ</t>
    </rPh>
    <rPh sb="9" eb="10">
      <t>コ</t>
    </rPh>
    <rPh sb="13" eb="15">
      <t>ウム</t>
    </rPh>
    <phoneticPr fontId="6"/>
  </si>
  <si>
    <t>③各種加算の適用状況</t>
    <phoneticPr fontId="6"/>
  </si>
  <si>
    <t>副園長・教頭配置加算を受けている場合の減算</t>
    <rPh sb="6" eb="8">
      <t>ハイチ</t>
    </rPh>
    <rPh sb="11" eb="12">
      <t>ウ</t>
    </rPh>
    <rPh sb="16" eb="18">
      <t>バアイ</t>
    </rPh>
    <rPh sb="19" eb="21">
      <t>ゲンザン</t>
    </rPh>
    <phoneticPr fontId="6"/>
  </si>
  <si>
    <t>給食実施加算（施設内調理）</t>
    <rPh sb="0" eb="2">
      <t>キュウショク</t>
    </rPh>
    <rPh sb="2" eb="4">
      <t>ジッシ</t>
    </rPh>
    <rPh sb="4" eb="6">
      <t>カサン</t>
    </rPh>
    <rPh sb="7" eb="9">
      <t>シセツ</t>
    </rPh>
    <rPh sb="9" eb="10">
      <t>ナイ</t>
    </rPh>
    <rPh sb="10" eb="12">
      <t>チョウリ</t>
    </rPh>
    <phoneticPr fontId="6"/>
  </si>
  <si>
    <t>学級編制調整加配加算</t>
    <rPh sb="0" eb="2">
      <t>ガッキュウ</t>
    </rPh>
    <rPh sb="2" eb="4">
      <t>ヘンセイ</t>
    </rPh>
    <rPh sb="4" eb="6">
      <t>チョウセイ</t>
    </rPh>
    <rPh sb="6" eb="8">
      <t>カハイ</t>
    </rPh>
    <rPh sb="8" eb="10">
      <t>カサン</t>
    </rPh>
    <phoneticPr fontId="6"/>
  </si>
  <si>
    <t>③各種加算の適用状況</t>
    <rPh sb="1" eb="3">
      <t>カクシュ</t>
    </rPh>
    <rPh sb="3" eb="5">
      <t>カサン</t>
    </rPh>
    <rPh sb="6" eb="8">
      <t>テキヨウ</t>
    </rPh>
    <rPh sb="8" eb="10">
      <t>ジョウキョウ</t>
    </rPh>
    <phoneticPr fontId="6"/>
  </si>
  <si>
    <t>うち満３歳児※</t>
    <rPh sb="2" eb="3">
      <t>マン</t>
    </rPh>
    <rPh sb="4" eb="6">
      <t>サイジ</t>
    </rPh>
    <phoneticPr fontId="6"/>
  </si>
  <si>
    <t>０歳児</t>
    <rPh sb="1" eb="3">
      <t>サイジ</t>
    </rPh>
    <phoneticPr fontId="6"/>
  </si>
  <si>
    <t>１，２歳児</t>
    <rPh sb="3" eb="5">
      <t>サイジ</t>
    </rPh>
    <phoneticPr fontId="6"/>
  </si>
  <si>
    <t>４歳以上児</t>
    <rPh sb="1" eb="2">
      <t>サイ</t>
    </rPh>
    <rPh sb="2" eb="5">
      <t>イジョウジ</t>
    </rPh>
    <phoneticPr fontId="6"/>
  </si>
  <si>
    <t>②年齢別
　児童数</t>
    <rPh sb="1" eb="4">
      <t>ネンレイベツ</t>
    </rPh>
    <rPh sb="6" eb="9">
      <t>ジドウスウ</t>
    </rPh>
    <phoneticPr fontId="6"/>
  </si>
  <si>
    <t>①利用定員</t>
    <rPh sb="1" eb="3">
      <t>リヨウ</t>
    </rPh>
    <rPh sb="3" eb="5">
      <t>テイイン</t>
    </rPh>
    <phoneticPr fontId="6"/>
  </si>
  <si>
    <t>２．加算額の算定に用いる加算算定対象人数について</t>
    <rPh sb="2" eb="5">
      <t>カサンガク</t>
    </rPh>
    <rPh sb="6" eb="8">
      <t>サンテイ</t>
    </rPh>
    <rPh sb="9" eb="10">
      <t>モチ</t>
    </rPh>
    <rPh sb="12" eb="16">
      <t>カサンサンテイ</t>
    </rPh>
    <rPh sb="16" eb="18">
      <t>タイショウ</t>
    </rPh>
    <rPh sb="18" eb="20">
      <t>ニンズウ</t>
    </rPh>
    <phoneticPr fontId="6"/>
  </si>
  <si>
    <t>　職員の職位、職責又は職務内容に応じた勤務条件等の要件及びこれに応じた賃金体系を定め、全ての職員に周知している。</t>
    <rPh sb="43" eb="44">
      <t>スベ</t>
    </rPh>
    <phoneticPr fontId="6"/>
  </si>
  <si>
    <t>次の内容について、当てはまる項目に○をつけること。</t>
    <rPh sb="0" eb="1">
      <t>ツギ</t>
    </rPh>
    <rPh sb="2" eb="4">
      <t>ナイヨウ</t>
    </rPh>
    <rPh sb="9" eb="10">
      <t>ア</t>
    </rPh>
    <rPh sb="14" eb="16">
      <t>コウモク</t>
    </rPh>
    <phoneticPr fontId="6"/>
  </si>
  <si>
    <t>ⅲ　園長又は主任保育士、副園長、教頭、
　　主幹教諭、主幹保育教諭等（人数Ａ）</t>
    <rPh sb="35" eb="37">
      <t>ニンズウ</t>
    </rPh>
    <phoneticPr fontId="6"/>
  </si>
  <si>
    <t>ⅱ　職務分野別リーダー等（人数Ｂ）</t>
    <phoneticPr fontId="6"/>
  </si>
  <si>
    <t>ⅰ　副主任保育士等（人数Ａ）</t>
    <rPh sb="2" eb="5">
      <t>フクシュニン</t>
    </rPh>
    <rPh sb="5" eb="8">
      <t>ホイクシ</t>
    </rPh>
    <rPh sb="8" eb="9">
      <t>トウ</t>
    </rPh>
    <phoneticPr fontId="6"/>
  </si>
  <si>
    <t>合計1人以上の研修修了者</t>
    <rPh sb="0" eb="2">
      <t>ゴウケイ</t>
    </rPh>
    <rPh sb="3" eb="4">
      <t>ニン</t>
    </rPh>
    <rPh sb="4" eb="6">
      <t>イジョウ</t>
    </rPh>
    <rPh sb="7" eb="11">
      <t>ケンシュウシュウリョウ</t>
    </rPh>
    <rPh sb="11" eb="12">
      <t>シャ</t>
    </rPh>
    <phoneticPr fontId="6"/>
  </si>
  <si>
    <t>人数Ｂ　計</t>
    <rPh sb="4" eb="5">
      <t>ケイ</t>
    </rPh>
    <phoneticPr fontId="6"/>
  </si>
  <si>
    <t>人数Ａ　計</t>
    <rPh sb="0" eb="2">
      <t>ニンズウ</t>
    </rPh>
    <rPh sb="4" eb="5">
      <t>ケイ</t>
    </rPh>
    <phoneticPr fontId="6"/>
  </si>
  <si>
    <t>研修修了者</t>
    <rPh sb="0" eb="2">
      <t>ケンシュウ</t>
    </rPh>
    <rPh sb="2" eb="5">
      <t>シュウリョウシャ</t>
    </rPh>
    <phoneticPr fontId="6"/>
  </si>
  <si>
    <t>１．加算の要件及び加算額の算定に係る研修修了者</t>
    <rPh sb="2" eb="4">
      <t>カサン</t>
    </rPh>
    <rPh sb="5" eb="7">
      <t>ヨウケン</t>
    </rPh>
    <rPh sb="7" eb="8">
      <t>オヨ</t>
    </rPh>
    <rPh sb="9" eb="11">
      <t>カサン</t>
    </rPh>
    <rPh sb="11" eb="12">
      <t>ガク</t>
    </rPh>
    <rPh sb="13" eb="15">
      <t>サンテイ</t>
    </rPh>
    <rPh sb="16" eb="17">
      <t>カカ</t>
    </rPh>
    <rPh sb="18" eb="20">
      <t>ケンシュウ</t>
    </rPh>
    <rPh sb="20" eb="23">
      <t>シュウリョウシャ</t>
    </rPh>
    <phoneticPr fontId="6"/>
  </si>
  <si>
    <t>無</t>
    <rPh sb="0" eb="1">
      <t>ナシ</t>
    </rPh>
    <phoneticPr fontId="6"/>
  </si>
  <si>
    <t>別紙様式３</t>
    <rPh sb="0" eb="2">
      <t>ベッシ</t>
    </rPh>
    <rPh sb="2" eb="4">
      <t>ヨウシキ</t>
    </rPh>
    <phoneticPr fontId="6"/>
  </si>
  <si>
    <t>有</t>
    <rPh sb="0" eb="1">
      <t>ア</t>
    </rPh>
    <phoneticPr fontId="6"/>
  </si>
  <si>
    <t>〇</t>
    <phoneticPr fontId="6"/>
  </si>
  <si>
    <t>上記について相違ないことを証明いたします。</t>
    <rPh sb="0" eb="2">
      <t>ジョウキ</t>
    </rPh>
    <rPh sb="6" eb="8">
      <t>ソウイ</t>
    </rPh>
    <rPh sb="13" eb="15">
      <t>ショウメイ</t>
    </rPh>
    <phoneticPr fontId="6"/>
  </si>
  <si>
    <t>別紙様式４別添２の「同一事業者内における拠出実績額・受入実績額一覧表」を添付すること。</t>
    <rPh sb="5" eb="7">
      <t>ベッテン</t>
    </rPh>
    <rPh sb="22" eb="24">
      <t>ジッセキ</t>
    </rPh>
    <rPh sb="28" eb="30">
      <t>ジッセキ</t>
    </rPh>
    <phoneticPr fontId="6"/>
  </si>
  <si>
    <t>円</t>
    <rPh sb="0" eb="1">
      <t>エン</t>
    </rPh>
    <phoneticPr fontId="6"/>
  </si>
  <si>
    <t>受入見込額</t>
    <rPh sb="0" eb="1">
      <t>ウ</t>
    </rPh>
    <rPh sb="1" eb="2">
      <t>イ</t>
    </rPh>
    <rPh sb="2" eb="4">
      <t>ミコ</t>
    </rPh>
    <rPh sb="4" eb="5">
      <t>ガク</t>
    </rPh>
    <phoneticPr fontId="6"/>
  </si>
  <si>
    <t>拠出見込額</t>
    <rPh sb="0" eb="2">
      <t>キョシュツ</t>
    </rPh>
    <rPh sb="2" eb="4">
      <t>ミコミ</t>
    </rPh>
    <rPh sb="4" eb="5">
      <t>ガク</t>
    </rPh>
    <phoneticPr fontId="6"/>
  </si>
  <si>
    <t>区分２「賃金改善分」</t>
    <rPh sb="0" eb="2">
      <t>クブン</t>
    </rPh>
    <rPh sb="4" eb="6">
      <t>チンギン</t>
    </rPh>
    <rPh sb="6" eb="8">
      <t>カイゼン</t>
    </rPh>
    <rPh sb="8" eb="9">
      <t>ブン</t>
    </rPh>
    <phoneticPr fontId="6"/>
  </si>
  <si>
    <t>（４）他施設・事業所への配分等について</t>
    <rPh sb="3" eb="6">
      <t>タシセツ</t>
    </rPh>
    <rPh sb="7" eb="10">
      <t>ジギョウショ</t>
    </rPh>
    <rPh sb="12" eb="14">
      <t>ハイブン</t>
    </rPh>
    <rPh sb="14" eb="15">
      <t>ナド</t>
    </rPh>
    <phoneticPr fontId="6"/>
  </si>
  <si>
    <t>施設独自の賃金改善額の算定根拠</t>
    <rPh sb="0" eb="2">
      <t>シセツ</t>
    </rPh>
    <rPh sb="2" eb="4">
      <t>ドクジ</t>
    </rPh>
    <rPh sb="5" eb="10">
      <t>チンギンカイゼンガク</t>
    </rPh>
    <rPh sb="11" eb="13">
      <t>サンテイ</t>
    </rPh>
    <rPh sb="13" eb="15">
      <t>コンキョ</t>
    </rPh>
    <phoneticPr fontId="6"/>
  </si>
  <si>
    <t>施設独自の賃金改善額の具体的な取組内容</t>
    <rPh sb="0" eb="2">
      <t>シセツ</t>
    </rPh>
    <rPh sb="2" eb="4">
      <t>ドクジ</t>
    </rPh>
    <rPh sb="5" eb="7">
      <t>チンギン</t>
    </rPh>
    <rPh sb="7" eb="10">
      <t>カイゼンガク</t>
    </rPh>
    <rPh sb="11" eb="14">
      <t>グタイテキ</t>
    </rPh>
    <rPh sb="15" eb="17">
      <t>トリクミ</t>
    </rPh>
    <rPh sb="17" eb="19">
      <t>ナイヨウ</t>
    </rPh>
    <phoneticPr fontId="6"/>
  </si>
  <si>
    <t>（３）施設独自の改善額について</t>
    <rPh sb="3" eb="5">
      <t>シセツ</t>
    </rPh>
    <rPh sb="5" eb="6">
      <t>ドク</t>
    </rPh>
    <rPh sb="6" eb="7">
      <t>ジ</t>
    </rPh>
    <rPh sb="8" eb="10">
      <t>カイゼン</t>
    </rPh>
    <rPh sb="10" eb="11">
      <t>ガク</t>
    </rPh>
    <phoneticPr fontId="6"/>
  </si>
  <si>
    <t>（k）基準年度に支払うべき残額に対応した翌年度の賃金額</t>
    <rPh sb="3" eb="5">
      <t>キジュン</t>
    </rPh>
    <rPh sb="5" eb="7">
      <t>ネンド</t>
    </rPh>
    <rPh sb="8" eb="10">
      <t>シハラ</t>
    </rPh>
    <rPh sb="13" eb="15">
      <t>ザンガク</t>
    </rPh>
    <rPh sb="16" eb="18">
      <t>タイオウ</t>
    </rPh>
    <rPh sb="20" eb="23">
      <t>ヨクネンド</t>
    </rPh>
    <rPh sb="24" eb="26">
      <t>チンギン</t>
    </rPh>
    <rPh sb="26" eb="27">
      <t>ガク</t>
    </rPh>
    <phoneticPr fontId="6"/>
  </si>
  <si>
    <t>（j）基準年度の前年度に支払うべき残額に対応した支払い賃金額</t>
    <rPh sb="3" eb="7">
      <t>キジュンネンド</t>
    </rPh>
    <rPh sb="8" eb="11">
      <t>ゼンネンド</t>
    </rPh>
    <rPh sb="12" eb="14">
      <t>シハラ</t>
    </rPh>
    <rPh sb="17" eb="19">
      <t>ザンガク</t>
    </rPh>
    <rPh sb="20" eb="22">
      <t>タイオウ</t>
    </rPh>
    <rPh sb="24" eb="26">
      <t>シハラ</t>
    </rPh>
    <rPh sb="27" eb="29">
      <t>チンギン</t>
    </rPh>
    <rPh sb="29" eb="30">
      <t>ガク</t>
    </rPh>
    <phoneticPr fontId="6"/>
  </si>
  <si>
    <t>（i）施設独自の改善額</t>
    <phoneticPr fontId="6"/>
  </si>
  <si>
    <t>（h）基準年度の処遇改善等加算の加算額に係る法定福利費分</t>
    <rPh sb="3" eb="5">
      <t>キジュン</t>
    </rPh>
    <rPh sb="5" eb="7">
      <t>ネンド</t>
    </rPh>
    <rPh sb="8" eb="10">
      <t>ショグウ</t>
    </rPh>
    <rPh sb="10" eb="12">
      <t>カイゼン</t>
    </rPh>
    <rPh sb="12" eb="13">
      <t>トウ</t>
    </rPh>
    <rPh sb="13" eb="15">
      <t>カサン</t>
    </rPh>
    <rPh sb="16" eb="18">
      <t>カサン</t>
    </rPh>
    <rPh sb="18" eb="19">
      <t>ガク</t>
    </rPh>
    <rPh sb="20" eb="21">
      <t>カカ</t>
    </rPh>
    <rPh sb="22" eb="24">
      <t>ホウテイ</t>
    </rPh>
    <rPh sb="24" eb="26">
      <t>フクリ</t>
    </rPh>
    <rPh sb="26" eb="27">
      <t>ヒ</t>
    </rPh>
    <rPh sb="27" eb="28">
      <t>ブン</t>
    </rPh>
    <phoneticPr fontId="6"/>
  </si>
  <si>
    <t>（g）基準年度の処遇改善等加算の加算額</t>
    <rPh sb="3" eb="5">
      <t>キジュン</t>
    </rPh>
    <rPh sb="5" eb="7">
      <t>ネンド</t>
    </rPh>
    <rPh sb="8" eb="12">
      <t>ショグウカイゼン</t>
    </rPh>
    <rPh sb="12" eb="13">
      <t>トウ</t>
    </rPh>
    <rPh sb="13" eb="15">
      <t>カサン</t>
    </rPh>
    <rPh sb="16" eb="18">
      <t>カサン</t>
    </rPh>
    <rPh sb="18" eb="19">
      <t>ガク</t>
    </rPh>
    <phoneticPr fontId="6"/>
  </si>
  <si>
    <t>（f）基準年度の支払賃金の総額</t>
    <rPh sb="3" eb="5">
      <t>キジュン</t>
    </rPh>
    <rPh sb="5" eb="7">
      <t>ネンド</t>
    </rPh>
    <rPh sb="8" eb="10">
      <t>シハラ</t>
    </rPh>
    <rPh sb="10" eb="12">
      <t>チンギン</t>
    </rPh>
    <rPh sb="13" eb="15">
      <t>ソウガク</t>
    </rPh>
    <phoneticPr fontId="6"/>
  </si>
  <si>
    <t>基準年度における加算額等の影響を除いた支払賃金総額 (f)-｛(g)-(h)｝-(i)-(j)+(k)</t>
    <rPh sb="0" eb="4">
      <t>キジュンネンド</t>
    </rPh>
    <rPh sb="8" eb="10">
      <t>カサン</t>
    </rPh>
    <rPh sb="10" eb="11">
      <t>ガク</t>
    </rPh>
    <rPh sb="11" eb="12">
      <t>トウ</t>
    </rPh>
    <rPh sb="13" eb="15">
      <t>エイキョウ</t>
    </rPh>
    <rPh sb="16" eb="17">
      <t>ノゾ</t>
    </rPh>
    <rPh sb="19" eb="21">
      <t>シハラ</t>
    </rPh>
    <rPh sb="21" eb="23">
      <t>チンギン</t>
    </rPh>
    <rPh sb="23" eb="25">
      <t>ソウガク</t>
    </rPh>
    <phoneticPr fontId="6"/>
  </si>
  <si>
    <t>（e）加算当年度の前年度に支払うべき残額に対応した支払い賃金額</t>
    <rPh sb="3" eb="5">
      <t>カサン</t>
    </rPh>
    <rPh sb="5" eb="8">
      <t>トウネンド</t>
    </rPh>
    <rPh sb="9" eb="11">
      <t>ゼンネン</t>
    </rPh>
    <rPh sb="11" eb="12">
      <t>ド</t>
    </rPh>
    <rPh sb="13" eb="15">
      <t>シハラ</t>
    </rPh>
    <rPh sb="18" eb="20">
      <t>ザンガク</t>
    </rPh>
    <rPh sb="21" eb="23">
      <t>タイオウ</t>
    </rPh>
    <rPh sb="25" eb="27">
      <t>シハラ</t>
    </rPh>
    <rPh sb="28" eb="30">
      <t>チンギン</t>
    </rPh>
    <rPh sb="30" eb="31">
      <t>ガク</t>
    </rPh>
    <phoneticPr fontId="6"/>
  </si>
  <si>
    <t>（d）基準翌年度から加算当年度までの公定価格における人件費の改定部分</t>
    <rPh sb="3" eb="5">
      <t>キジュン</t>
    </rPh>
    <rPh sb="5" eb="8">
      <t>ヨクネンド</t>
    </rPh>
    <rPh sb="10" eb="12">
      <t>カサン</t>
    </rPh>
    <rPh sb="12" eb="15">
      <t>トウネンド</t>
    </rPh>
    <rPh sb="18" eb="20">
      <t>コウテイ</t>
    </rPh>
    <rPh sb="20" eb="22">
      <t>カカク</t>
    </rPh>
    <rPh sb="26" eb="29">
      <t>ジンケンヒ</t>
    </rPh>
    <rPh sb="30" eb="32">
      <t>カイテイ</t>
    </rPh>
    <rPh sb="32" eb="34">
      <t>ブブン</t>
    </rPh>
    <phoneticPr fontId="6"/>
  </si>
  <si>
    <t>↑区分３</t>
    <rPh sb="1" eb="3">
      <t>クブン</t>
    </rPh>
    <phoneticPr fontId="6"/>
  </si>
  <si>
    <t>↑区分２</t>
    <rPh sb="1" eb="3">
      <t>クブン</t>
    </rPh>
    <phoneticPr fontId="6"/>
  </si>
  <si>
    <t>（c）定期昇給相当額（加算当年度における昇給分）</t>
    <rPh sb="3" eb="5">
      <t>テイキ</t>
    </rPh>
    <rPh sb="5" eb="7">
      <t>ショウキュウ</t>
    </rPh>
    <rPh sb="7" eb="10">
      <t>ソウトウガク</t>
    </rPh>
    <phoneticPr fontId="6"/>
  </si>
  <si>
    <t>計算結果（事業主負担増加見込総額）</t>
    <rPh sb="0" eb="2">
      <t>ケイサン</t>
    </rPh>
    <rPh sb="2" eb="4">
      <t>ケッカ</t>
    </rPh>
    <rPh sb="5" eb="8">
      <t>ジギョウヌシ</t>
    </rPh>
    <rPh sb="8" eb="10">
      <t>フタン</t>
    </rPh>
    <rPh sb="10" eb="12">
      <t>ゾウカ</t>
    </rPh>
    <rPh sb="12" eb="14">
      <t>ミコミ</t>
    </rPh>
    <rPh sb="14" eb="16">
      <t>ソウガク</t>
    </rPh>
    <phoneticPr fontId="6"/>
  </si>
  <si>
    <t>（b）加算当年度の加算による改善見込総額</t>
    <rPh sb="3" eb="5">
      <t>カサン</t>
    </rPh>
    <rPh sb="5" eb="8">
      <t>トウネンド</t>
    </rPh>
    <rPh sb="9" eb="11">
      <t>カサン</t>
    </rPh>
    <rPh sb="14" eb="16">
      <t>カイゼン</t>
    </rPh>
    <rPh sb="16" eb="18">
      <t>ミコ</t>
    </rPh>
    <rPh sb="18" eb="20">
      <t>ソウガク</t>
    </rPh>
    <phoneticPr fontId="6"/>
  </si>
  <si>
    <t>前年度の賃金（総額）</t>
    <rPh sb="0" eb="3">
      <t>ゼンネンド</t>
    </rPh>
    <rPh sb="4" eb="6">
      <t>チンギン</t>
    </rPh>
    <rPh sb="7" eb="9">
      <t>ソウガク</t>
    </rPh>
    <phoneticPr fontId="6"/>
  </si>
  <si>
    <t>（a）加算当年度の賃金見込総額</t>
    <rPh sb="3" eb="5">
      <t>カサン</t>
    </rPh>
    <rPh sb="5" eb="6">
      <t>トウ</t>
    </rPh>
    <rPh sb="6" eb="8">
      <t>ネンド</t>
    </rPh>
    <rPh sb="9" eb="11">
      <t>チンギン</t>
    </rPh>
    <rPh sb="11" eb="13">
      <t>ミコ</t>
    </rPh>
    <rPh sb="13" eb="15">
      <t>ソウガク</t>
    </rPh>
    <phoneticPr fontId="6"/>
  </si>
  <si>
    <t>前年度の法定福利費等の事業主負担分（総額）</t>
    <rPh sb="0" eb="3">
      <t>ゼンネンド</t>
    </rPh>
    <rPh sb="4" eb="6">
      <t>ホウテイ</t>
    </rPh>
    <rPh sb="6" eb="8">
      <t>フクリ</t>
    </rPh>
    <rPh sb="8" eb="9">
      <t>ヒ</t>
    </rPh>
    <rPh sb="9" eb="10">
      <t>トウ</t>
    </rPh>
    <rPh sb="11" eb="14">
      <t>ジギョウヌシ</t>
    </rPh>
    <rPh sb="14" eb="16">
      <t>フタン</t>
    </rPh>
    <rPh sb="16" eb="17">
      <t>フン</t>
    </rPh>
    <rPh sb="18" eb="20">
      <t>ソウガク</t>
    </rPh>
    <phoneticPr fontId="6"/>
  </si>
  <si>
    <t>（２）加算以外の部分で賃金水準を下げていないことについて</t>
    <rPh sb="3" eb="5">
      <t>カサン</t>
    </rPh>
    <rPh sb="5" eb="7">
      <t>イガイ</t>
    </rPh>
    <rPh sb="8" eb="10">
      <t>ブブン</t>
    </rPh>
    <rPh sb="11" eb="13">
      <t>チンギン</t>
    </rPh>
    <rPh sb="13" eb="15">
      <t>スイジュン</t>
    </rPh>
    <rPh sb="16" eb="17">
      <t>サ</t>
    </rPh>
    <phoneticPr fontId="6"/>
  </si>
  <si>
    <t>うち、事業主負担増加見込総額</t>
    <rPh sb="3" eb="6">
      <t>ジギョウヌシ</t>
    </rPh>
    <rPh sb="6" eb="8">
      <t>フタン</t>
    </rPh>
    <rPh sb="8" eb="10">
      <t>ゾウカ</t>
    </rPh>
    <rPh sb="10" eb="12">
      <t>ミコ</t>
    </rPh>
    <rPh sb="12" eb="14">
      <t>ソウガク</t>
    </rPh>
    <phoneticPr fontId="6"/>
  </si>
  <si>
    <t>うち、加算による改善見込総額</t>
    <rPh sb="3" eb="5">
      <t>カサン</t>
    </rPh>
    <rPh sb="8" eb="10">
      <t>カイゼン</t>
    </rPh>
    <rPh sb="10" eb="12">
      <t>ミコミ</t>
    </rPh>
    <rPh sb="12" eb="13">
      <t>ソウ</t>
    </rPh>
    <rPh sb="13" eb="14">
      <t>ガク</t>
    </rPh>
    <phoneticPr fontId="6"/>
  </si>
  <si>
    <t>加算による改善等見込総額（①の額以上であること）</t>
    <rPh sb="0" eb="2">
      <t>カサン</t>
    </rPh>
    <rPh sb="5" eb="7">
      <t>カイゼン</t>
    </rPh>
    <rPh sb="7" eb="8">
      <t>トウ</t>
    </rPh>
    <rPh sb="8" eb="10">
      <t>ミコ</t>
    </rPh>
    <rPh sb="10" eb="12">
      <t>ソウガク</t>
    </rPh>
    <rPh sb="11" eb="12">
      <t>ガク</t>
    </rPh>
    <rPh sb="15" eb="16">
      <t>ガク</t>
    </rPh>
    <rPh sb="16" eb="18">
      <t>イジョウ</t>
    </rPh>
    <phoneticPr fontId="6"/>
  </si>
  <si>
    <t>区分３</t>
    <rPh sb="0" eb="2">
      <t>クブン</t>
    </rPh>
    <phoneticPr fontId="6"/>
  </si>
  <si>
    <t>加算見込額</t>
    <rPh sb="0" eb="2">
      <t>カサン</t>
    </rPh>
    <rPh sb="2" eb="4">
      <t>ミコ</t>
    </rPh>
    <rPh sb="4" eb="5">
      <t>ガク</t>
    </rPh>
    <phoneticPr fontId="6"/>
  </si>
  <si>
    <t>区分２</t>
    <rPh sb="0" eb="2">
      <t>クブン</t>
    </rPh>
    <phoneticPr fontId="6"/>
  </si>
  <si>
    <t>区分３「質の向上分」</t>
    <rPh sb="0" eb="2">
      <t>クブン</t>
    </rPh>
    <rPh sb="4" eb="5">
      <t>シツ</t>
    </rPh>
    <rPh sb="6" eb="9">
      <t>コウジョウブン</t>
    </rPh>
    <phoneticPr fontId="6"/>
  </si>
  <si>
    <t>（１）加算額以上の賃金の改善について</t>
    <rPh sb="3" eb="6">
      <t>カサンガク</t>
    </rPh>
    <rPh sb="6" eb="8">
      <t>イジョウ</t>
    </rPh>
    <rPh sb="9" eb="11">
      <t>チンギン</t>
    </rPh>
    <rPh sb="12" eb="14">
      <t>カイゼン</t>
    </rPh>
    <phoneticPr fontId="6"/>
  </si>
  <si>
    <t>○</t>
    <phoneticPr fontId="6"/>
  </si>
  <si>
    <t>✔</t>
    <phoneticPr fontId="6"/>
  </si>
  <si>
    <t>別紙様式４</t>
    <rPh sb="0" eb="2">
      <t>ベッシ</t>
    </rPh>
    <rPh sb="2" eb="4">
      <t>ヨウシキ</t>
    </rPh>
    <phoneticPr fontId="6"/>
  </si>
  <si>
    <t>算式　常勤以外の職員の１か月の勤務時間数の合計÷各施設・事業所の就業規則等で定めた常勤職員の１か月の勤務時間数＝常勤換算値</t>
    <rPh sb="0" eb="2">
      <t>サンシキ</t>
    </rPh>
    <rPh sb="3" eb="5">
      <t>ジョウキン</t>
    </rPh>
    <rPh sb="5" eb="7">
      <t>イガイ</t>
    </rPh>
    <rPh sb="8" eb="10">
      <t>ショクイン</t>
    </rPh>
    <rPh sb="13" eb="14">
      <t>ゲツ</t>
    </rPh>
    <rPh sb="15" eb="17">
      <t>キンム</t>
    </rPh>
    <rPh sb="17" eb="19">
      <t>ジカン</t>
    </rPh>
    <rPh sb="19" eb="20">
      <t>スウ</t>
    </rPh>
    <rPh sb="21" eb="23">
      <t>ゴウケイ</t>
    </rPh>
    <rPh sb="24" eb="27">
      <t>カクシセツ</t>
    </rPh>
    <rPh sb="28" eb="31">
      <t>ジギョウショ</t>
    </rPh>
    <rPh sb="32" eb="34">
      <t>シュウギョウ</t>
    </rPh>
    <rPh sb="34" eb="36">
      <t>キソク</t>
    </rPh>
    <rPh sb="36" eb="37">
      <t>トウ</t>
    </rPh>
    <rPh sb="38" eb="39">
      <t>サダ</t>
    </rPh>
    <rPh sb="41" eb="43">
      <t>ジョウキン</t>
    </rPh>
    <rPh sb="43" eb="45">
      <t>ショクイン</t>
    </rPh>
    <rPh sb="48" eb="49">
      <t>ゲツ</t>
    </rPh>
    <rPh sb="50" eb="52">
      <t>キンム</t>
    </rPh>
    <rPh sb="52" eb="54">
      <t>ジカン</t>
    </rPh>
    <rPh sb="54" eb="55">
      <t>スウ</t>
    </rPh>
    <rPh sb="56" eb="58">
      <t>ジョウキン</t>
    </rPh>
    <rPh sb="58" eb="60">
      <t>カンサン</t>
    </rPh>
    <rPh sb="60" eb="61">
      <t>チ</t>
    </rPh>
    <phoneticPr fontId="6"/>
  </si>
  <si>
    <t>常勤換算値について、常勤の者については1.0とし、非常勤の者については下記の算式によって得た値とする。</t>
    <rPh sb="0" eb="2">
      <t>ジョウキン</t>
    </rPh>
    <rPh sb="2" eb="4">
      <t>カンサン</t>
    </rPh>
    <rPh sb="4" eb="5">
      <t>チ</t>
    </rPh>
    <rPh sb="10" eb="12">
      <t>ジョウキン</t>
    </rPh>
    <rPh sb="13" eb="14">
      <t>モノ</t>
    </rPh>
    <rPh sb="25" eb="28">
      <t>ヒジョウキン</t>
    </rPh>
    <rPh sb="29" eb="30">
      <t>モノ</t>
    </rPh>
    <rPh sb="35" eb="37">
      <t>カキ</t>
    </rPh>
    <rPh sb="38" eb="40">
      <t>サンシキ</t>
    </rPh>
    <rPh sb="44" eb="45">
      <t>エ</t>
    </rPh>
    <rPh sb="46" eb="47">
      <t>アタイ</t>
    </rPh>
    <phoneticPr fontId="6"/>
  </si>
  <si>
    <t>※3</t>
    <phoneticPr fontId="6"/>
  </si>
  <si>
    <t>又は当該者以外の者であって１日６時間以上かつ月20日以上勤務するものをいい、「非常勤」とは常勤以外の者をいう。</t>
    <phoneticPr fontId="6"/>
  </si>
  <si>
    <t>「常勤」とは、当該施設・事業所の就業規則において定められている常勤の従事者が勤務すべき時間数（教育・保育に従事する者にあっては、１か月に勤務すべき時間数が120時間以上であるものに限る。）に達している者</t>
    <phoneticPr fontId="6"/>
  </si>
  <si>
    <t>※2　</t>
    <phoneticPr fontId="6"/>
  </si>
  <si>
    <t>経験年数については、第４の２によるものとする。</t>
    <rPh sb="10" eb="11">
      <t>ダイ</t>
    </rPh>
    <phoneticPr fontId="6"/>
  </si>
  <si>
    <t>※1</t>
    <phoneticPr fontId="6"/>
  </si>
  <si>
    <t xml:space="preserve">備考欄には、年度途中の採用や退職がある場合にはその旨、また、賃金改善額が他の職員と比較して高額（低額、賃金改善を実施しない場合も含む）である場合についてはその理由を記載すること。
</t>
    <phoneticPr fontId="6"/>
  </si>
  <si>
    <t>施設・事業所に加算当年度に勤務している職員全員（職種を問わず、非常勤を含む。）を記載すること。</t>
    <phoneticPr fontId="6"/>
  </si>
  <si>
    <t>【記入における留意事項】</t>
    <phoneticPr fontId="6"/>
  </si>
  <si>
    <t>加算以外の部分で賃金水準を下げていないことについて（⑭≧⑦）</t>
    <phoneticPr fontId="6"/>
  </si>
  <si>
    <t>区分２と３の加算による改善額の1/2以上を基本給・決まって毎月支払われる手当により改善すること　｛（⑨(a+b)＋⑩）/（⑨＋⑩）｝≧50％</t>
    <rPh sb="0" eb="2">
      <t>クブン</t>
    </rPh>
    <rPh sb="6" eb="8">
      <t>カサン</t>
    </rPh>
    <rPh sb="11" eb="13">
      <t>カイゼン</t>
    </rPh>
    <rPh sb="13" eb="14">
      <t>ガク</t>
    </rPh>
    <phoneticPr fontId="6"/>
  </si>
  <si>
    <t>総額</t>
    <rPh sb="0" eb="2">
      <t>ソウガク</t>
    </rPh>
    <phoneticPr fontId="6"/>
  </si>
  <si>
    <t>賞与
（一時金）
c</t>
    <rPh sb="0" eb="2">
      <t>ショウヨ</t>
    </rPh>
    <phoneticPr fontId="6"/>
  </si>
  <si>
    <t>手当
b</t>
    <rPh sb="0" eb="2">
      <t>テアテ</t>
    </rPh>
    <phoneticPr fontId="6"/>
  </si>
  <si>
    <t>基本給
a</t>
    <phoneticPr fontId="6"/>
  </si>
  <si>
    <t>小計
⑨
（a＋b＋c）</t>
    <rPh sb="0" eb="2">
      <t>ショウケイ</t>
    </rPh>
    <phoneticPr fontId="6"/>
  </si>
  <si>
    <t>改善した給与項目</t>
    <rPh sb="0" eb="2">
      <t>カイゼン</t>
    </rPh>
    <rPh sb="4" eb="6">
      <t>キュウヨ</t>
    </rPh>
    <rPh sb="6" eb="8">
      <t>コウモク</t>
    </rPh>
    <phoneticPr fontId="6"/>
  </si>
  <si>
    <t>加算による改善見込額</t>
    <rPh sb="0" eb="2">
      <t>カサン</t>
    </rPh>
    <rPh sb="7" eb="9">
      <t>ミコ</t>
    </rPh>
    <rPh sb="9" eb="10">
      <t>ガク</t>
    </rPh>
    <phoneticPr fontId="6"/>
  </si>
  <si>
    <t>加算による改善見込額</t>
    <rPh sb="0" eb="2">
      <t>カサン</t>
    </rPh>
    <rPh sb="5" eb="7">
      <t>カイゼン</t>
    </rPh>
    <rPh sb="7" eb="9">
      <t>ミコ</t>
    </rPh>
    <rPh sb="9" eb="10">
      <t>ガク</t>
    </rPh>
    <phoneticPr fontId="6"/>
  </si>
  <si>
    <t>基準年度の公定価格における人件費の改定部分</t>
    <phoneticPr fontId="6"/>
  </si>
  <si>
    <t>加算当年度における改善額等の影響を除いた賃金見込総額
（⑧－⑨－⑩－⑪－⑫－⑬）</t>
    <rPh sb="0" eb="2">
      <t>カサン</t>
    </rPh>
    <rPh sb="2" eb="5">
      <t>トウネンド</t>
    </rPh>
    <rPh sb="20" eb="22">
      <t>チンギン</t>
    </rPh>
    <rPh sb="22" eb="24">
      <t>ミコ</t>
    </rPh>
    <rPh sb="24" eb="26">
      <t>ソウガク</t>
    </rPh>
    <phoneticPr fontId="6"/>
  </si>
  <si>
    <t>基準翌年度から加算当年度までの公定価格における人件費の改定部分</t>
    <rPh sb="0" eb="2">
      <t>キジュン</t>
    </rPh>
    <rPh sb="2" eb="5">
      <t>ヨクネンド</t>
    </rPh>
    <rPh sb="7" eb="9">
      <t>カサン</t>
    </rPh>
    <rPh sb="9" eb="12">
      <t>トウネンド</t>
    </rPh>
    <rPh sb="15" eb="17">
      <t>コウテイ</t>
    </rPh>
    <rPh sb="17" eb="19">
      <t>カカク</t>
    </rPh>
    <rPh sb="23" eb="26">
      <t>ジンケンヒ</t>
    </rPh>
    <rPh sb="27" eb="29">
      <t>カイテイ</t>
    </rPh>
    <rPh sb="29" eb="31">
      <t>ブブン</t>
    </rPh>
    <phoneticPr fontId="6"/>
  </si>
  <si>
    <t>定期昇給相当額
（加算当年度における昇給分）</t>
    <rPh sb="0" eb="2">
      <t>テイキ</t>
    </rPh>
    <rPh sb="2" eb="4">
      <t>ショウキュウ</t>
    </rPh>
    <rPh sb="4" eb="7">
      <t>ソウトウガク</t>
    </rPh>
    <rPh sb="9" eb="14">
      <t>カサントウネンド</t>
    </rPh>
    <rPh sb="18" eb="21">
      <t>ショウキュウブン</t>
    </rPh>
    <phoneticPr fontId="6"/>
  </si>
  <si>
    <t>区分３「質の向上分」</t>
    <phoneticPr fontId="6"/>
  </si>
  <si>
    <t>加算当年度の賃金見込総額</t>
    <rPh sb="0" eb="2">
      <t>カサン</t>
    </rPh>
    <rPh sb="2" eb="5">
      <t>トウネンド</t>
    </rPh>
    <rPh sb="6" eb="8">
      <t>チンギン</t>
    </rPh>
    <rPh sb="8" eb="10">
      <t>ミコ</t>
    </rPh>
    <rPh sb="10" eb="12">
      <t>ソウガク</t>
    </rPh>
    <phoneticPr fontId="6"/>
  </si>
  <si>
    <t>基準年度における加算額等の影響を除いた支払賃金総額
（①－（②－③）－④－⑤＋⑥）</t>
    <rPh sb="0" eb="4">
      <t>キジュンネンド</t>
    </rPh>
    <rPh sb="8" eb="10">
      <t>カサン</t>
    </rPh>
    <rPh sb="10" eb="11">
      <t>ガク</t>
    </rPh>
    <rPh sb="11" eb="12">
      <t>トウ</t>
    </rPh>
    <rPh sb="13" eb="15">
      <t>エイキョウ</t>
    </rPh>
    <rPh sb="16" eb="17">
      <t>ノゾ</t>
    </rPh>
    <rPh sb="19" eb="21">
      <t>シハラ</t>
    </rPh>
    <rPh sb="21" eb="23">
      <t>チンギン</t>
    </rPh>
    <rPh sb="23" eb="25">
      <t>ソウガク</t>
    </rPh>
    <phoneticPr fontId="6"/>
  </si>
  <si>
    <t>基準年度に支払うべき残額に対応した翌年度の賃金額</t>
    <rPh sb="0" eb="4">
      <t>キジュンネンド</t>
    </rPh>
    <rPh sb="5" eb="7">
      <t>シハラ</t>
    </rPh>
    <rPh sb="10" eb="12">
      <t>ザンガク</t>
    </rPh>
    <rPh sb="13" eb="15">
      <t>タイオウ</t>
    </rPh>
    <rPh sb="17" eb="20">
      <t>ヨクネンド</t>
    </rPh>
    <rPh sb="21" eb="24">
      <t>チンギンガク</t>
    </rPh>
    <phoneticPr fontId="6"/>
  </si>
  <si>
    <t>基準年度の前年度に支払うべき残額に対応した支払い賃金額</t>
    <rPh sb="0" eb="4">
      <t>キジュンネンド</t>
    </rPh>
    <rPh sb="5" eb="8">
      <t>ゼンネンド</t>
    </rPh>
    <rPh sb="9" eb="11">
      <t>シハラ</t>
    </rPh>
    <rPh sb="14" eb="16">
      <t>ザンガク</t>
    </rPh>
    <rPh sb="17" eb="19">
      <t>タイオウ</t>
    </rPh>
    <rPh sb="21" eb="23">
      <t>シハラ</t>
    </rPh>
    <rPh sb="24" eb="26">
      <t>チンギン</t>
    </rPh>
    <rPh sb="26" eb="27">
      <t>ガク</t>
    </rPh>
    <phoneticPr fontId="6"/>
  </si>
  <si>
    <t>施設独自の改善額</t>
    <rPh sb="0" eb="2">
      <t>シセツ</t>
    </rPh>
    <rPh sb="2" eb="4">
      <t>ドクジ</t>
    </rPh>
    <rPh sb="5" eb="8">
      <t>カイゼンガク</t>
    </rPh>
    <phoneticPr fontId="6"/>
  </si>
  <si>
    <t>基準年度の処遇改善等加算の加算額に係る法定福利費分</t>
    <rPh sb="0" eb="2">
      <t>キジュン</t>
    </rPh>
    <rPh sb="2" eb="4">
      <t>ネンド</t>
    </rPh>
    <rPh sb="5" eb="9">
      <t>ショグウカイゼン</t>
    </rPh>
    <rPh sb="9" eb="10">
      <t>トウ</t>
    </rPh>
    <rPh sb="10" eb="12">
      <t>カサン</t>
    </rPh>
    <rPh sb="13" eb="16">
      <t>カサンガク</t>
    </rPh>
    <rPh sb="17" eb="18">
      <t>カカ</t>
    </rPh>
    <rPh sb="19" eb="21">
      <t>ホウテイ</t>
    </rPh>
    <rPh sb="21" eb="24">
      <t>フクリヒ</t>
    </rPh>
    <rPh sb="24" eb="25">
      <t>ブン</t>
    </rPh>
    <phoneticPr fontId="6"/>
  </si>
  <si>
    <t>基準年度の支払賃金の総額</t>
    <rPh sb="0" eb="2">
      <t>キジュン</t>
    </rPh>
    <rPh sb="2" eb="4">
      <t>ネンド</t>
    </rPh>
    <rPh sb="5" eb="7">
      <t>シハラ</t>
    </rPh>
    <rPh sb="7" eb="9">
      <t>チンギン</t>
    </rPh>
    <rPh sb="10" eb="12">
      <t>ソウガク</t>
    </rPh>
    <phoneticPr fontId="6"/>
  </si>
  <si>
    <t>⑭</t>
    <phoneticPr fontId="6"/>
  </si>
  <si>
    <t>⑬</t>
    <phoneticPr fontId="6"/>
  </si>
  <si>
    <t>⑫</t>
    <phoneticPr fontId="6"/>
  </si>
  <si>
    <t>⑪</t>
    <phoneticPr fontId="6"/>
  </si>
  <si>
    <t>⑩の詳細</t>
    <rPh sb="2" eb="4">
      <t>ショウサイ</t>
    </rPh>
    <phoneticPr fontId="6"/>
  </si>
  <si>
    <t>⑩</t>
    <phoneticPr fontId="6"/>
  </si>
  <si>
    <t>⑨の内訳</t>
    <rPh sb="2" eb="4">
      <t>ウチワケ</t>
    </rPh>
    <phoneticPr fontId="6"/>
  </si>
  <si>
    <t>⑨</t>
    <phoneticPr fontId="6"/>
  </si>
  <si>
    <t>⑧</t>
    <phoneticPr fontId="6"/>
  </si>
  <si>
    <t>⑦の内訳</t>
    <rPh sb="2" eb="4">
      <t>ウチワケ</t>
    </rPh>
    <phoneticPr fontId="6"/>
  </si>
  <si>
    <t>⑦</t>
    <phoneticPr fontId="6"/>
  </si>
  <si>
    <t>⑥</t>
    <phoneticPr fontId="6"/>
  </si>
  <si>
    <t>⑤</t>
    <phoneticPr fontId="6"/>
  </si>
  <si>
    <t>④</t>
    <phoneticPr fontId="6"/>
  </si>
  <si>
    <t>③</t>
    <phoneticPr fontId="6"/>
  </si>
  <si>
    <t>備考</t>
    <rPh sb="0" eb="2">
      <t>ビコウ</t>
    </rPh>
    <phoneticPr fontId="6"/>
  </si>
  <si>
    <t>加算当年度の賃金</t>
    <rPh sb="0" eb="2">
      <t>カサン</t>
    </rPh>
    <rPh sb="2" eb="5">
      <t>トウネンド</t>
    </rPh>
    <rPh sb="6" eb="8">
      <t>チンギン</t>
    </rPh>
    <phoneticPr fontId="6"/>
  </si>
  <si>
    <t>基準年度の賃金</t>
    <rPh sb="0" eb="2">
      <t>キジュン</t>
    </rPh>
    <rPh sb="2" eb="4">
      <t>ネンド</t>
    </rPh>
    <rPh sb="3" eb="4">
      <t>ド</t>
    </rPh>
    <rPh sb="5" eb="7">
      <t>チンギン</t>
    </rPh>
    <phoneticPr fontId="6"/>
  </si>
  <si>
    <r>
      <t xml:space="preserve">常勤
換算値
</t>
    </r>
    <r>
      <rPr>
        <sz val="12"/>
        <rFont val="ＭＳ ゴシック"/>
        <family val="3"/>
        <charset val="128"/>
      </rPr>
      <t>※3</t>
    </r>
    <phoneticPr fontId="6"/>
  </si>
  <si>
    <r>
      <t xml:space="preserve">常勤
非常勤
</t>
    </r>
    <r>
      <rPr>
        <sz val="12"/>
        <rFont val="ＭＳ ゴシック"/>
        <family val="3"/>
        <charset val="128"/>
      </rPr>
      <t>※2</t>
    </r>
    <phoneticPr fontId="6"/>
  </si>
  <si>
    <r>
      <t>経験年数　</t>
    </r>
    <r>
      <rPr>
        <sz val="12"/>
        <rFont val="ＭＳ ゴシック"/>
        <family val="3"/>
        <charset val="128"/>
      </rPr>
      <t>※1</t>
    </r>
    <phoneticPr fontId="6"/>
  </si>
  <si>
    <t>資格</t>
    <rPh sb="0" eb="2">
      <t>シカク</t>
    </rPh>
    <phoneticPr fontId="6"/>
  </si>
  <si>
    <t>職種</t>
    <phoneticPr fontId="6"/>
  </si>
  <si>
    <t>改善実施有無</t>
    <phoneticPr fontId="6"/>
  </si>
  <si>
    <t>職員名</t>
    <phoneticPr fontId="6"/>
  </si>
  <si>
    <t>No</t>
    <phoneticPr fontId="6"/>
  </si>
  <si>
    <t>〇加算当年度の全ての職員の賃金改善明細</t>
    <rPh sb="1" eb="3">
      <t>カサン</t>
    </rPh>
    <rPh sb="3" eb="6">
      <t>トウネンド</t>
    </rPh>
    <rPh sb="7" eb="8">
      <t>スベ</t>
    </rPh>
    <rPh sb="10" eb="12">
      <t>ショクイン</t>
    </rPh>
    <rPh sb="13" eb="15">
      <t>チンギン</t>
    </rPh>
    <rPh sb="15" eb="17">
      <t>カイゼン</t>
    </rPh>
    <rPh sb="17" eb="19">
      <t>メイサイ</t>
    </rPh>
    <phoneticPr fontId="6"/>
  </si>
  <si>
    <t>賃金改善明細（職員別表）</t>
    <rPh sb="4" eb="6">
      <t>メイサイ</t>
    </rPh>
    <rPh sb="7" eb="9">
      <t>ショクイン</t>
    </rPh>
    <rPh sb="9" eb="10">
      <t>ベツ</t>
    </rPh>
    <rPh sb="10" eb="11">
      <t>ヒョウ</t>
    </rPh>
    <phoneticPr fontId="6"/>
  </si>
  <si>
    <t>施設・事業所名</t>
    <phoneticPr fontId="6"/>
  </si>
  <si>
    <t>別紙様式４別添１</t>
    <rPh sb="0" eb="2">
      <t>ベッシ</t>
    </rPh>
    <rPh sb="2" eb="4">
      <t>ヨウシキ</t>
    </rPh>
    <rPh sb="5" eb="7">
      <t>ベッテン</t>
    </rPh>
    <phoneticPr fontId="6"/>
  </si>
  <si>
    <t>同一事業者が運営する全ての施設・事業所（特定教育・保育施設及び特定地域型保育事業所）について記入すること。</t>
    <phoneticPr fontId="6"/>
  </si>
  <si>
    <t>合計</t>
    <rPh sb="0" eb="2">
      <t>ゴウケイ</t>
    </rPh>
    <phoneticPr fontId="6"/>
  </si>
  <si>
    <t>○○保育所</t>
    <rPh sb="2" eb="5">
      <t>ホイクショ</t>
    </rPh>
    <phoneticPr fontId="6"/>
  </si>
  <si>
    <t>○○市</t>
    <rPh sb="2" eb="3">
      <t>シ</t>
    </rPh>
    <phoneticPr fontId="6"/>
  </si>
  <si>
    <t>○○県</t>
    <rPh sb="2" eb="3">
      <t>ケン</t>
    </rPh>
    <phoneticPr fontId="6"/>
  </si>
  <si>
    <t>例１</t>
    <rPh sb="0" eb="1">
      <t>レイ</t>
    </rPh>
    <phoneticPr fontId="6"/>
  </si>
  <si>
    <t>他事業所からの受入額
（円）</t>
    <rPh sb="0" eb="1">
      <t>ホカ</t>
    </rPh>
    <rPh sb="1" eb="4">
      <t>ジギョウショ</t>
    </rPh>
    <rPh sb="7" eb="9">
      <t>ウケイレ</t>
    </rPh>
    <rPh sb="9" eb="10">
      <t>ガク</t>
    </rPh>
    <rPh sb="12" eb="13">
      <t>エン</t>
    </rPh>
    <phoneticPr fontId="6"/>
  </si>
  <si>
    <t>他事業所への拠出額
（円）</t>
    <rPh sb="0" eb="1">
      <t>ホカ</t>
    </rPh>
    <rPh sb="1" eb="4">
      <t>ジギョウショ</t>
    </rPh>
    <rPh sb="6" eb="8">
      <t>キョシュツ</t>
    </rPh>
    <rPh sb="8" eb="9">
      <t>ガク</t>
    </rPh>
    <rPh sb="11" eb="12">
      <t>エン</t>
    </rPh>
    <phoneticPr fontId="6"/>
  </si>
  <si>
    <r>
      <t>施設・事業所名</t>
    </r>
    <r>
      <rPr>
        <vertAlign val="superscript"/>
        <sz val="12"/>
        <rFont val="HGｺﾞｼｯｸM"/>
        <family val="3"/>
        <charset val="128"/>
      </rPr>
      <t>※1</t>
    </r>
    <rPh sb="0" eb="2">
      <t>シセツ</t>
    </rPh>
    <rPh sb="3" eb="6">
      <t>ジギョウショ</t>
    </rPh>
    <rPh sb="6" eb="7">
      <t>メイ</t>
    </rPh>
    <phoneticPr fontId="6"/>
  </si>
  <si>
    <t>市町村名</t>
    <rPh sb="0" eb="4">
      <t>シチョウソンメイ</t>
    </rPh>
    <phoneticPr fontId="6"/>
  </si>
  <si>
    <t>都道府県名</t>
    <rPh sb="0" eb="4">
      <t>トドウフケン</t>
    </rPh>
    <rPh sb="4" eb="5">
      <t>メイ</t>
    </rPh>
    <phoneticPr fontId="6"/>
  </si>
  <si>
    <t>番号</t>
    <rPh sb="0" eb="2">
      <t>バンゴウ</t>
    </rPh>
    <phoneticPr fontId="6"/>
  </si>
  <si>
    <t>同一事業者内における拠出見込額・受入見込額一覧表</t>
  </si>
  <si>
    <t>別紙様式４別添２</t>
    <rPh sb="0" eb="2">
      <t>ベッシ</t>
    </rPh>
    <rPh sb="2" eb="4">
      <t>ヨウシキ</t>
    </rPh>
    <rPh sb="5" eb="7">
      <t>ベッテン</t>
    </rPh>
    <phoneticPr fontId="6"/>
  </si>
  <si>
    <t>上記について、すべての職員に対し、周知をした上で、提出していることを証明いたします。</t>
    <rPh sb="0" eb="2">
      <t>ジョウキ</t>
    </rPh>
    <rPh sb="11" eb="13">
      <t>ショクイン</t>
    </rPh>
    <rPh sb="14" eb="15">
      <t>タイ</t>
    </rPh>
    <rPh sb="17" eb="19">
      <t>シュウチ</t>
    </rPh>
    <rPh sb="22" eb="23">
      <t>ウエ</t>
    </rPh>
    <rPh sb="25" eb="27">
      <t>テイシュツ</t>
    </rPh>
    <rPh sb="34" eb="36">
      <t>ショウメイ</t>
    </rPh>
    <phoneticPr fontId="6"/>
  </si>
  <si>
    <t>※1.「加算額を賃金の改善に充てます」とは、区分２「賃金改善分」と区分３「質の向上分」のそれぞれ
　　において、「加算による改善等見込総額」が「加算見込額」を下回らないことを意味します。
※2.「加算以外の部分で賃金水準を下げない」とは、「①加算当年度の加算による改善額等の影響を除い
　　た賃金見込総額」が「②基準年度における加算額等の影響を除いた支払賃金総額」を下回っていない
　　ことを意味します。
※3.誓約書の提出後に状況等が変わり、加算額が変わった場合でも改めて提出することは不要です。
※4.利用者数の大幅な減少等の影響により、結果として加算以外の部分で賃金が下がった場合には、その事情
　　を別紙様式７「特別な事情に係る届出書」により届け出ることで算定要件を満たすこととします。</t>
  </si>
  <si>
    <t>加算以外の部分で賃金水準を下げません。</t>
    <rPh sb="0" eb="2">
      <t>カサン</t>
    </rPh>
    <rPh sb="2" eb="4">
      <t>イガイ</t>
    </rPh>
    <rPh sb="5" eb="7">
      <t>ブブン</t>
    </rPh>
    <rPh sb="8" eb="10">
      <t>チンギン</t>
    </rPh>
    <rPh sb="10" eb="12">
      <t>スイジュン</t>
    </rPh>
    <rPh sb="13" eb="14">
      <t>サ</t>
    </rPh>
    <phoneticPr fontId="6"/>
  </si>
  <si>
    <t>　</t>
  </si>
  <si>
    <t>加算額を賃金の改善に充てます。</t>
    <rPh sb="0" eb="3">
      <t>カサンガク</t>
    </rPh>
    <rPh sb="4" eb="6">
      <t>チンギン</t>
    </rPh>
    <rPh sb="7" eb="9">
      <t>カイゼン</t>
    </rPh>
    <rPh sb="10" eb="11">
      <t>ア</t>
    </rPh>
    <phoneticPr fontId="6"/>
  </si>
  <si>
    <t>・処遇改善等加算の要件について、下欄の項目に〇を入れることで誓約する。</t>
    <rPh sb="1" eb="5">
      <t>ショグウカイゼン</t>
    </rPh>
    <rPh sb="5" eb="6">
      <t>トウ</t>
    </rPh>
    <rPh sb="6" eb="8">
      <t>カサン</t>
    </rPh>
    <rPh sb="9" eb="11">
      <t>ヨウケン</t>
    </rPh>
    <rPh sb="16" eb="17">
      <t>シタ</t>
    </rPh>
    <rPh sb="17" eb="18">
      <t>ラン</t>
    </rPh>
    <rPh sb="19" eb="21">
      <t>コウモク</t>
    </rPh>
    <rPh sb="24" eb="25">
      <t>イ</t>
    </rPh>
    <rPh sb="30" eb="32">
      <t>セイヤク</t>
    </rPh>
    <phoneticPr fontId="6"/>
  </si>
  <si>
    <t>２．賃金改善に係る誓約について</t>
    <rPh sb="2" eb="6">
      <t>チンギンカイゼン</t>
    </rPh>
    <rPh sb="7" eb="8">
      <t>カカ</t>
    </rPh>
    <rPh sb="9" eb="11">
      <t>セイヤク</t>
    </rPh>
    <phoneticPr fontId="6"/>
  </si>
  <si>
    <t>１．当年度の加算見込額</t>
    <rPh sb="2" eb="5">
      <t>トウネンド</t>
    </rPh>
    <rPh sb="6" eb="8">
      <t>カサン</t>
    </rPh>
    <rPh sb="8" eb="10">
      <t>ミコ</t>
    </rPh>
    <rPh sb="10" eb="11">
      <t>ガク</t>
    </rPh>
    <phoneticPr fontId="6"/>
  </si>
  <si>
    <t>別紙様式５</t>
    <phoneticPr fontId="6"/>
  </si>
  <si>
    <t>労使の合意の時期及び方法等について記載</t>
    <rPh sb="0" eb="2">
      <t>ロウシ</t>
    </rPh>
    <rPh sb="3" eb="5">
      <t>ゴウイ</t>
    </rPh>
    <rPh sb="6" eb="8">
      <t>ジキ</t>
    </rPh>
    <rPh sb="8" eb="9">
      <t>オヨ</t>
    </rPh>
    <rPh sb="10" eb="12">
      <t>ホウホウ</t>
    </rPh>
    <rPh sb="12" eb="13">
      <t>トウ</t>
    </rPh>
    <rPh sb="17" eb="19">
      <t>キサイ</t>
    </rPh>
    <phoneticPr fontId="6"/>
  </si>
  <si>
    <t>４．賃金水準を引き下げることについて、適切に労使の合意を得ていること等について</t>
    <rPh sb="2" eb="4">
      <t>チンギン</t>
    </rPh>
    <rPh sb="4" eb="6">
      <t>スイジュン</t>
    </rPh>
    <rPh sb="7" eb="8">
      <t>ヒ</t>
    </rPh>
    <rPh sb="9" eb="10">
      <t>サ</t>
    </rPh>
    <rPh sb="19" eb="21">
      <t>テキセツ</t>
    </rPh>
    <rPh sb="22" eb="24">
      <t>ロウシ</t>
    </rPh>
    <rPh sb="25" eb="27">
      <t>ゴウイ</t>
    </rPh>
    <rPh sb="28" eb="29">
      <t>エ</t>
    </rPh>
    <rPh sb="34" eb="35">
      <t>トウ</t>
    </rPh>
    <phoneticPr fontId="6"/>
  </si>
  <si>
    <t>経営及び賃金水準の改善に係る計画等を提出し、代替することも可。</t>
    <rPh sb="0" eb="2">
      <t>ケイエイ</t>
    </rPh>
    <rPh sb="2" eb="3">
      <t>オヨ</t>
    </rPh>
    <rPh sb="4" eb="6">
      <t>チンギン</t>
    </rPh>
    <rPh sb="6" eb="8">
      <t>スイジュン</t>
    </rPh>
    <rPh sb="9" eb="11">
      <t>カイゼン</t>
    </rPh>
    <rPh sb="12" eb="13">
      <t>カカ</t>
    </rPh>
    <rPh sb="14" eb="16">
      <t>ケイカク</t>
    </rPh>
    <rPh sb="16" eb="17">
      <t>トウ</t>
    </rPh>
    <rPh sb="18" eb="20">
      <t>テイシュツ</t>
    </rPh>
    <rPh sb="22" eb="24">
      <t>ダイタイ</t>
    </rPh>
    <rPh sb="29" eb="30">
      <t>カ</t>
    </rPh>
    <phoneticPr fontId="6"/>
  </si>
  <si>
    <t>３．経営及び賃金水準の改善の見込み</t>
    <rPh sb="2" eb="4">
      <t>ケイエイ</t>
    </rPh>
    <rPh sb="4" eb="5">
      <t>オヨ</t>
    </rPh>
    <rPh sb="6" eb="8">
      <t>チンギン</t>
    </rPh>
    <rPh sb="8" eb="10">
      <t>スイジュン</t>
    </rPh>
    <rPh sb="11" eb="13">
      <t>カイゼン</t>
    </rPh>
    <rPh sb="14" eb="16">
      <t>ミコ</t>
    </rPh>
    <phoneticPr fontId="6"/>
  </si>
  <si>
    <t>２．賃金水準の引き下げの内容</t>
    <rPh sb="2" eb="4">
      <t>チンギン</t>
    </rPh>
    <rPh sb="4" eb="6">
      <t>スイジュン</t>
    </rPh>
    <rPh sb="7" eb="8">
      <t>ヒ</t>
    </rPh>
    <rPh sb="9" eb="10">
      <t>サ</t>
    </rPh>
    <rPh sb="12" eb="14">
      <t>ナイヨウ</t>
    </rPh>
    <phoneticPr fontId="6"/>
  </si>
  <si>
    <t>当該法人の収支（特定教育・保育施設等に係る事業に限る。）について、利用児童数の大幅な減少などにより経営が悪化し、一定期間にわたり収支が赤字である、資金繰りに支障が生じるなどの状況について記載</t>
    <rPh sb="0" eb="2">
      <t>トウガイ</t>
    </rPh>
    <rPh sb="2" eb="4">
      <t>ホウジン</t>
    </rPh>
    <rPh sb="5" eb="7">
      <t>シュウシ</t>
    </rPh>
    <rPh sb="8" eb="10">
      <t>トクテイ</t>
    </rPh>
    <rPh sb="10" eb="12">
      <t>キョウイク</t>
    </rPh>
    <rPh sb="13" eb="15">
      <t>ホイク</t>
    </rPh>
    <rPh sb="15" eb="17">
      <t>シセツ</t>
    </rPh>
    <rPh sb="17" eb="18">
      <t>トウ</t>
    </rPh>
    <rPh sb="19" eb="20">
      <t>カカ</t>
    </rPh>
    <rPh sb="21" eb="23">
      <t>ジギョウ</t>
    </rPh>
    <rPh sb="24" eb="25">
      <t>カギ</t>
    </rPh>
    <rPh sb="33" eb="38">
      <t>リヨウジドウスウ</t>
    </rPh>
    <rPh sb="39" eb="41">
      <t>オオハバ</t>
    </rPh>
    <rPh sb="42" eb="44">
      <t>ゲンショウ</t>
    </rPh>
    <rPh sb="49" eb="51">
      <t>ケイエイ</t>
    </rPh>
    <rPh sb="52" eb="54">
      <t>アッカ</t>
    </rPh>
    <rPh sb="56" eb="58">
      <t>イッテイ</t>
    </rPh>
    <rPh sb="58" eb="60">
      <t>キカン</t>
    </rPh>
    <rPh sb="64" eb="66">
      <t>シュウシ</t>
    </rPh>
    <rPh sb="67" eb="69">
      <t>アカジ</t>
    </rPh>
    <rPh sb="73" eb="76">
      <t>シキング</t>
    </rPh>
    <rPh sb="78" eb="80">
      <t>シショウ</t>
    </rPh>
    <rPh sb="81" eb="82">
      <t>ショウ</t>
    </rPh>
    <rPh sb="87" eb="89">
      <t>ジョウキョウ</t>
    </rPh>
    <rPh sb="93" eb="95">
      <t>キサイ</t>
    </rPh>
    <phoneticPr fontId="6"/>
  </si>
  <si>
    <t>１．事業の継続を図るために、職員の賃金を引き下げる必要がある状況について</t>
    <rPh sb="2" eb="4">
      <t>ジギョウ</t>
    </rPh>
    <rPh sb="5" eb="7">
      <t>ケイゾク</t>
    </rPh>
    <rPh sb="8" eb="9">
      <t>ハカ</t>
    </rPh>
    <rPh sb="14" eb="16">
      <t>ショクイン</t>
    </rPh>
    <rPh sb="17" eb="19">
      <t>チンギン</t>
    </rPh>
    <rPh sb="20" eb="21">
      <t>ヒ</t>
    </rPh>
    <rPh sb="22" eb="23">
      <t>サ</t>
    </rPh>
    <rPh sb="25" eb="27">
      <t>ヒツヨウ</t>
    </rPh>
    <rPh sb="30" eb="32">
      <t>ジョウキョウ</t>
    </rPh>
    <phoneticPr fontId="6"/>
  </si>
  <si>
    <t>事業者名</t>
    <rPh sb="0" eb="3">
      <t>ジギョウシャ</t>
    </rPh>
    <rPh sb="3" eb="4">
      <t>メイ</t>
    </rPh>
    <phoneticPr fontId="6"/>
  </si>
  <si>
    <t>年度）</t>
    <phoneticPr fontId="6"/>
  </si>
  <si>
    <t>特別な事情に係る届出書（令和</t>
    <rPh sb="0" eb="2">
      <t>トクベツ</t>
    </rPh>
    <rPh sb="3" eb="5">
      <t>ジジョウ</t>
    </rPh>
    <rPh sb="6" eb="7">
      <t>カカ</t>
    </rPh>
    <rPh sb="8" eb="11">
      <t>トドケデショ</t>
    </rPh>
    <phoneticPr fontId="6"/>
  </si>
  <si>
    <t>別紙様式７</t>
    <rPh sb="0" eb="2">
      <t>ベッシ</t>
    </rPh>
    <rPh sb="2" eb="4">
      <t>ヨウシキ</t>
    </rPh>
    <phoneticPr fontId="6"/>
  </si>
  <si>
    <t>-</t>
    <phoneticPr fontId="4"/>
  </si>
  <si>
    <t>-</t>
    <phoneticPr fontId="4"/>
  </si>
  <si>
    <t>園長</t>
    <rPh sb="0" eb="2">
      <t>エンチョウ</t>
    </rPh>
    <phoneticPr fontId="4"/>
  </si>
  <si>
    <t>副園長</t>
    <rPh sb="0" eb="3">
      <t>フクエンチョウ</t>
    </rPh>
    <phoneticPr fontId="4"/>
  </si>
  <si>
    <t>教頭</t>
    <rPh sb="0" eb="2">
      <t>キョウトウ</t>
    </rPh>
    <phoneticPr fontId="4"/>
  </si>
  <si>
    <t>保育士</t>
    <rPh sb="0" eb="3">
      <t>ホイクシ</t>
    </rPh>
    <phoneticPr fontId="4"/>
  </si>
  <si>
    <t>保育教諭</t>
    <rPh sb="0" eb="2">
      <t>ホイク</t>
    </rPh>
    <rPh sb="2" eb="4">
      <t>キョウユ</t>
    </rPh>
    <phoneticPr fontId="4"/>
  </si>
  <si>
    <t>幼稚園教諭</t>
    <rPh sb="0" eb="3">
      <t>ヨウチエン</t>
    </rPh>
    <rPh sb="3" eb="5">
      <t>キョウユ</t>
    </rPh>
    <phoneticPr fontId="4"/>
  </si>
  <si>
    <t>保健師</t>
    <rPh sb="0" eb="3">
      <t>ホケンシ</t>
    </rPh>
    <phoneticPr fontId="4"/>
  </si>
  <si>
    <t>看護師</t>
    <rPh sb="0" eb="3">
      <t>カンゴシ</t>
    </rPh>
    <phoneticPr fontId="4"/>
  </si>
  <si>
    <t>准看護師</t>
    <rPh sb="0" eb="4">
      <t>ジュンカンゴシ</t>
    </rPh>
    <phoneticPr fontId="4"/>
  </si>
  <si>
    <t>保育補助</t>
    <rPh sb="0" eb="2">
      <t>ホイク</t>
    </rPh>
    <rPh sb="2" eb="4">
      <t>ホジョ</t>
    </rPh>
    <phoneticPr fontId="4"/>
  </si>
  <si>
    <t>栄養士</t>
    <rPh sb="0" eb="3">
      <t>エイヨウシ</t>
    </rPh>
    <phoneticPr fontId="4"/>
  </si>
  <si>
    <t>調理師</t>
    <rPh sb="0" eb="3">
      <t>チョウリシ</t>
    </rPh>
    <phoneticPr fontId="4"/>
  </si>
  <si>
    <t>調理補助</t>
    <rPh sb="0" eb="2">
      <t>チョウリ</t>
    </rPh>
    <rPh sb="2" eb="4">
      <t>ホジョ</t>
    </rPh>
    <phoneticPr fontId="4"/>
  </si>
  <si>
    <t>用務員</t>
    <rPh sb="0" eb="3">
      <t>ヨウムイン</t>
    </rPh>
    <phoneticPr fontId="4"/>
  </si>
  <si>
    <t>事務員</t>
    <rPh sb="0" eb="2">
      <t>ジム</t>
    </rPh>
    <rPh sb="2" eb="3">
      <t>イン</t>
    </rPh>
    <phoneticPr fontId="4"/>
  </si>
  <si>
    <t>その他</t>
    <rPh sb="2" eb="3">
      <t>タ</t>
    </rPh>
    <phoneticPr fontId="4"/>
  </si>
  <si>
    <t>計算結果（処遇改善等加算の加算額に係る法定福利費分）</t>
    <rPh sb="0" eb="2">
      <t>ケイサン</t>
    </rPh>
    <rPh sb="2" eb="4">
      <t>ケッカ</t>
    </rPh>
    <rPh sb="5" eb="7">
      <t>ショグウ</t>
    </rPh>
    <rPh sb="7" eb="9">
      <t>カイゼン</t>
    </rPh>
    <rPh sb="9" eb="10">
      <t>トウ</t>
    </rPh>
    <rPh sb="10" eb="12">
      <t>カサン</t>
    </rPh>
    <rPh sb="13" eb="16">
      <t>カサンガク</t>
    </rPh>
    <rPh sb="17" eb="18">
      <t>カカ</t>
    </rPh>
    <rPh sb="19" eb="21">
      <t>ホウテイ</t>
    </rPh>
    <rPh sb="21" eb="23">
      <t>フクリ</t>
    </rPh>
    <rPh sb="23" eb="24">
      <t>ヒ</t>
    </rPh>
    <rPh sb="24" eb="25">
      <t>フン</t>
    </rPh>
    <phoneticPr fontId="6"/>
  </si>
  <si>
    <t>分類</t>
    <rPh sb="0" eb="2">
      <t>ブンルイ</t>
    </rPh>
    <phoneticPr fontId="6"/>
  </si>
  <si>
    <t>様式1_加算率等認定申請書（処遇改善等加算）</t>
    <rPh sb="0" eb="2">
      <t>ヨウシキ</t>
    </rPh>
    <rPh sb="4" eb="6">
      <t>カサン</t>
    </rPh>
    <rPh sb="6" eb="7">
      <t>リツ</t>
    </rPh>
    <rPh sb="7" eb="8">
      <t>トウ</t>
    </rPh>
    <rPh sb="8" eb="10">
      <t>ニンテイ</t>
    </rPh>
    <rPh sb="10" eb="13">
      <t>シンセイショ</t>
    </rPh>
    <rPh sb="14" eb="16">
      <t>ショグウ</t>
    </rPh>
    <rPh sb="16" eb="18">
      <t>カイゼン</t>
    </rPh>
    <rPh sb="18" eb="19">
      <t>トウ</t>
    </rPh>
    <rPh sb="19" eb="21">
      <t>カサン</t>
    </rPh>
    <phoneticPr fontId="4"/>
  </si>
  <si>
    <t>様式2_キャリアパス要件届出書</t>
    <rPh sb="0" eb="2">
      <t>ヨウシキ</t>
    </rPh>
    <rPh sb="10" eb="15">
      <t>ヨウケントドケデショ</t>
    </rPh>
    <phoneticPr fontId="4"/>
  </si>
  <si>
    <t>様式3_加算算定対象人数等認定申請書（区分３（質の向上分））</t>
    <rPh sb="0" eb="2">
      <t>ヨウシキ</t>
    </rPh>
    <rPh sb="4" eb="8">
      <t>カサンサンテイ</t>
    </rPh>
    <rPh sb="8" eb="13">
      <t>タイショウニンズウトウ</t>
    </rPh>
    <rPh sb="13" eb="18">
      <t>ニンテイシンセイショ</t>
    </rPh>
    <rPh sb="19" eb="21">
      <t>クブン</t>
    </rPh>
    <rPh sb="23" eb="24">
      <t>シツ</t>
    </rPh>
    <rPh sb="25" eb="27">
      <t>コウジョウ</t>
    </rPh>
    <rPh sb="27" eb="28">
      <t>フン</t>
    </rPh>
    <phoneticPr fontId="4"/>
  </si>
  <si>
    <t>様式4_賃金改善計画書（処遇改善等加算）</t>
    <rPh sb="0" eb="2">
      <t>ヨウシキ</t>
    </rPh>
    <rPh sb="4" eb="11">
      <t>チンギンカイゼンケイカクショ</t>
    </rPh>
    <rPh sb="12" eb="14">
      <t>ショグウ</t>
    </rPh>
    <rPh sb="14" eb="16">
      <t>カイゼン</t>
    </rPh>
    <rPh sb="16" eb="17">
      <t>トウ</t>
    </rPh>
    <rPh sb="17" eb="19">
      <t>カサン</t>
    </rPh>
    <phoneticPr fontId="4"/>
  </si>
  <si>
    <t>様式4別添1_賃金改善明細（職員別表）</t>
    <rPh sb="0" eb="2">
      <t>ヨウシキ</t>
    </rPh>
    <rPh sb="3" eb="5">
      <t>ベッテン</t>
    </rPh>
    <rPh sb="7" eb="9">
      <t>チンギン</t>
    </rPh>
    <rPh sb="9" eb="11">
      <t>カイゼン</t>
    </rPh>
    <rPh sb="11" eb="13">
      <t>メイサイ</t>
    </rPh>
    <rPh sb="14" eb="16">
      <t>ショクイン</t>
    </rPh>
    <rPh sb="16" eb="18">
      <t>ベッピョウ</t>
    </rPh>
    <phoneticPr fontId="4"/>
  </si>
  <si>
    <t>様式4別添2_同一の事業者内における拠出見込額・受入見込額一覧表</t>
    <rPh sb="0" eb="2">
      <t>ヨウシキ</t>
    </rPh>
    <rPh sb="3" eb="5">
      <t>ベッテン</t>
    </rPh>
    <rPh sb="7" eb="9">
      <t>ドウイツ</t>
    </rPh>
    <rPh sb="10" eb="14">
      <t>ジギョウシャナイ</t>
    </rPh>
    <rPh sb="18" eb="20">
      <t>キョシュツ</t>
    </rPh>
    <rPh sb="20" eb="22">
      <t>ミコ</t>
    </rPh>
    <rPh sb="22" eb="23">
      <t>ガク</t>
    </rPh>
    <rPh sb="24" eb="25">
      <t>ウ</t>
    </rPh>
    <rPh sb="25" eb="26">
      <t>イ</t>
    </rPh>
    <rPh sb="26" eb="28">
      <t>ミコ</t>
    </rPh>
    <rPh sb="28" eb="29">
      <t>ガク</t>
    </rPh>
    <rPh sb="29" eb="31">
      <t>イチラン</t>
    </rPh>
    <rPh sb="31" eb="32">
      <t>オモテ</t>
    </rPh>
    <phoneticPr fontId="4"/>
  </si>
  <si>
    <t>※　他の事業所に拠出する場合の他、他の事業所から受け入れる場合を含みます。</t>
    <rPh sb="2" eb="3">
      <t>ホカ</t>
    </rPh>
    <rPh sb="4" eb="7">
      <t>ジギョウショ</t>
    </rPh>
    <rPh sb="8" eb="10">
      <t>キョシュツ</t>
    </rPh>
    <rPh sb="12" eb="14">
      <t>バアイ</t>
    </rPh>
    <rPh sb="15" eb="16">
      <t>ホカ</t>
    </rPh>
    <rPh sb="17" eb="18">
      <t>ホカ</t>
    </rPh>
    <rPh sb="19" eb="22">
      <t>ジギョウショ</t>
    </rPh>
    <rPh sb="24" eb="25">
      <t>ウ</t>
    </rPh>
    <rPh sb="26" eb="27">
      <t>イ</t>
    </rPh>
    <rPh sb="29" eb="31">
      <t>バアイ</t>
    </rPh>
    <rPh sb="32" eb="33">
      <t>フク</t>
    </rPh>
    <phoneticPr fontId="4"/>
  </si>
  <si>
    <t>様式5_賃金改善の誓約書</t>
    <rPh sb="0" eb="2">
      <t>ヨウシキ</t>
    </rPh>
    <rPh sb="4" eb="8">
      <t>チンギンカイゼン</t>
    </rPh>
    <rPh sb="9" eb="12">
      <t>セイヤクショ</t>
    </rPh>
    <phoneticPr fontId="4"/>
  </si>
  <si>
    <t>様式7_特別な事情に係る届出書</t>
    <rPh sb="0" eb="2">
      <t>ヨウシキ</t>
    </rPh>
    <rPh sb="4" eb="6">
      <t>トクベツ</t>
    </rPh>
    <rPh sb="7" eb="9">
      <t>ジジョウ</t>
    </rPh>
    <rPh sb="10" eb="11">
      <t>カカ</t>
    </rPh>
    <rPh sb="12" eb="15">
      <t>トドケデショ</t>
    </rPh>
    <phoneticPr fontId="4"/>
  </si>
  <si>
    <t>※千円未満切り捨て</t>
    <rPh sb="1" eb="3">
      <t>センエン</t>
    </rPh>
    <rPh sb="3" eb="5">
      <t>ミマン</t>
    </rPh>
    <rPh sb="5" eb="6">
      <t>キ</t>
    </rPh>
    <rPh sb="7" eb="8">
      <t>ス</t>
    </rPh>
    <phoneticPr fontId="4"/>
  </si>
  <si>
    <t>※区分12計算表で入力した実施月数をもとに算出、千円未満切り捨て</t>
    <rPh sb="1" eb="3">
      <t>クブン</t>
    </rPh>
    <rPh sb="5" eb="7">
      <t>ケイサン</t>
    </rPh>
    <rPh sb="7" eb="8">
      <t>オモテ</t>
    </rPh>
    <rPh sb="9" eb="11">
      <t>ニュウリョク</t>
    </rPh>
    <rPh sb="13" eb="15">
      <t>ジッシ</t>
    </rPh>
    <rPh sb="15" eb="17">
      <t>ゲッスウ</t>
    </rPh>
    <rPh sb="21" eb="23">
      <t>サンシュツ</t>
    </rPh>
    <rPh sb="24" eb="26">
      <t>センエン</t>
    </rPh>
    <rPh sb="26" eb="28">
      <t>ミマン</t>
    </rPh>
    <rPh sb="28" eb="29">
      <t>キ</t>
    </rPh>
    <rPh sb="30" eb="31">
      <t>ス</t>
    </rPh>
    <phoneticPr fontId="4"/>
  </si>
  <si>
    <t>賃金改善階層フラグ</t>
    <rPh sb="0" eb="2">
      <t>チンギン</t>
    </rPh>
    <rPh sb="2" eb="4">
      <t>カイゼン</t>
    </rPh>
    <rPh sb="4" eb="6">
      <t>カイソウ</t>
    </rPh>
    <phoneticPr fontId="4"/>
  </si>
  <si>
    <t>No</t>
  </si>
  <si>
    <t>職員名</t>
  </si>
  <si>
    <t>職種</t>
  </si>
  <si>
    <t>基準年度の支払賃金の総額</t>
    <phoneticPr fontId="6"/>
  </si>
  <si>
    <t>加算当年度の賃金見込総額</t>
    <phoneticPr fontId="6"/>
  </si>
  <si>
    <t>区分2改善見込額</t>
    <rPh sb="0" eb="2">
      <t>クブン</t>
    </rPh>
    <rPh sb="3" eb="5">
      <t>カイゼン</t>
    </rPh>
    <rPh sb="5" eb="7">
      <t>ミコ</t>
    </rPh>
    <rPh sb="7" eb="8">
      <t>ガク</t>
    </rPh>
    <phoneticPr fontId="6"/>
  </si>
  <si>
    <t>区分3改善見込額</t>
    <rPh sb="0" eb="2">
      <t>クブン</t>
    </rPh>
    <rPh sb="3" eb="5">
      <t>カイゼン</t>
    </rPh>
    <rPh sb="5" eb="7">
      <t>ミコ</t>
    </rPh>
    <rPh sb="7" eb="8">
      <t>ガク</t>
    </rPh>
    <phoneticPr fontId="6"/>
  </si>
  <si>
    <t>備考</t>
    <rPh sb="0" eb="2">
      <t>ビコウ</t>
    </rPh>
    <phoneticPr fontId="6"/>
  </si>
  <si>
    <t>コード</t>
    <phoneticPr fontId="4"/>
  </si>
  <si>
    <t>事業所名</t>
    <rPh sb="0" eb="3">
      <t>ジギョウショ</t>
    </rPh>
    <rPh sb="3" eb="4">
      <t>メイ</t>
    </rPh>
    <phoneticPr fontId="4"/>
  </si>
  <si>
    <t>施設類型</t>
    <rPh sb="0" eb="2">
      <t>シセツ</t>
    </rPh>
    <rPh sb="2" eb="4">
      <t>ルイケイ</t>
    </rPh>
    <phoneticPr fontId="4"/>
  </si>
  <si>
    <t>前年度区分1適用</t>
    <rPh sb="0" eb="3">
      <t>ゼンネンド</t>
    </rPh>
    <rPh sb="3" eb="5">
      <t>クブン</t>
    </rPh>
    <rPh sb="6" eb="8">
      <t>テキヨウ</t>
    </rPh>
    <phoneticPr fontId="4"/>
  </si>
  <si>
    <t>前年度区分2適用</t>
    <rPh sb="0" eb="3">
      <t>ゼンネンド</t>
    </rPh>
    <rPh sb="3" eb="5">
      <t>クブン</t>
    </rPh>
    <rPh sb="6" eb="8">
      <t>テキヨウ</t>
    </rPh>
    <phoneticPr fontId="4"/>
  </si>
  <si>
    <t>前年度区分3適用</t>
    <rPh sb="0" eb="3">
      <t>ゼンネンド</t>
    </rPh>
    <rPh sb="3" eb="5">
      <t>クブン</t>
    </rPh>
    <rPh sb="6" eb="8">
      <t>テキヨウ</t>
    </rPh>
    <phoneticPr fontId="4"/>
  </si>
  <si>
    <t>現年度区分1申請</t>
    <rPh sb="0" eb="1">
      <t>ゲン</t>
    </rPh>
    <rPh sb="1" eb="3">
      <t>ネンド</t>
    </rPh>
    <rPh sb="3" eb="5">
      <t>クブン</t>
    </rPh>
    <rPh sb="6" eb="8">
      <t>シンセイ</t>
    </rPh>
    <phoneticPr fontId="4"/>
  </si>
  <si>
    <t>現年度区分2申請</t>
    <rPh sb="0" eb="1">
      <t>ゲン</t>
    </rPh>
    <rPh sb="1" eb="3">
      <t>ネンド</t>
    </rPh>
    <rPh sb="3" eb="5">
      <t>クブン</t>
    </rPh>
    <rPh sb="6" eb="8">
      <t>シンセイ</t>
    </rPh>
    <phoneticPr fontId="4"/>
  </si>
  <si>
    <t>現年度区分3申請</t>
    <rPh sb="0" eb="1">
      <t>ゲン</t>
    </rPh>
    <rPh sb="1" eb="3">
      <t>ネンド</t>
    </rPh>
    <rPh sb="3" eb="5">
      <t>クブン</t>
    </rPh>
    <rPh sb="6" eb="8">
      <t>シンセイ</t>
    </rPh>
    <phoneticPr fontId="4"/>
  </si>
  <si>
    <t>基本情報入力判定</t>
    <rPh sb="0" eb="2">
      <t>キホン</t>
    </rPh>
    <rPh sb="2" eb="4">
      <t>ジョウホウ</t>
    </rPh>
    <rPh sb="4" eb="6">
      <t>ニュウリョク</t>
    </rPh>
    <rPh sb="6" eb="8">
      <t>ハンテイ</t>
    </rPh>
    <phoneticPr fontId="4"/>
  </si>
  <si>
    <t>提出物－1_児童数計算表</t>
    <rPh sb="0" eb="2">
      <t>テイシュツ</t>
    </rPh>
    <rPh sb="2" eb="3">
      <t>ブツ</t>
    </rPh>
    <rPh sb="6" eb="8">
      <t>ジドウ</t>
    </rPh>
    <rPh sb="8" eb="9">
      <t>スウ</t>
    </rPh>
    <rPh sb="9" eb="11">
      <t>ケイサン</t>
    </rPh>
    <rPh sb="11" eb="12">
      <t>オモテ</t>
    </rPh>
    <phoneticPr fontId="4"/>
  </si>
  <si>
    <t>提出物－2_区分12計算表</t>
    <rPh sb="0" eb="2">
      <t>テイシュツ</t>
    </rPh>
    <rPh sb="2" eb="3">
      <t>ブツ</t>
    </rPh>
    <rPh sb="6" eb="8">
      <t>クブン</t>
    </rPh>
    <rPh sb="10" eb="12">
      <t>ケイサン</t>
    </rPh>
    <rPh sb="12" eb="13">
      <t>オモテ</t>
    </rPh>
    <phoneticPr fontId="4"/>
  </si>
  <si>
    <t>提出物－3_区分３計算表</t>
    <rPh sb="0" eb="2">
      <t>テイシュツ</t>
    </rPh>
    <rPh sb="2" eb="3">
      <t>ブツ</t>
    </rPh>
    <rPh sb="6" eb="8">
      <t>クブン</t>
    </rPh>
    <rPh sb="9" eb="11">
      <t>ケイサン</t>
    </rPh>
    <rPh sb="11" eb="12">
      <t>オモテ</t>
    </rPh>
    <phoneticPr fontId="4"/>
  </si>
  <si>
    <t>提出物－様式1_加算率等</t>
    <rPh sb="0" eb="2">
      <t>テイシュツ</t>
    </rPh>
    <rPh sb="2" eb="3">
      <t>ブツ</t>
    </rPh>
    <rPh sb="4" eb="6">
      <t>ヨウシキ</t>
    </rPh>
    <rPh sb="8" eb="10">
      <t>カサン</t>
    </rPh>
    <rPh sb="10" eb="11">
      <t>リツ</t>
    </rPh>
    <rPh sb="11" eb="12">
      <t>トウ</t>
    </rPh>
    <phoneticPr fontId="4"/>
  </si>
  <si>
    <t>提出物－様式2_キャリアパス</t>
    <rPh sb="0" eb="2">
      <t>テイシュツ</t>
    </rPh>
    <rPh sb="2" eb="3">
      <t>ブツ</t>
    </rPh>
    <rPh sb="4" eb="6">
      <t>ヨウシキ</t>
    </rPh>
    <phoneticPr fontId="4"/>
  </si>
  <si>
    <t>提出物－資質向上計画書</t>
    <rPh sb="0" eb="2">
      <t>テイシュツ</t>
    </rPh>
    <rPh sb="2" eb="3">
      <t>ブツ</t>
    </rPh>
    <rPh sb="4" eb="6">
      <t>シシツ</t>
    </rPh>
    <rPh sb="6" eb="8">
      <t>コウジョウ</t>
    </rPh>
    <rPh sb="8" eb="10">
      <t>ケイカク</t>
    </rPh>
    <rPh sb="10" eb="11">
      <t>ショ</t>
    </rPh>
    <phoneticPr fontId="4"/>
  </si>
  <si>
    <t>提出物－様式3_区分3人数等</t>
    <rPh sb="0" eb="2">
      <t>テイシュツ</t>
    </rPh>
    <rPh sb="2" eb="3">
      <t>ブツ</t>
    </rPh>
    <rPh sb="4" eb="6">
      <t>ヨウシキ</t>
    </rPh>
    <rPh sb="8" eb="10">
      <t>クブン</t>
    </rPh>
    <rPh sb="11" eb="13">
      <t>ニンズウ</t>
    </rPh>
    <rPh sb="13" eb="14">
      <t>トウ</t>
    </rPh>
    <phoneticPr fontId="4"/>
  </si>
  <si>
    <t>提出物－様式4_賃金改善計画書</t>
    <rPh sb="0" eb="2">
      <t>テイシュツ</t>
    </rPh>
    <rPh sb="2" eb="3">
      <t>ブツ</t>
    </rPh>
    <rPh sb="4" eb="6">
      <t>ヨウシキ</t>
    </rPh>
    <rPh sb="8" eb="10">
      <t>チンギン</t>
    </rPh>
    <rPh sb="10" eb="12">
      <t>カイゼン</t>
    </rPh>
    <rPh sb="12" eb="15">
      <t>ケイカクショ</t>
    </rPh>
    <phoneticPr fontId="4"/>
  </si>
  <si>
    <t>提出物－様式5_誓約書</t>
    <rPh sb="0" eb="2">
      <t>テイシュツ</t>
    </rPh>
    <rPh sb="2" eb="3">
      <t>ブツ</t>
    </rPh>
    <rPh sb="4" eb="6">
      <t>ヨウシキ</t>
    </rPh>
    <rPh sb="8" eb="11">
      <t>セイヤクショ</t>
    </rPh>
    <phoneticPr fontId="4"/>
  </si>
  <si>
    <t>提出物－様式7_特別事情届出</t>
    <rPh sb="0" eb="2">
      <t>テイシュツ</t>
    </rPh>
    <rPh sb="2" eb="3">
      <t>ブツ</t>
    </rPh>
    <rPh sb="4" eb="6">
      <t>ヨウシキ</t>
    </rPh>
    <rPh sb="8" eb="10">
      <t>トクベツ</t>
    </rPh>
    <rPh sb="10" eb="12">
      <t>ジジョウ</t>
    </rPh>
    <rPh sb="12" eb="14">
      <t>トドケデ</t>
    </rPh>
    <phoneticPr fontId="4"/>
  </si>
  <si>
    <t>計算結果－加算率(a)</t>
    <rPh sb="0" eb="2">
      <t>ケイサン</t>
    </rPh>
    <rPh sb="2" eb="4">
      <t>ケッカ</t>
    </rPh>
    <rPh sb="5" eb="7">
      <t>カサン</t>
    </rPh>
    <rPh sb="7" eb="8">
      <t>リツ</t>
    </rPh>
    <phoneticPr fontId="4"/>
  </si>
  <si>
    <t>計算結果－加算率(b)</t>
    <rPh sb="5" eb="7">
      <t>カサン</t>
    </rPh>
    <rPh sb="7" eb="8">
      <t>リツ</t>
    </rPh>
    <phoneticPr fontId="4"/>
  </si>
  <si>
    <t>計算結果－区分1見込額(月)</t>
    <rPh sb="5" eb="7">
      <t>クブン</t>
    </rPh>
    <rPh sb="8" eb="10">
      <t>ミコミ</t>
    </rPh>
    <rPh sb="10" eb="11">
      <t>ガク</t>
    </rPh>
    <rPh sb="12" eb="13">
      <t>ゲツ</t>
    </rPh>
    <phoneticPr fontId="4"/>
  </si>
  <si>
    <t>計算結果－区分1見込額(年)</t>
    <rPh sb="5" eb="7">
      <t>クブン</t>
    </rPh>
    <rPh sb="8" eb="10">
      <t>ミコミ</t>
    </rPh>
    <rPh sb="10" eb="11">
      <t>ガク</t>
    </rPh>
    <rPh sb="12" eb="13">
      <t>ネン</t>
    </rPh>
    <phoneticPr fontId="4"/>
  </si>
  <si>
    <t>計算結果－区分2見込額(月)</t>
    <rPh sb="5" eb="7">
      <t>クブン</t>
    </rPh>
    <rPh sb="8" eb="10">
      <t>ミコ</t>
    </rPh>
    <rPh sb="10" eb="11">
      <t>ガク</t>
    </rPh>
    <rPh sb="12" eb="13">
      <t>ゲツ</t>
    </rPh>
    <phoneticPr fontId="4"/>
  </si>
  <si>
    <t>計算結果－区分2見込額(年)</t>
    <rPh sb="5" eb="7">
      <t>クブン</t>
    </rPh>
    <rPh sb="8" eb="10">
      <t>ミコミ</t>
    </rPh>
    <rPh sb="10" eb="11">
      <t>ガク</t>
    </rPh>
    <rPh sb="12" eb="13">
      <t>ネン</t>
    </rPh>
    <phoneticPr fontId="4"/>
  </si>
  <si>
    <t>計算結果－区分3見込額(月)</t>
    <rPh sb="5" eb="7">
      <t>クブン</t>
    </rPh>
    <rPh sb="8" eb="10">
      <t>ミコミ</t>
    </rPh>
    <rPh sb="10" eb="11">
      <t>ガク</t>
    </rPh>
    <rPh sb="12" eb="13">
      <t>ゲツ</t>
    </rPh>
    <phoneticPr fontId="4"/>
  </si>
  <si>
    <t>計算結果－区分3見込額(年)</t>
    <rPh sb="5" eb="7">
      <t>クブン</t>
    </rPh>
    <rPh sb="8" eb="10">
      <t>ミコ</t>
    </rPh>
    <rPh sb="10" eb="11">
      <t>ガク</t>
    </rPh>
    <rPh sb="12" eb="13">
      <t>ネン</t>
    </rPh>
    <phoneticPr fontId="4"/>
  </si>
  <si>
    <t>計算結果－区分3－人数A</t>
    <rPh sb="5" eb="7">
      <t>クブン</t>
    </rPh>
    <rPh sb="9" eb="11">
      <t>ニンズウ</t>
    </rPh>
    <phoneticPr fontId="4"/>
  </si>
  <si>
    <t>計算結果－区分3－人数B</t>
    <rPh sb="9" eb="11">
      <t>ニンズウ</t>
    </rPh>
    <phoneticPr fontId="4"/>
  </si>
  <si>
    <t>様式１－加算率(a)</t>
    <rPh sb="0" eb="2">
      <t>ヨウシキ</t>
    </rPh>
    <rPh sb="4" eb="6">
      <t>カサン</t>
    </rPh>
    <rPh sb="6" eb="7">
      <t>リツ</t>
    </rPh>
    <phoneticPr fontId="4"/>
  </si>
  <si>
    <t>様式１－加算率(b)</t>
    <rPh sb="0" eb="2">
      <t>ヨウシキ</t>
    </rPh>
    <rPh sb="4" eb="6">
      <t>カサン</t>
    </rPh>
    <rPh sb="6" eb="7">
      <t>リツ</t>
    </rPh>
    <phoneticPr fontId="4"/>
  </si>
  <si>
    <t>様式3－研修修了者(副主任保育士等)</t>
    <rPh sb="0" eb="2">
      <t>ヨウシキ</t>
    </rPh>
    <rPh sb="4" eb="6">
      <t>ケンシュウ</t>
    </rPh>
    <rPh sb="6" eb="9">
      <t>シュウリョウシャ</t>
    </rPh>
    <rPh sb="10" eb="13">
      <t>フクシュニン</t>
    </rPh>
    <rPh sb="13" eb="16">
      <t>ホイクシ</t>
    </rPh>
    <rPh sb="16" eb="17">
      <t>トウ</t>
    </rPh>
    <phoneticPr fontId="4"/>
  </si>
  <si>
    <t>様式3－研修修了者(分野別リーダー等)</t>
    <rPh sb="0" eb="2">
      <t>ヨウシキ</t>
    </rPh>
    <rPh sb="4" eb="6">
      <t>ケンシュウ</t>
    </rPh>
    <rPh sb="6" eb="9">
      <t>シュウリョウシャ</t>
    </rPh>
    <rPh sb="10" eb="12">
      <t>ブンヤ</t>
    </rPh>
    <rPh sb="12" eb="13">
      <t>ベツ</t>
    </rPh>
    <rPh sb="17" eb="18">
      <t>トウ</t>
    </rPh>
    <phoneticPr fontId="4"/>
  </si>
  <si>
    <t>様式3－研修修了者(園長等)</t>
    <rPh sb="0" eb="2">
      <t>ヨウシキ</t>
    </rPh>
    <rPh sb="4" eb="6">
      <t>ケンシュウ</t>
    </rPh>
    <rPh sb="6" eb="9">
      <t>シュウリョウシャ</t>
    </rPh>
    <rPh sb="10" eb="12">
      <t>エンチョウ</t>
    </rPh>
    <rPh sb="12" eb="13">
      <t>トウ</t>
    </rPh>
    <phoneticPr fontId="4"/>
  </si>
  <si>
    <t>様式3－勤務条件・賃金体系等</t>
    <rPh sb="0" eb="2">
      <t>ヨウシキ</t>
    </rPh>
    <rPh sb="4" eb="6">
      <t>キンム</t>
    </rPh>
    <rPh sb="6" eb="8">
      <t>ジョウケン</t>
    </rPh>
    <rPh sb="9" eb="11">
      <t>チンギン</t>
    </rPh>
    <rPh sb="11" eb="13">
      <t>タイケイ</t>
    </rPh>
    <rPh sb="13" eb="14">
      <t>トウ</t>
    </rPh>
    <phoneticPr fontId="4"/>
  </si>
  <si>
    <t>様式3－判定欄(1人以上の修了者)</t>
    <rPh sb="0" eb="2">
      <t>ヨウシキ</t>
    </rPh>
    <rPh sb="4" eb="6">
      <t>ハンテイ</t>
    </rPh>
    <rPh sb="6" eb="7">
      <t>ラン</t>
    </rPh>
    <rPh sb="9" eb="12">
      <t>ニンイジョウ</t>
    </rPh>
    <rPh sb="13" eb="16">
      <t>シュウリョウシャ</t>
    </rPh>
    <phoneticPr fontId="4"/>
  </si>
  <si>
    <t>様式4－区分2見込額</t>
    <rPh sb="0" eb="2">
      <t>ヨウシキ</t>
    </rPh>
    <rPh sb="4" eb="6">
      <t>クブン</t>
    </rPh>
    <rPh sb="7" eb="9">
      <t>ミコミ</t>
    </rPh>
    <rPh sb="9" eb="10">
      <t>ガク</t>
    </rPh>
    <phoneticPr fontId="4"/>
  </si>
  <si>
    <t>様式4－区分2_改善見込額</t>
    <rPh sb="0" eb="2">
      <t>ヨウシキ</t>
    </rPh>
    <rPh sb="4" eb="6">
      <t>クブン</t>
    </rPh>
    <rPh sb="8" eb="10">
      <t>カイゼン</t>
    </rPh>
    <rPh sb="10" eb="12">
      <t>ミコ</t>
    </rPh>
    <rPh sb="12" eb="13">
      <t>ガク</t>
    </rPh>
    <phoneticPr fontId="4"/>
  </si>
  <si>
    <t>様式4－区分2_事業主負担増加見込総額</t>
    <rPh sb="0" eb="2">
      <t>ヨウシキ</t>
    </rPh>
    <rPh sb="4" eb="6">
      <t>クブン</t>
    </rPh>
    <rPh sb="8" eb="11">
      <t>ジギョウヌシ</t>
    </rPh>
    <rPh sb="11" eb="13">
      <t>フタン</t>
    </rPh>
    <rPh sb="13" eb="15">
      <t>ゾウカ</t>
    </rPh>
    <rPh sb="15" eb="17">
      <t>ミコミ</t>
    </rPh>
    <rPh sb="17" eb="19">
      <t>ソウガク</t>
    </rPh>
    <phoneticPr fontId="4"/>
  </si>
  <si>
    <t>様式4－区分3見込額</t>
    <rPh sb="0" eb="2">
      <t>ヨウシキ</t>
    </rPh>
    <rPh sb="4" eb="6">
      <t>クブン</t>
    </rPh>
    <rPh sb="7" eb="9">
      <t>ミコミ</t>
    </rPh>
    <rPh sb="9" eb="10">
      <t>ガク</t>
    </rPh>
    <phoneticPr fontId="4"/>
  </si>
  <si>
    <t>様式4－区分3_改善見込額</t>
    <rPh sb="0" eb="2">
      <t>ヨウシキ</t>
    </rPh>
    <rPh sb="4" eb="6">
      <t>クブン</t>
    </rPh>
    <rPh sb="8" eb="10">
      <t>カイゼン</t>
    </rPh>
    <rPh sb="10" eb="12">
      <t>ミコ</t>
    </rPh>
    <rPh sb="12" eb="13">
      <t>ガク</t>
    </rPh>
    <phoneticPr fontId="4"/>
  </si>
  <si>
    <t>様式4－区分3_事業主負担増加見込総額</t>
    <rPh sb="0" eb="2">
      <t>ヨウシキ</t>
    </rPh>
    <rPh sb="4" eb="6">
      <t>クブン</t>
    </rPh>
    <rPh sb="8" eb="11">
      <t>ジギョウヌシ</t>
    </rPh>
    <rPh sb="11" eb="13">
      <t>フタン</t>
    </rPh>
    <rPh sb="13" eb="15">
      <t>ゾウカ</t>
    </rPh>
    <rPh sb="15" eb="17">
      <t>ミコミ</t>
    </rPh>
    <rPh sb="17" eb="19">
      <t>ソウガク</t>
    </rPh>
    <phoneticPr fontId="4"/>
  </si>
  <si>
    <t>様式4－区分2_賃金改善判定</t>
    <rPh sb="0" eb="2">
      <t>ヨウシキ</t>
    </rPh>
    <rPh sb="4" eb="6">
      <t>クブン</t>
    </rPh>
    <rPh sb="8" eb="10">
      <t>チンギン</t>
    </rPh>
    <rPh sb="10" eb="12">
      <t>カイゼン</t>
    </rPh>
    <rPh sb="12" eb="14">
      <t>ハンテイ</t>
    </rPh>
    <phoneticPr fontId="4"/>
  </si>
  <si>
    <t>様式4－区分3_賃金改善判定</t>
    <rPh sb="0" eb="2">
      <t>ヨウシキ</t>
    </rPh>
    <rPh sb="4" eb="6">
      <t>クブン</t>
    </rPh>
    <rPh sb="8" eb="10">
      <t>チンギン</t>
    </rPh>
    <rPh sb="10" eb="12">
      <t>カイゼン</t>
    </rPh>
    <rPh sb="12" eb="14">
      <t>ハンテイ</t>
    </rPh>
    <phoneticPr fontId="4"/>
  </si>
  <si>
    <t>様式4－賃金水準低下判定</t>
    <rPh sb="0" eb="2">
      <t>ヨウシキ</t>
    </rPh>
    <rPh sb="4" eb="6">
      <t>チンギン</t>
    </rPh>
    <rPh sb="6" eb="8">
      <t>スイジュン</t>
    </rPh>
    <rPh sb="8" eb="10">
      <t>テイカ</t>
    </rPh>
    <rPh sb="10" eb="12">
      <t>ハンテイ</t>
    </rPh>
    <phoneticPr fontId="4"/>
  </si>
  <si>
    <t>様式4別添1－改善割合判定</t>
    <rPh sb="7" eb="9">
      <t>カイゼン</t>
    </rPh>
    <rPh sb="9" eb="11">
      <t>ワリアイ</t>
    </rPh>
    <rPh sb="11" eb="13">
      <t>ハンテイ</t>
    </rPh>
    <phoneticPr fontId="4"/>
  </si>
  <si>
    <t>様式4別添1－賃金水準低下判定</t>
    <phoneticPr fontId="4"/>
  </si>
  <si>
    <t>様式5－区分2見込額</t>
    <rPh sb="0" eb="2">
      <t>ヨウシキ</t>
    </rPh>
    <phoneticPr fontId="4"/>
  </si>
  <si>
    <t>様式5－区分3見込額</t>
    <rPh sb="0" eb="2">
      <t>ヨウシキ</t>
    </rPh>
    <rPh sb="4" eb="6">
      <t>クブン</t>
    </rPh>
    <rPh sb="7" eb="9">
      <t>ミコミ</t>
    </rPh>
    <rPh sb="9" eb="10">
      <t>ガク</t>
    </rPh>
    <phoneticPr fontId="4"/>
  </si>
  <si>
    <t>様式5－賃金改善チェック</t>
    <rPh sb="0" eb="2">
      <t>ヨウシキ</t>
    </rPh>
    <rPh sb="4" eb="6">
      <t>チンギン</t>
    </rPh>
    <rPh sb="6" eb="8">
      <t>カイゼン</t>
    </rPh>
    <phoneticPr fontId="4"/>
  </si>
  <si>
    <t>様式5－賃金水準チェック</t>
    <rPh sb="0" eb="2">
      <t>ヨウシキ</t>
    </rPh>
    <rPh sb="4" eb="6">
      <t>チンギン</t>
    </rPh>
    <rPh sb="6" eb="8">
      <t>スイジュン</t>
    </rPh>
    <phoneticPr fontId="4"/>
  </si>
  <si>
    <t>区分1・2・3総定員</t>
    <rPh sb="0" eb="2">
      <t>クブン</t>
    </rPh>
    <rPh sb="7" eb="10">
      <t>ソウテイイン</t>
    </rPh>
    <rPh sb="8" eb="10">
      <t>テイイン</t>
    </rPh>
    <phoneticPr fontId="4"/>
  </si>
  <si>
    <t>区分1・2総児童数</t>
    <rPh sb="5" eb="6">
      <t>ソウ</t>
    </rPh>
    <rPh sb="6" eb="8">
      <t>ジドウ</t>
    </rPh>
    <rPh sb="8" eb="9">
      <t>スウウン</t>
    </rPh>
    <phoneticPr fontId="4"/>
  </si>
  <si>
    <t>区分3総児童数</t>
    <rPh sb="3" eb="4">
      <t>ソウ</t>
    </rPh>
    <rPh sb="4" eb="6">
      <t>ジドウ</t>
    </rPh>
    <rPh sb="6" eb="7">
      <t>スウウン</t>
    </rPh>
    <phoneticPr fontId="4"/>
  </si>
  <si>
    <t>３歳児配置改善加算</t>
    <rPh sb="1" eb="3">
      <t>サイジ</t>
    </rPh>
    <rPh sb="3" eb="5">
      <t>ハイチ</t>
    </rPh>
    <rPh sb="5" eb="7">
      <t>カイゼン</t>
    </rPh>
    <rPh sb="7" eb="9">
      <t>カサン</t>
    </rPh>
    <phoneticPr fontId="4"/>
  </si>
  <si>
    <t>４歳以上児配置改善加算</t>
    <rPh sb="1" eb="2">
      <t>サイ</t>
    </rPh>
    <rPh sb="4" eb="5">
      <t>ジ</t>
    </rPh>
    <rPh sb="5" eb="7">
      <t>ハイチ</t>
    </rPh>
    <rPh sb="7" eb="9">
      <t>カイゼン</t>
    </rPh>
    <rPh sb="9" eb="11">
      <t>カサン</t>
    </rPh>
    <phoneticPr fontId="4"/>
  </si>
  <si>
    <t>１歳児配置改善加算</t>
    <rPh sb="1" eb="3">
      <t>サイジ</t>
    </rPh>
    <rPh sb="3" eb="5">
      <t>ハイチ</t>
    </rPh>
    <rPh sb="5" eb="7">
      <t>カイゼン</t>
    </rPh>
    <rPh sb="7" eb="9">
      <t>カサン</t>
    </rPh>
    <phoneticPr fontId="4"/>
  </si>
  <si>
    <t>夜間保育加算</t>
    <rPh sb="0" eb="2">
      <t>ヤカン</t>
    </rPh>
    <rPh sb="2" eb="4">
      <t>ホイク</t>
    </rPh>
    <rPh sb="4" eb="6">
      <t>カサン</t>
    </rPh>
    <phoneticPr fontId="4"/>
  </si>
  <si>
    <t>施設長を配置していない場合の調整（減算）</t>
    <rPh sb="0" eb="3">
      <t>シセツチョウ</t>
    </rPh>
    <rPh sb="4" eb="6">
      <t>ハイチ</t>
    </rPh>
    <rPh sb="11" eb="13">
      <t>バアイ</t>
    </rPh>
    <rPh sb="14" eb="16">
      <t>チョウセイ</t>
    </rPh>
    <rPh sb="17" eb="19">
      <t>ゲンサン</t>
    </rPh>
    <phoneticPr fontId="4"/>
  </si>
  <si>
    <t>療育支援加算</t>
    <rPh sb="0" eb="6">
      <t>リョウイクシエンカサン</t>
    </rPh>
    <phoneticPr fontId="4"/>
  </si>
  <si>
    <t>栄養管理加算</t>
    <rPh sb="0" eb="6">
      <t>エイヨウカンリカサン</t>
    </rPh>
    <phoneticPr fontId="4"/>
  </si>
  <si>
    <t>休日保育のべ利用子ども数</t>
    <rPh sb="0" eb="2">
      <t>キュウジツ</t>
    </rPh>
    <rPh sb="2" eb="4">
      <t>ホイク</t>
    </rPh>
    <rPh sb="6" eb="8">
      <t>リヨウ</t>
    </rPh>
    <rPh sb="8" eb="9">
      <t>コ</t>
    </rPh>
    <rPh sb="11" eb="12">
      <t>スウ</t>
    </rPh>
    <phoneticPr fontId="4"/>
  </si>
  <si>
    <t>チーム保育推進加算加配人数</t>
    <rPh sb="3" eb="5">
      <t>ホイク</t>
    </rPh>
    <rPh sb="5" eb="7">
      <t>スイシン</t>
    </rPh>
    <rPh sb="7" eb="9">
      <t>カサン</t>
    </rPh>
    <rPh sb="9" eb="11">
      <t>カハイ</t>
    </rPh>
    <rPh sb="11" eb="13">
      <t>ニンズウ</t>
    </rPh>
    <phoneticPr fontId="4"/>
  </si>
  <si>
    <t>【各施設任意様式】資質向上のための計画書（別紙様式２の添付資料）</t>
    <rPh sb="1" eb="4">
      <t>カクシセツ</t>
    </rPh>
    <rPh sb="4" eb="6">
      <t>ニンイ</t>
    </rPh>
    <rPh sb="6" eb="8">
      <t>ヨウシキ</t>
    </rPh>
    <rPh sb="9" eb="11">
      <t>シシツ</t>
    </rPh>
    <rPh sb="11" eb="13">
      <t>コウジョウ</t>
    </rPh>
    <rPh sb="17" eb="20">
      <t>ケイカクショ</t>
    </rPh>
    <rPh sb="21" eb="23">
      <t>ベッシ</t>
    </rPh>
    <rPh sb="23" eb="25">
      <t>ヨウシキ</t>
    </rPh>
    <rPh sb="27" eb="29">
      <t>テンプ</t>
    </rPh>
    <rPh sb="29" eb="31">
      <t>シリョウ</t>
    </rPh>
    <phoneticPr fontId="4"/>
  </si>
  <si>
    <t>土曜日に閉所する場合</t>
    <rPh sb="0" eb="3">
      <t>ドヨウビ</t>
    </rPh>
    <rPh sb="4" eb="6">
      <t>ヘイショ</t>
    </rPh>
    <rPh sb="8" eb="10">
      <t>バアイ</t>
    </rPh>
    <phoneticPr fontId="2"/>
  </si>
  <si>
    <t>土曜日に閉所する場合</t>
    <rPh sb="0" eb="3">
      <t>ドヨウビ</t>
    </rPh>
    <rPh sb="4" eb="6">
      <t>ヘイショ</t>
    </rPh>
    <rPh sb="8" eb="10">
      <t>バアイ</t>
    </rPh>
    <phoneticPr fontId="4"/>
  </si>
  <si>
    <t>加算当年度の加算による改善額等の影響を除いた賃金見込総額（②を下回らないこと） (a)-(b)-(c)-(d)-(e)</t>
    <rPh sb="0" eb="2">
      <t>カサン</t>
    </rPh>
    <rPh sb="2" eb="5">
      <t>トウネンド</t>
    </rPh>
    <rPh sb="6" eb="8">
      <t>カサン</t>
    </rPh>
    <rPh sb="11" eb="13">
      <t>カイゼン</t>
    </rPh>
    <rPh sb="13" eb="14">
      <t>ガク</t>
    </rPh>
    <rPh sb="14" eb="15">
      <t>トウ</t>
    </rPh>
    <rPh sb="16" eb="18">
      <t>エイキョウ</t>
    </rPh>
    <rPh sb="19" eb="20">
      <t>ノゾ</t>
    </rPh>
    <rPh sb="22" eb="24">
      <t>チンギン</t>
    </rPh>
    <rPh sb="24" eb="26">
      <t>ミコ</t>
    </rPh>
    <rPh sb="26" eb="28">
      <t>ソウガク</t>
    </rPh>
    <phoneticPr fontId="6"/>
  </si>
  <si>
    <t>（１）令和７年度実績</t>
    <phoneticPr fontId="4"/>
  </si>
  <si>
    <t>（２）前年実績による令和８年度見込み年齢別平均児童数</t>
    <rPh sb="3" eb="5">
      <t>ゼンネン</t>
    </rPh>
    <rPh sb="5" eb="7">
      <t>ジッセキ</t>
    </rPh>
    <rPh sb="10" eb="12">
      <t>レイワ</t>
    </rPh>
    <rPh sb="13" eb="15">
      <t>ネンド</t>
    </rPh>
    <rPh sb="15" eb="17">
      <t>ミコ</t>
    </rPh>
    <rPh sb="18" eb="20">
      <t>ネンレイ</t>
    </rPh>
    <rPh sb="20" eb="21">
      <t>ベツ</t>
    </rPh>
    <rPh sb="21" eb="23">
      <t>ヘイキン</t>
    </rPh>
    <rPh sb="23" eb="26">
      <t>ジドウスウ</t>
    </rPh>
    <phoneticPr fontId="4"/>
  </si>
  <si>
    <t>８年度</t>
    <rPh sb="1" eb="3">
      <t>ネンド</t>
    </rPh>
    <phoneticPr fontId="4"/>
  </si>
  <si>
    <t>８</t>
    <phoneticPr fontId="6"/>
  </si>
  <si>
    <t>支払いを終えていない場合は、加算当年度の前年度に支払うべき残額を記載すること。</t>
    <phoneticPr fontId="4"/>
  </si>
  <si>
    <t>加算当年度の前年度に支払うべき残額に対応した支払い賃金額※4</t>
    <rPh sb="0" eb="2">
      <t>カサン</t>
    </rPh>
    <rPh sb="2" eb="5">
      <t>トウネンド</t>
    </rPh>
    <rPh sb="6" eb="9">
      <t>ゼンネンド</t>
    </rPh>
    <rPh sb="10" eb="12">
      <t>シハラ</t>
    </rPh>
    <rPh sb="15" eb="17">
      <t>ザンガク</t>
    </rPh>
    <rPh sb="18" eb="20">
      <t>タイオウ</t>
    </rPh>
    <rPh sb="22" eb="24">
      <t>シハラ</t>
    </rPh>
    <rPh sb="25" eb="27">
      <t>チンギン</t>
    </rPh>
    <rPh sb="27" eb="28">
      <t>ガク</t>
    </rPh>
    <phoneticPr fontId="6"/>
  </si>
  <si>
    <t>基準年度の処遇改善等加算の加算額</t>
    <rPh sb="0" eb="2">
      <t>キジュン</t>
    </rPh>
    <rPh sb="2" eb="4">
      <t>ネンド</t>
    </rPh>
    <rPh sb="5" eb="9">
      <t>ショグウカイゼン</t>
    </rPh>
    <rPh sb="9" eb="10">
      <t>トウ</t>
    </rPh>
    <rPh sb="10" eb="12">
      <t>カサン</t>
    </rPh>
    <rPh sb="13" eb="16">
      <t>カサンガク</t>
    </rPh>
    <phoneticPr fontId="6"/>
  </si>
  <si>
    <t>※4</t>
    <phoneticPr fontId="4"/>
  </si>
  <si>
    <t>②過年度に申請したキャリアパス要件届出書や資質向上のための計画に変更がない。</t>
    <rPh sb="1" eb="4">
      <t>カネンド</t>
    </rPh>
    <rPh sb="5" eb="7">
      <t>シンセイ</t>
    </rPh>
    <rPh sb="15" eb="17">
      <t>ヨウケン</t>
    </rPh>
    <rPh sb="17" eb="20">
      <t>トドケデショ</t>
    </rPh>
    <rPh sb="21" eb="25">
      <t>シシツコウジョウ</t>
    </rPh>
    <rPh sb="29" eb="31">
      <t>ケイカク</t>
    </rPh>
    <rPh sb="32" eb="34">
      <t>ヘンコウ</t>
    </rPh>
    <phoneticPr fontId="4"/>
  </si>
  <si>
    <t>③加算前年度に処遇改善等加算（区分2）の適用を受けている。</t>
    <rPh sb="1" eb="6">
      <t>カサンゼンネンド</t>
    </rPh>
    <rPh sb="7" eb="14">
      <t>ショグウカイゼントウカサン</t>
    </rPh>
    <rPh sb="15" eb="17">
      <t>クブン</t>
    </rPh>
    <rPh sb="20" eb="22">
      <t>テキヨウ</t>
    </rPh>
    <rPh sb="23" eb="24">
      <t>ウ</t>
    </rPh>
    <phoneticPr fontId="4"/>
  </si>
  <si>
    <t>⑤加算前年度に処遇改善等加算（区分3）の適用を受けている。</t>
    <rPh sb="1" eb="6">
      <t>カサンゼンネンド</t>
    </rPh>
    <rPh sb="7" eb="14">
      <t>ショグウカイゼントウカサン</t>
    </rPh>
    <rPh sb="15" eb="17">
      <t>クブン</t>
    </rPh>
    <rPh sb="20" eb="22">
      <t>テキヨウ</t>
    </rPh>
    <rPh sb="23" eb="24">
      <t>ウ</t>
    </rPh>
    <phoneticPr fontId="4"/>
  </si>
  <si>
    <t>副主任保育士・専門リーダー等</t>
  </si>
  <si>
    <t>職務分野別リーダー等</t>
  </si>
  <si>
    <t>配分対象者（園長を除く管理職）</t>
  </si>
  <si>
    <t>園長配分フラグ</t>
    <rPh sb="0" eb="2">
      <t>エンチョウ</t>
    </rPh>
    <rPh sb="2" eb="4">
      <t>ハイブン</t>
    </rPh>
    <phoneticPr fontId="4"/>
  </si>
  <si>
    <t>様式4別添1－副主任保育士等最高</t>
    <rPh sb="0" eb="2">
      <t>ヨウシキ</t>
    </rPh>
    <rPh sb="3" eb="5">
      <t>ベッテン</t>
    </rPh>
    <rPh sb="7" eb="10">
      <t>フクシュニン</t>
    </rPh>
    <rPh sb="10" eb="13">
      <t>ホイクシ</t>
    </rPh>
    <rPh sb="13" eb="14">
      <t>トウ</t>
    </rPh>
    <rPh sb="14" eb="16">
      <t>サイコウ</t>
    </rPh>
    <phoneticPr fontId="4"/>
  </si>
  <si>
    <t>様式4別添1－副主任保育士等最低</t>
    <rPh sb="0" eb="2">
      <t>ヨウシキ</t>
    </rPh>
    <rPh sb="3" eb="5">
      <t>ベッテン</t>
    </rPh>
    <rPh sb="7" eb="10">
      <t>フクシュニン</t>
    </rPh>
    <rPh sb="10" eb="13">
      <t>ホイクシ</t>
    </rPh>
    <rPh sb="13" eb="14">
      <t>トウ</t>
    </rPh>
    <rPh sb="14" eb="16">
      <t>サイテイ</t>
    </rPh>
    <phoneticPr fontId="4"/>
  </si>
  <si>
    <t>様式4別添1－分野別リーダー等最高</t>
    <rPh sb="0" eb="2">
      <t>ヨウシキ</t>
    </rPh>
    <rPh sb="3" eb="5">
      <t>ベッテン</t>
    </rPh>
    <rPh sb="7" eb="9">
      <t>ブンヤ</t>
    </rPh>
    <rPh sb="9" eb="10">
      <t>ベツ</t>
    </rPh>
    <rPh sb="14" eb="15">
      <t>トウ</t>
    </rPh>
    <rPh sb="15" eb="17">
      <t>サイコウ</t>
    </rPh>
    <phoneticPr fontId="4"/>
  </si>
  <si>
    <t>様式4別添1－３－配分対象者最高</t>
    <rPh sb="9" eb="11">
      <t>ハイブン</t>
    </rPh>
    <rPh sb="11" eb="13">
      <t>タイショウ</t>
    </rPh>
    <rPh sb="13" eb="14">
      <t>シャ</t>
    </rPh>
    <rPh sb="14" eb="16">
      <t>サイコウ</t>
    </rPh>
    <phoneticPr fontId="4"/>
  </si>
  <si>
    <t>園長改善フラグ(1以上で対象あり）</t>
    <rPh sb="0" eb="2">
      <t>エンチョウ</t>
    </rPh>
    <rPh sb="2" eb="4">
      <t>カイゼン</t>
    </rPh>
    <rPh sb="9" eb="11">
      <t>イジョウ</t>
    </rPh>
    <rPh sb="12" eb="14">
      <t>タイショウ</t>
    </rPh>
    <phoneticPr fontId="4"/>
  </si>
  <si>
    <t>⑥(⑤が「はい」の場合)⑤の賃金改善の内容を職員に対して周知している。</t>
    <rPh sb="9" eb="11">
      <t>バアイ</t>
    </rPh>
    <rPh sb="19" eb="21">
      <t>ナイヨウ</t>
    </rPh>
    <rPh sb="22" eb="24">
      <t>ショクイン</t>
    </rPh>
    <rPh sb="25" eb="26">
      <t>タイ</t>
    </rPh>
    <rPh sb="28" eb="30">
      <t>シュウチ</t>
    </rPh>
    <phoneticPr fontId="4"/>
  </si>
  <si>
    <t>④(③が「はい」の場合)③の賃金改善の内容を職員に対して周知している。</t>
    <rPh sb="9" eb="11">
      <t>バアイ</t>
    </rPh>
    <rPh sb="14" eb="16">
      <t>チンギン</t>
    </rPh>
    <rPh sb="16" eb="18">
      <t>カイゼン</t>
    </rPh>
    <rPh sb="19" eb="21">
      <t>ナイヨウ</t>
    </rPh>
    <rPh sb="22" eb="24">
      <t>ショクイン</t>
    </rPh>
    <rPh sb="25" eb="26">
      <t>タイ</t>
    </rPh>
    <rPh sb="28" eb="30">
      <t>シュウチ</t>
    </rPh>
    <phoneticPr fontId="4"/>
  </si>
  <si>
    <t>令和　年　月　日</t>
    <rPh sb="0" eb="2">
      <t>レイワ</t>
    </rPh>
    <rPh sb="3" eb="4">
      <t>ネン</t>
    </rPh>
    <rPh sb="5" eb="6">
      <t>ツキ</t>
    </rPh>
    <rPh sb="7" eb="8">
      <t>ヒ</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</si>
</sst>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76" formatCode="#,##0;&quot;▲ &quot;#,##0"/>
    <numFmt numFmtId="177" formatCode="#,##0.0;&quot;▲ &quot;#,##0.0"/>
    <numFmt numFmtId="178" formatCode="General&quot;歳児&quot;"/>
    <numFmt numFmtId="179" formatCode="General&quot;人&quot;"/>
    <numFmt numFmtId="180" formatCode="General&quot;％&quot;"/>
    <numFmt numFmtId="181" formatCode="General&quot;か月&quot;"/>
    <numFmt numFmtId="182" formatCode="#,##0&quot;円&quot;;[Red]\-#,##0&quot;円&quot;"/>
    <numFmt numFmtId="183" formatCode="#,##0.00;&quot;▲ &quot;#,##0.00"/>
    <numFmt numFmtId="184" formatCode="#,##0&quot;月&quot;\ "/>
    <numFmt numFmtId="185" formatCode="#,##0&quot;人&quot;\ "/>
    <numFmt numFmtId="186" formatCode="0.00_ "/>
    <numFmt numFmtId="187" formatCode="#,##0.0&quot;人&quot;\ "/>
    <numFmt numFmtId="188" formatCode="0_);[Red]\(0\)"/>
    <numFmt numFmtId="189" formatCode="0.0_);[Red]\(0.0\)"/>
    <numFmt numFmtId="190" formatCode="0.00_);[Red]\(0.00\)"/>
    <numFmt numFmtId="191" formatCode="0.000_);[Red]\(0.000\)"/>
    <numFmt numFmtId="192" formatCode="#,##0_ "/>
    <numFmt numFmtId="193" formatCode="#,##0_ ;[Red]\-#,##0\ "/>
    <numFmt numFmtId="194" formatCode="0.0%"/>
    <numFmt numFmtId="195" formatCode="#,##0_);[Red]\(#,##0\)"/>
    <numFmt numFmtId="196" formatCode="0.0_ "/>
    <numFmt numFmtId="197" formatCode="#,###"/>
    <numFmt numFmtId="198" formatCode="0_ "/>
  </numFmts>
  <fonts count="104">
    <font>
      <sz val="11"/>
      <color theme="1"/>
      <name val="游ゴシック"/>
      <family val="2"/>
      <charset val="128"/>
      <scheme val="minor"/>
    </font>
    <font>
      <sz val="11"/>
      <color theme="1"/>
      <name val="游ゴシック"/>
      <family val="2"/>
      <charset val="128"/>
      <scheme val="minor"/>
    </font>
    <font>
      <b/>
      <sz val="13"/>
      <color theme="3"/>
      <name val="游ゴシック"/>
      <family val="2"/>
      <charset val="128"/>
      <scheme val="minor"/>
    </font>
    <font>
      <sz val="9"/>
      <color rgb="FFFF0000"/>
      <name val="メイリオ"/>
      <family val="3"/>
      <charset val="128"/>
    </font>
    <font>
      <sz val="6"/>
      <name val="游ゴシック"/>
      <family val="2"/>
      <charset val="128"/>
      <scheme val="minor"/>
    </font>
    <font>
      <sz val="9"/>
      <color theme="1"/>
      <name val="メイリオ"/>
      <family val="3"/>
      <charset val="128"/>
    </font>
    <font>
      <sz val="6"/>
      <name val="ＭＳ Ｐゴシック"/>
      <family val="3"/>
      <charset val="128"/>
    </font>
    <font>
      <sz val="11"/>
      <name val="ＭＳ Ｐゴシック"/>
      <family val="3"/>
      <charset val="128"/>
    </font>
    <font>
      <sz val="9"/>
      <name val="メイリオ"/>
      <family val="3"/>
      <charset val="128"/>
    </font>
    <font>
      <sz val="9"/>
      <color rgb="FFC00000"/>
      <name val="メイリオ"/>
      <family val="3"/>
      <charset val="128"/>
    </font>
    <font>
      <sz val="8"/>
      <color theme="1"/>
      <name val="游ゴシック"/>
      <family val="2"/>
      <charset val="128"/>
      <scheme val="minor"/>
    </font>
    <font>
      <sz val="8"/>
      <color theme="1"/>
      <name val="游ゴシック"/>
      <family val="3"/>
      <charset val="128"/>
      <scheme val="minor"/>
    </font>
    <font>
      <sz val="9"/>
      <color theme="1"/>
      <name val="游ゴシック"/>
      <family val="3"/>
      <charset val="128"/>
      <scheme val="minor"/>
    </font>
    <font>
      <b/>
      <sz val="11"/>
      <color rgb="FFFF0000"/>
      <name val="游ゴシック"/>
      <family val="3"/>
      <charset val="128"/>
      <scheme val="minor"/>
    </font>
    <font>
      <sz val="11"/>
      <color rgb="FFFF0000"/>
      <name val="游ゴシック"/>
      <family val="3"/>
      <charset val="128"/>
      <scheme val="minor"/>
    </font>
    <font>
      <sz val="9"/>
      <name val="游ゴシック"/>
      <family val="3"/>
      <charset val="128"/>
      <scheme val="minor"/>
    </font>
    <font>
      <sz val="11"/>
      <name val="游ゴシック"/>
      <family val="3"/>
      <charset val="128"/>
      <scheme val="minor"/>
    </font>
    <font>
      <b/>
      <sz val="11"/>
      <color theme="1"/>
      <name val="游ゴシック"/>
      <family val="3"/>
      <charset val="128"/>
      <scheme val="minor"/>
    </font>
    <font>
      <sz val="20"/>
      <color theme="1"/>
      <name val="游ゴシック"/>
      <family val="2"/>
      <charset val="128"/>
      <scheme val="minor"/>
    </font>
    <font>
      <sz val="11"/>
      <color rgb="FFFF0000"/>
      <name val="游ゴシック"/>
      <family val="2"/>
      <charset val="128"/>
      <scheme val="minor"/>
    </font>
    <font>
      <b/>
      <sz val="24"/>
      <color theme="1"/>
      <name val="游ゴシック"/>
      <family val="3"/>
      <charset val="128"/>
      <scheme val="minor"/>
    </font>
    <font>
      <sz val="11"/>
      <color theme="1"/>
      <name val="游ゴシック"/>
      <family val="3"/>
      <charset val="128"/>
      <scheme val="minor"/>
    </font>
    <font>
      <sz val="12"/>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sz val="10"/>
      <color indexed="81"/>
      <name val="MS P ゴシック"/>
      <family val="3"/>
      <charset val="128"/>
    </font>
    <font>
      <sz val="14"/>
      <name val="HG丸ｺﾞｼｯｸM-PRO"/>
      <family val="3"/>
      <charset val="128"/>
    </font>
    <font>
      <sz val="14"/>
      <color theme="1"/>
      <name val="HG丸ｺﾞｼｯｸM-PRO"/>
      <family val="3"/>
      <charset val="128"/>
    </font>
    <font>
      <sz val="14"/>
      <color theme="1"/>
      <name val="游ゴシック"/>
      <family val="2"/>
      <charset val="128"/>
      <scheme val="minor"/>
    </font>
    <font>
      <sz val="11"/>
      <color theme="1"/>
      <name val="HG丸ｺﾞｼｯｸM-PRO"/>
      <family val="3"/>
      <charset val="128"/>
    </font>
    <font>
      <b/>
      <sz val="12"/>
      <color theme="1"/>
      <name val="HG丸ｺﾞｼｯｸM-PRO"/>
      <family val="3"/>
      <charset val="128"/>
    </font>
    <font>
      <sz val="11"/>
      <name val="HG丸ｺﾞｼｯｸM-PRO"/>
      <family val="3"/>
      <charset val="128"/>
    </font>
    <font>
      <sz val="11"/>
      <color rgb="FFFF0000"/>
      <name val="HG丸ｺﾞｼｯｸM-PRO"/>
      <family val="3"/>
      <charset val="128"/>
    </font>
    <font>
      <sz val="11"/>
      <color theme="0"/>
      <name val="HG丸ｺﾞｼｯｸM-PRO"/>
      <family val="3"/>
      <charset val="128"/>
    </font>
    <font>
      <sz val="11"/>
      <color theme="2" tint="-0.499984740745262"/>
      <name val="HG丸ｺﾞｼｯｸM-PRO"/>
      <family val="3"/>
      <charset val="128"/>
    </font>
    <font>
      <sz val="11"/>
      <color theme="2" tint="-0.249977111117893"/>
      <name val="HG丸ｺﾞｼｯｸM-PRO"/>
      <family val="3"/>
      <charset val="128"/>
    </font>
    <font>
      <sz val="10"/>
      <name val="HG丸ｺﾞｼｯｸM-PRO"/>
      <family val="3"/>
      <charset val="128"/>
    </font>
    <font>
      <sz val="9"/>
      <color theme="1"/>
      <name val="HG丸ｺﾞｼｯｸM-PRO"/>
      <family val="3"/>
      <charset val="128"/>
    </font>
    <font>
      <b/>
      <sz val="12"/>
      <name val="HG丸ｺﾞｼｯｸM-PRO"/>
      <family val="3"/>
      <charset val="128"/>
    </font>
    <font>
      <sz val="12"/>
      <color theme="1"/>
      <name val="HG丸ｺﾞｼｯｸM-PRO"/>
      <family val="3"/>
      <charset val="128"/>
    </font>
    <font>
      <sz val="12"/>
      <color theme="2" tint="-0.249977111117893"/>
      <name val="HG丸ｺﾞｼｯｸM-PRO"/>
      <family val="3"/>
      <charset val="128"/>
    </font>
    <font>
      <b/>
      <sz val="11"/>
      <name val="HG丸ｺﾞｼｯｸM-PRO"/>
      <family val="3"/>
      <charset val="128"/>
    </font>
    <font>
      <b/>
      <sz val="11"/>
      <color theme="1"/>
      <name val="HG丸ｺﾞｼｯｸM-PRO"/>
      <family val="3"/>
      <charset val="128"/>
    </font>
    <font>
      <sz val="12"/>
      <color indexed="81"/>
      <name val="ＭＳ Ｐゴシック"/>
      <family val="3"/>
      <charset val="128"/>
    </font>
    <font>
      <sz val="10"/>
      <color indexed="81"/>
      <name val="ＭＳ Ｐゴシック"/>
      <family val="3"/>
      <charset val="128"/>
    </font>
    <font>
      <sz val="12"/>
      <color indexed="81"/>
      <name val="MS P ゴシック"/>
      <family val="3"/>
      <charset val="128"/>
    </font>
    <font>
      <sz val="11"/>
      <color indexed="81"/>
      <name val="MS P ゴシック"/>
      <family val="3"/>
      <charset val="128"/>
    </font>
    <font>
      <sz val="11"/>
      <color theme="1"/>
      <name val="BIZ UDゴシック"/>
      <family val="3"/>
      <charset val="128"/>
    </font>
    <font>
      <sz val="11"/>
      <color rgb="FFC00000"/>
      <name val="BIZ UDゴシック"/>
      <family val="3"/>
      <charset val="128"/>
    </font>
    <font>
      <sz val="16"/>
      <color theme="1"/>
      <name val="BIZ UDゴシック"/>
      <family val="3"/>
      <charset val="128"/>
    </font>
    <font>
      <sz val="10"/>
      <color theme="1"/>
      <name val="BIZ UDゴシック"/>
      <family val="3"/>
      <charset val="128"/>
    </font>
    <font>
      <sz val="10"/>
      <color theme="1"/>
      <name val="游ゴシック"/>
      <family val="2"/>
      <charset val="128"/>
      <scheme val="minor"/>
    </font>
    <font>
      <b/>
      <sz val="12"/>
      <color rgb="FFFF0000"/>
      <name val="游ゴシック"/>
      <family val="3"/>
      <charset val="128"/>
      <scheme val="minor"/>
    </font>
    <font>
      <sz val="10"/>
      <name val="游ゴシック"/>
      <family val="3"/>
      <charset val="128"/>
      <scheme val="minor"/>
    </font>
    <font>
      <b/>
      <sz val="10"/>
      <color rgb="FFFF0000"/>
      <name val="游ゴシック"/>
      <family val="3"/>
      <charset val="128"/>
      <scheme val="minor"/>
    </font>
    <font>
      <sz val="12"/>
      <name val="HGｺﾞｼｯｸM"/>
      <family val="3"/>
      <charset val="128"/>
    </font>
    <font>
      <sz val="9"/>
      <name val="HGｺﾞｼｯｸM"/>
      <family val="3"/>
      <charset val="128"/>
    </font>
    <font>
      <sz val="10.5"/>
      <name val="HGｺﾞｼｯｸM"/>
      <family val="3"/>
      <charset val="128"/>
    </font>
    <font>
      <sz val="11"/>
      <name val="HGｺﾞｼｯｸM"/>
      <family val="3"/>
      <charset val="128"/>
    </font>
    <font>
      <b/>
      <sz val="13"/>
      <name val="HGｺﾞｼｯｸM"/>
      <family val="3"/>
      <charset val="128"/>
    </font>
    <font>
      <sz val="12"/>
      <name val="ＭＳ Ｐゴシック"/>
      <family val="3"/>
      <charset val="128"/>
    </font>
    <font>
      <sz val="10"/>
      <name val="HGｺﾞｼｯｸM"/>
      <family val="3"/>
      <charset val="128"/>
    </font>
    <font>
      <u/>
      <sz val="12"/>
      <name val="HGｺﾞｼｯｸM"/>
      <family val="3"/>
      <charset val="128"/>
    </font>
    <font>
      <sz val="12"/>
      <color rgb="FFFF0000"/>
      <name val="HGｺﾞｼｯｸM"/>
      <family val="3"/>
      <charset val="128"/>
    </font>
    <font>
      <sz val="13"/>
      <name val="HGｺﾞｼｯｸE"/>
      <family val="3"/>
      <charset val="128"/>
    </font>
    <font>
      <sz val="12"/>
      <name val="HGｺﾞｼｯｸE"/>
      <family val="3"/>
      <charset val="128"/>
    </font>
    <font>
      <strike/>
      <sz val="12"/>
      <name val="ＭＳ Ｐゴシック"/>
      <family val="3"/>
      <charset val="128"/>
    </font>
    <font>
      <strike/>
      <sz val="12"/>
      <name val="HGｺﾞｼｯｸM"/>
      <family val="3"/>
      <charset val="128"/>
    </font>
    <font>
      <b/>
      <sz val="11"/>
      <name val="ＭＳ Ｐゴシック"/>
      <family val="3"/>
      <charset val="128"/>
    </font>
    <font>
      <b/>
      <sz val="14"/>
      <name val="HGｺﾞｼｯｸM"/>
      <family val="3"/>
      <charset val="128"/>
    </font>
    <font>
      <sz val="14"/>
      <name val="HGｺﾞｼｯｸM"/>
      <family val="3"/>
      <charset val="128"/>
    </font>
    <font>
      <sz val="11"/>
      <name val="HGｺﾞｼｯｸM"/>
      <family val="3"/>
    </font>
    <font>
      <sz val="10"/>
      <name val="ＭＳ Ｐゴシック"/>
      <family val="3"/>
      <charset val="128"/>
    </font>
    <font>
      <sz val="10"/>
      <name val="ＭＳ Ｐ明朝"/>
      <family val="1"/>
      <charset val="128"/>
    </font>
    <font>
      <sz val="12"/>
      <name val="ＭＳ ゴシック"/>
      <family val="3"/>
      <charset val="128"/>
    </font>
    <font>
      <sz val="10"/>
      <name val="ＭＳ ゴシック"/>
      <family val="3"/>
      <charset val="128"/>
    </font>
    <font>
      <sz val="14"/>
      <name val="ＭＳ ゴシック"/>
      <family val="3"/>
      <charset val="128"/>
    </font>
    <font>
      <sz val="11"/>
      <color indexed="8"/>
      <name val="ＭＳ Ｐゴシック"/>
      <family val="3"/>
      <charset val="128"/>
    </font>
    <font>
      <sz val="11"/>
      <name val="ＭＳ ゴシック"/>
      <family val="3"/>
      <charset val="128"/>
    </font>
    <font>
      <sz val="20"/>
      <name val="ＭＳ ゴシック"/>
      <family val="3"/>
      <charset val="128"/>
    </font>
    <font>
      <b/>
      <sz val="18"/>
      <name val="ＭＳ Ｐゴシック"/>
      <family val="3"/>
      <charset val="128"/>
    </font>
    <font>
      <sz val="18"/>
      <name val="ＭＳ ゴシック"/>
      <family val="3"/>
      <charset val="128"/>
    </font>
    <font>
      <sz val="10"/>
      <name val="ＭＳ Ｐ明朝"/>
      <family val="1"/>
    </font>
    <font>
      <b/>
      <sz val="14"/>
      <name val="ＭＳ ゴシック"/>
      <family val="3"/>
      <charset val="128"/>
    </font>
    <font>
      <sz val="16"/>
      <name val="ＭＳ ゴシック"/>
      <family val="3"/>
      <charset val="128"/>
    </font>
    <font>
      <sz val="20"/>
      <name val="ＭＳ Ｐゴシック"/>
      <family val="3"/>
      <charset val="128"/>
    </font>
    <font>
      <sz val="22"/>
      <name val="ＭＳ Ｐゴシック"/>
      <family val="3"/>
      <charset val="128"/>
    </font>
    <font>
      <sz val="22"/>
      <name val="ＭＳ Ｐ明朝"/>
      <family val="1"/>
      <charset val="128"/>
    </font>
    <font>
      <sz val="14"/>
      <name val="ＭＳ Ｐ明朝"/>
      <family val="1"/>
      <charset val="128"/>
    </font>
    <font>
      <sz val="14"/>
      <name val="ＭＳ Ｐゴシック"/>
      <family val="3"/>
      <charset val="128"/>
    </font>
    <font>
      <sz val="18"/>
      <name val="HGSｺﾞｼｯｸM"/>
      <family val="3"/>
      <charset val="128"/>
    </font>
    <font>
      <sz val="16"/>
      <name val="HGｺﾞｼｯｸE"/>
      <family val="3"/>
      <charset val="128"/>
    </font>
    <font>
      <vertAlign val="superscript"/>
      <sz val="12"/>
      <name val="HGｺﾞｼｯｸM"/>
      <family val="3"/>
      <charset val="128"/>
    </font>
    <font>
      <sz val="11"/>
      <name val="ＭＳ 明朝"/>
      <family val="1"/>
      <charset val="128"/>
    </font>
    <font>
      <sz val="11"/>
      <color theme="1"/>
      <name val="HGｺﾞｼｯｸM"/>
      <family val="3"/>
      <charset val="128"/>
    </font>
    <font>
      <sz val="11"/>
      <color theme="1"/>
      <name val="ＭＳ Ｐゴシック"/>
      <family val="3"/>
      <charset val="128"/>
    </font>
    <font>
      <sz val="14"/>
      <color theme="1"/>
      <name val="ＭＳ Ｐゴシック"/>
      <family val="3"/>
      <charset val="128"/>
    </font>
    <font>
      <sz val="14"/>
      <color theme="1"/>
      <name val="HGｺﾞｼｯｸM"/>
      <family val="3"/>
      <charset val="128"/>
    </font>
    <font>
      <sz val="10"/>
      <color theme="1"/>
      <name val="ＭＳ Ｐゴシック"/>
      <family val="3"/>
      <charset val="128"/>
    </font>
    <font>
      <b/>
      <sz val="11"/>
      <color theme="1"/>
      <name val="ＭＳ Ｐゴシック"/>
      <family val="3"/>
      <charset val="128"/>
    </font>
    <font>
      <b/>
      <sz val="12"/>
      <color rgb="FFFF0000"/>
      <name val="HGｺﾞｼｯｸM"/>
      <family val="3"/>
      <charset val="128"/>
    </font>
    <font>
      <sz val="12"/>
      <name val="ＭＳ Ｐ明朝"/>
      <family val="1"/>
      <charset val="128"/>
    </font>
    <font>
      <sz val="9"/>
      <color theme="1"/>
      <name val="游ゴシック"/>
      <family val="2"/>
      <charset val="128"/>
      <scheme val="minor"/>
    </font>
    <font>
      <sz val="9"/>
      <color indexed="81"/>
      <name val="MS P ゴシック"/>
      <family val="3"/>
      <charset val="128"/>
    </font>
  </fonts>
  <fills count="13">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theme="1" tint="0.499984740745262"/>
        <bgColor indexed="64"/>
      </patternFill>
    </fill>
    <fill>
      <patternFill patternType="solid">
        <fgColor rgb="FFFFFF00"/>
        <bgColor indexed="64"/>
      </patternFill>
    </fill>
    <fill>
      <patternFill patternType="solid">
        <fgColor theme="0"/>
        <bgColor indexed="64"/>
      </patternFill>
    </fill>
    <fill>
      <patternFill patternType="solid">
        <fgColor theme="7" tint="0.79998168889431442"/>
        <bgColor indexed="64"/>
      </patternFill>
    </fill>
    <fill>
      <patternFill patternType="solid">
        <fgColor rgb="FFFFC000"/>
        <bgColor rgb="FF000000"/>
      </patternFill>
    </fill>
    <fill>
      <patternFill patternType="solid">
        <fgColor rgb="FFFFC000"/>
        <bgColor indexed="64"/>
      </patternFill>
    </fill>
  </fills>
  <borders count="235">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top style="thin">
        <color indexed="64"/>
      </top>
      <bottom style="hair">
        <color indexed="64"/>
      </bottom>
      <diagonal/>
    </border>
    <border>
      <left/>
      <right/>
      <top style="hair">
        <color indexed="64"/>
      </top>
      <bottom/>
      <diagonal/>
    </border>
    <border>
      <left style="thin">
        <color indexed="64"/>
      </left>
      <right style="thin">
        <color indexed="64"/>
      </right>
      <top style="hair">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thin">
        <color indexed="64"/>
      </left>
      <right style="thin">
        <color indexed="64"/>
      </right>
      <top style="thin">
        <color indexed="64"/>
      </top>
      <bottom style="dotted">
        <color indexed="64"/>
      </bottom>
      <diagonal/>
    </border>
    <border diagonalUp="1">
      <left style="thin">
        <color indexed="64"/>
      </left>
      <right style="thin">
        <color indexed="64"/>
      </right>
      <top style="dotted">
        <color indexed="64"/>
      </top>
      <bottom style="dotted">
        <color indexed="64"/>
      </bottom>
      <diagonal style="dotted">
        <color indexed="64"/>
      </diagonal>
    </border>
    <border diagonalUp="1">
      <left/>
      <right style="thin">
        <color indexed="64"/>
      </right>
      <top/>
      <bottom style="dotted">
        <color indexed="64"/>
      </bottom>
      <diagonal style="dotted">
        <color indexed="64"/>
      </diagonal>
    </border>
    <border diagonalUp="1">
      <left/>
      <right style="thin">
        <color indexed="64"/>
      </right>
      <top style="dotted">
        <color indexed="64"/>
      </top>
      <bottom style="dotted">
        <color indexed="64"/>
      </bottom>
      <diagonal style="dotted">
        <color indexed="64"/>
      </diagonal>
    </border>
    <border diagonalUp="1">
      <left style="thin">
        <color indexed="64"/>
      </left>
      <right style="thin">
        <color indexed="64"/>
      </right>
      <top/>
      <bottom style="dotted">
        <color indexed="64"/>
      </bottom>
      <diagonal style="dotted">
        <color indexed="64"/>
      </diagonal>
    </border>
    <border diagonalUp="1">
      <left/>
      <right style="thin">
        <color indexed="64"/>
      </right>
      <top style="thin">
        <color indexed="64"/>
      </top>
      <bottom style="dotted">
        <color indexed="64"/>
      </bottom>
      <diagonal style="dotted">
        <color indexed="64"/>
      </diagonal>
    </border>
    <border>
      <left/>
      <right style="thin">
        <color indexed="64"/>
      </right>
      <top style="thin">
        <color indexed="64"/>
      </top>
      <bottom style="dotted">
        <color indexed="64"/>
      </bottom>
      <diagonal/>
    </border>
    <border diagonalUp="1">
      <left style="thin">
        <color indexed="64"/>
      </left>
      <right style="thin">
        <color indexed="64"/>
      </right>
      <top style="thin">
        <color indexed="64"/>
      </top>
      <bottom style="dotted">
        <color indexed="64"/>
      </bottom>
      <diagonal style="dotted">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medium">
        <color indexed="64"/>
      </right>
      <top style="thin">
        <color indexed="64"/>
      </top>
      <bottom style="hair">
        <color indexed="64"/>
      </bottom>
      <diagonal/>
    </border>
    <border diagonalUp="1">
      <left style="medium">
        <color indexed="64"/>
      </left>
      <right style="thin">
        <color indexed="64"/>
      </right>
      <top style="hair">
        <color indexed="64"/>
      </top>
      <bottom style="thin">
        <color indexed="64"/>
      </bottom>
      <diagonal style="thin">
        <color indexed="64"/>
      </diagonal>
    </border>
    <border>
      <left style="thin">
        <color indexed="64"/>
      </left>
      <right style="medium">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diagonal/>
    </border>
    <border>
      <left style="medium">
        <color indexed="64"/>
      </left>
      <right style="thin">
        <color indexed="64"/>
      </right>
      <top/>
      <bottom style="thin">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style="hair">
        <color indexed="64"/>
      </top>
      <bottom style="double">
        <color indexed="64"/>
      </bottom>
      <diagonal/>
    </border>
    <border diagonalUp="1">
      <left style="medium">
        <color indexed="64"/>
      </left>
      <right style="thin">
        <color indexed="64"/>
      </right>
      <top style="hair">
        <color indexed="64"/>
      </top>
      <bottom style="double">
        <color indexed="64"/>
      </bottom>
      <diagonal style="thin">
        <color indexed="64"/>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right style="medium">
        <color indexed="64"/>
      </right>
      <top style="hair">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style="thin">
        <color indexed="64"/>
      </left>
      <right/>
      <top style="double">
        <color indexed="64"/>
      </top>
      <bottom style="medium">
        <color indexed="64"/>
      </bottom>
      <diagonal/>
    </border>
    <border>
      <left style="thin">
        <color indexed="64"/>
      </left>
      <right style="thin">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style="medium">
        <color indexed="64"/>
      </right>
      <top style="hair">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bottom style="hair">
        <color indexed="64"/>
      </bottom>
      <diagonal/>
    </border>
    <border>
      <left style="medium">
        <color indexed="64"/>
      </left>
      <right/>
      <top/>
      <bottom style="hair">
        <color indexed="64"/>
      </bottom>
      <diagonal/>
    </border>
    <border>
      <left style="thin">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medium">
        <color indexed="64"/>
      </left>
      <right/>
      <top style="hair">
        <color indexed="64"/>
      </top>
      <bottom/>
      <diagonal/>
    </border>
    <border>
      <left/>
      <right style="medium">
        <color indexed="64"/>
      </right>
      <top style="hair">
        <color indexed="64"/>
      </top>
      <bottom/>
      <diagonal/>
    </border>
    <border>
      <left style="thin">
        <color indexed="64"/>
      </left>
      <right style="medium">
        <color indexed="64"/>
      </right>
      <top/>
      <bottom/>
      <diagonal/>
    </border>
    <border>
      <left/>
      <right/>
      <top style="hair">
        <color indexed="64"/>
      </top>
      <bottom style="double">
        <color indexed="64"/>
      </bottom>
      <diagonal/>
    </border>
    <border>
      <left style="medium">
        <color indexed="64"/>
      </left>
      <right/>
      <top style="hair">
        <color indexed="64"/>
      </top>
      <bottom style="double">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bottom/>
      <diagonal/>
    </border>
    <border>
      <left/>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style="medium">
        <color indexed="64"/>
      </right>
      <top style="double">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medium">
        <color indexed="64"/>
      </bottom>
      <diagonal/>
    </border>
    <border>
      <left style="medium">
        <color indexed="64"/>
      </left>
      <right/>
      <top style="dotted">
        <color indexed="64"/>
      </top>
      <bottom style="medium">
        <color indexed="64"/>
      </bottom>
      <diagonal/>
    </border>
    <border>
      <left/>
      <right style="medium">
        <color indexed="64"/>
      </right>
      <top style="dotted">
        <color indexed="64"/>
      </top>
      <bottom style="dotted">
        <color indexed="64"/>
      </bottom>
      <diagonal/>
    </border>
    <border>
      <left/>
      <right/>
      <top style="dotted">
        <color indexed="64"/>
      </top>
      <bottom style="dotted">
        <color indexed="64"/>
      </bottom>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style="medium">
        <color indexed="64"/>
      </left>
      <right/>
      <top style="medium">
        <color indexed="64"/>
      </top>
      <bottom style="dotted">
        <color indexed="64"/>
      </bottom>
      <diagonal/>
    </border>
    <border>
      <left/>
      <right style="medium">
        <color indexed="64"/>
      </right>
      <top/>
      <bottom style="dotted">
        <color indexed="64"/>
      </bottom>
      <diagonal/>
    </border>
    <border>
      <left/>
      <right/>
      <top/>
      <bottom style="dotted">
        <color indexed="64"/>
      </bottom>
      <diagonal/>
    </border>
    <border>
      <left/>
      <right style="medium">
        <color indexed="64"/>
      </right>
      <top style="dotted">
        <color indexed="64"/>
      </top>
      <bottom/>
      <diagonal/>
    </border>
    <border>
      <left/>
      <right/>
      <top style="dotted">
        <color indexed="64"/>
      </top>
      <bottom/>
      <diagonal/>
    </border>
    <border>
      <left style="medium">
        <color indexed="64"/>
      </left>
      <right/>
      <top/>
      <bottom style="dotted">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dotted">
        <color indexed="64"/>
      </top>
      <bottom style="medium">
        <color indexed="64"/>
      </bottom>
      <diagonal/>
    </border>
    <border>
      <left style="thin">
        <color indexed="64"/>
      </left>
      <right/>
      <top style="medium">
        <color indexed="64"/>
      </top>
      <bottom style="dotted">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style="dotted">
        <color indexed="64"/>
      </top>
      <bottom style="medium">
        <color indexed="64"/>
      </bottom>
      <diagonal/>
    </border>
    <border>
      <left style="thin">
        <color indexed="64"/>
      </left>
      <right/>
      <top/>
      <bottom style="dotted">
        <color indexed="64"/>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medium">
        <color indexed="64"/>
      </top>
      <bottom style="dotted">
        <color indexed="64"/>
      </bottom>
      <diagonal/>
    </border>
    <border>
      <left/>
      <right/>
      <top style="medium">
        <color indexed="64"/>
      </top>
      <bottom style="hair">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medium">
        <color indexed="64"/>
      </left>
      <right style="thin">
        <color indexed="64"/>
      </right>
      <top style="thin">
        <color indexed="64"/>
      </top>
      <bottom/>
      <diagonal/>
    </border>
    <border diagonalUp="1">
      <left style="thin">
        <color indexed="64"/>
      </left>
      <right style="medium">
        <color indexed="64"/>
      </right>
      <top/>
      <bottom/>
      <diagonal style="thin">
        <color indexed="64"/>
      </diagonal>
    </border>
    <border diagonalUp="1">
      <left style="thin">
        <color indexed="64"/>
      </left>
      <right/>
      <top/>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style="medium">
        <color indexed="64"/>
      </right>
      <top style="medium">
        <color indexed="64"/>
      </top>
      <bottom/>
      <diagonal/>
    </border>
    <border diagonalUp="1">
      <left style="thin">
        <color indexed="64"/>
      </left>
      <right/>
      <top style="medium">
        <color indexed="64"/>
      </top>
      <bottom style="hair">
        <color indexed="64"/>
      </bottom>
      <diagonal style="thin">
        <color indexed="64"/>
      </diagonal>
    </border>
    <border diagonalUp="1">
      <left/>
      <right/>
      <top style="medium">
        <color indexed="64"/>
      </top>
      <bottom style="hair">
        <color indexed="64"/>
      </bottom>
      <diagonal style="thin">
        <color indexed="64"/>
      </diagonal>
    </border>
    <border diagonalUp="1">
      <left/>
      <right style="medium">
        <color indexed="64"/>
      </right>
      <top style="medium">
        <color indexed="64"/>
      </top>
      <bottom style="hair">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right/>
      <top style="dotted">
        <color indexed="64"/>
      </top>
      <bottom style="dotted">
        <color indexed="64"/>
      </bottom>
      <diagonal style="thin">
        <color indexed="64"/>
      </diagonal>
    </border>
    <border diagonalUp="1">
      <left/>
      <right style="medium">
        <color indexed="64"/>
      </right>
      <top style="dotted">
        <color indexed="64"/>
      </top>
      <bottom style="dotted">
        <color indexed="64"/>
      </bottom>
      <diagonal style="thin">
        <color indexed="64"/>
      </diagonal>
    </border>
    <border diagonalUp="1">
      <left style="thin">
        <color indexed="64"/>
      </left>
      <right/>
      <top style="dotted">
        <color indexed="64"/>
      </top>
      <bottom/>
      <diagonal style="thin">
        <color indexed="64"/>
      </diagonal>
    </border>
    <border diagonalUp="1">
      <left/>
      <right/>
      <top style="dotted">
        <color indexed="64"/>
      </top>
      <bottom/>
      <diagonal style="thin">
        <color indexed="64"/>
      </diagonal>
    </border>
    <border diagonalUp="1">
      <left/>
      <right style="medium">
        <color indexed="64"/>
      </right>
      <top style="dotted">
        <color indexed="64"/>
      </top>
      <bottom/>
      <diagonal style="thin">
        <color indexed="64"/>
      </diagonal>
    </border>
    <border diagonalUp="1">
      <left style="thin">
        <color indexed="64"/>
      </left>
      <right/>
      <top/>
      <bottom style="dotted">
        <color indexed="64"/>
      </bottom>
      <diagonal style="thin">
        <color indexed="64"/>
      </diagonal>
    </border>
    <border diagonalUp="1">
      <left/>
      <right/>
      <top/>
      <bottom style="dotted">
        <color indexed="64"/>
      </bottom>
      <diagonal style="thin">
        <color indexed="64"/>
      </diagonal>
    </border>
    <border diagonalUp="1">
      <left/>
      <right style="medium">
        <color indexed="64"/>
      </right>
      <top/>
      <bottom style="dotted">
        <color indexed="64"/>
      </bottom>
      <diagonal style="thin">
        <color indexed="64"/>
      </diagonal>
    </border>
    <border diagonalUp="1">
      <left style="thin">
        <color indexed="64"/>
      </left>
      <right/>
      <top style="dotted">
        <color indexed="64"/>
      </top>
      <bottom style="medium">
        <color indexed="64"/>
      </bottom>
      <diagonal style="thin">
        <color indexed="64"/>
      </diagonal>
    </border>
    <border diagonalUp="1">
      <left/>
      <right/>
      <top style="dotted">
        <color indexed="64"/>
      </top>
      <bottom style="medium">
        <color indexed="64"/>
      </bottom>
      <diagonal style="thin">
        <color indexed="64"/>
      </diagonal>
    </border>
    <border diagonalUp="1">
      <left/>
      <right style="medium">
        <color indexed="64"/>
      </right>
      <top style="dotted">
        <color indexed="64"/>
      </top>
      <bottom style="medium">
        <color indexed="64"/>
      </bottom>
      <diagonal style="thin">
        <color indexed="64"/>
      </diagonal>
    </border>
    <border diagonalUp="1">
      <left style="medium">
        <color indexed="64"/>
      </left>
      <right/>
      <top style="medium">
        <color indexed="64"/>
      </top>
      <bottom style="dotted">
        <color indexed="64"/>
      </bottom>
      <diagonal style="thin">
        <color indexed="64"/>
      </diagonal>
    </border>
    <border diagonalUp="1">
      <left/>
      <right/>
      <top style="medium">
        <color indexed="64"/>
      </top>
      <bottom style="dotted">
        <color indexed="64"/>
      </bottom>
      <diagonal style="thin">
        <color indexed="64"/>
      </diagonal>
    </border>
    <border diagonalUp="1">
      <left/>
      <right style="medium">
        <color indexed="64"/>
      </right>
      <top style="medium">
        <color indexed="64"/>
      </top>
      <bottom style="dotted">
        <color indexed="64"/>
      </bottom>
      <diagonal style="thin">
        <color indexed="64"/>
      </diagonal>
    </border>
    <border diagonalUp="1">
      <left style="medium">
        <color indexed="64"/>
      </left>
      <right/>
      <top style="dotted">
        <color indexed="64"/>
      </top>
      <bottom style="dotted">
        <color indexed="64"/>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dotted">
        <color indexed="64"/>
      </top>
      <bottom/>
      <diagonal style="thin">
        <color indexed="64"/>
      </diagonal>
    </border>
    <border diagonalUp="1">
      <left style="medium">
        <color indexed="64"/>
      </left>
      <right/>
      <top style="dotted">
        <color indexed="64"/>
      </top>
      <bottom style="thin">
        <color indexed="64"/>
      </bottom>
      <diagonal style="thin">
        <color indexed="64"/>
      </diagonal>
    </border>
    <border diagonalUp="1">
      <left/>
      <right/>
      <top style="dotted">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diagonalUp="1">
      <left style="medium">
        <color indexed="64"/>
      </left>
      <right/>
      <top style="dotted">
        <color indexed="64"/>
      </top>
      <bottom style="medium">
        <color indexed="64"/>
      </bottom>
      <diagonal style="thin">
        <color indexed="64"/>
      </diagonal>
    </border>
    <border diagonalUp="1">
      <left style="thin">
        <color indexed="64"/>
      </left>
      <right/>
      <top style="medium">
        <color indexed="64"/>
      </top>
      <bottom style="dotted">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right/>
      <top style="medium">
        <color indexed="64"/>
      </top>
      <bottom/>
      <diagonal style="thin">
        <color indexed="64"/>
      </diagonal>
    </border>
    <border diagonalUp="1">
      <left/>
      <right/>
      <top style="thin">
        <color indexed="64"/>
      </top>
      <bottom style="medium">
        <color indexed="64"/>
      </bottom>
      <diagonal style="thin">
        <color indexed="64"/>
      </diagonal>
    </border>
  </borders>
  <cellStyleXfs count="8">
    <xf numFmtId="0" fontId="0" fillId="0" borderId="0">
      <alignment vertical="center"/>
    </xf>
    <xf numFmtId="38" fontId="1"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72" fillId="0" borderId="0"/>
    <xf numFmtId="0" fontId="72" fillId="0" borderId="0"/>
    <xf numFmtId="0" fontId="77" fillId="0" borderId="0">
      <alignment vertical="center"/>
    </xf>
    <xf numFmtId="0" fontId="7" fillId="0" borderId="0"/>
  </cellStyleXfs>
  <cellXfs count="1250">
    <xf numFmtId="0" fontId="0" fillId="0" borderId="0" xfId="0">
      <alignment vertical="center"/>
    </xf>
    <xf numFmtId="0" fontId="3" fillId="0" borderId="0" xfId="0" applyFont="1">
      <alignment vertical="center"/>
    </xf>
    <xf numFmtId="0" fontId="5" fillId="0" borderId="0" xfId="0" applyFont="1">
      <alignment vertical="center"/>
    </xf>
    <xf numFmtId="0" fontId="5" fillId="2" borderId="0" xfId="0" applyFont="1" applyFill="1">
      <alignment vertical="center"/>
    </xf>
    <xf numFmtId="0" fontId="5" fillId="3" borderId="0" xfId="0" applyFont="1" applyFill="1">
      <alignment vertical="center"/>
    </xf>
    <xf numFmtId="0" fontId="5" fillId="0" borderId="1" xfId="0" applyFont="1" applyBorder="1" applyAlignment="1">
      <alignment horizontal="center" vertical="center"/>
    </xf>
    <xf numFmtId="0" fontId="5" fillId="0" borderId="2" xfId="0" applyFont="1" applyBorder="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lignment vertical="center"/>
    </xf>
    <xf numFmtId="0" fontId="5" fillId="0" borderId="5" xfId="0" applyFont="1" applyBorder="1" applyAlignment="1">
      <alignment horizontal="centerContinuous" vertical="center" wrapText="1"/>
    </xf>
    <xf numFmtId="0" fontId="5" fillId="0" borderId="6" xfId="0" applyFont="1" applyBorder="1" applyAlignment="1">
      <alignment horizontal="centerContinuous" vertical="center" wrapText="1"/>
    </xf>
    <xf numFmtId="0" fontId="5" fillId="0" borderId="7" xfId="0" applyFont="1" applyBorder="1" applyAlignment="1">
      <alignment horizontal="centerContinuous" vertical="center" wrapText="1"/>
    </xf>
    <xf numFmtId="0" fontId="5" fillId="0" borderId="3" xfId="0" applyFont="1" applyBorder="1">
      <alignment vertical="center"/>
    </xf>
    <xf numFmtId="0" fontId="5" fillId="0" borderId="7" xfId="0" applyFont="1" applyBorder="1">
      <alignment vertical="center"/>
    </xf>
    <xf numFmtId="0" fontId="5" fillId="0" borderId="6" xfId="0" applyFont="1" applyBorder="1">
      <alignment vertical="center"/>
    </xf>
    <xf numFmtId="0" fontId="5" fillId="0" borderId="9" xfId="0" applyFont="1" applyBorder="1" applyAlignment="1">
      <alignment vertical="center" shrinkToFit="1"/>
    </xf>
    <xf numFmtId="0" fontId="5" fillId="0" borderId="10" xfId="0" applyFont="1" applyBorder="1" applyAlignment="1">
      <alignment vertical="center" shrinkToFit="1"/>
    </xf>
    <xf numFmtId="0" fontId="5" fillId="0" borderId="11"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13" xfId="0" applyFont="1" applyBorder="1" applyAlignment="1">
      <alignment vertical="center" shrinkToFit="1"/>
    </xf>
    <xf numFmtId="0" fontId="5" fillId="0" borderId="14" xfId="0" applyFont="1" applyBorder="1" applyAlignment="1">
      <alignment vertical="center" shrinkToFit="1"/>
    </xf>
    <xf numFmtId="0" fontId="5" fillId="0" borderId="0" xfId="0" applyFont="1" applyAlignment="1">
      <alignment vertical="center" shrinkToFit="1"/>
    </xf>
    <xf numFmtId="0" fontId="5" fillId="0" borderId="8" xfId="0" applyFont="1" applyBorder="1" applyAlignment="1">
      <alignment vertical="center" shrinkToFit="1"/>
    </xf>
    <xf numFmtId="0" fontId="5" fillId="4" borderId="5" xfId="0" applyFont="1" applyFill="1" applyBorder="1" applyAlignment="1">
      <alignment vertical="center" shrinkToFit="1"/>
    </xf>
    <xf numFmtId="0" fontId="5" fillId="4" borderId="7" xfId="0" applyFont="1" applyFill="1" applyBorder="1" applyAlignment="1">
      <alignment vertical="center" shrinkToFit="1"/>
    </xf>
    <xf numFmtId="0" fontId="5" fillId="4" borderId="6" xfId="0" applyFont="1" applyFill="1" applyBorder="1" applyAlignment="1">
      <alignment vertical="center" shrinkToFit="1"/>
    </xf>
    <xf numFmtId="0" fontId="5" fillId="4" borderId="8" xfId="0" applyFont="1" applyFill="1" applyBorder="1" applyAlignment="1">
      <alignment vertical="center" shrinkToFit="1"/>
    </xf>
    <xf numFmtId="0" fontId="8" fillId="0" borderId="14" xfId="2" applyFont="1" applyBorder="1" applyAlignment="1">
      <alignment vertical="center" shrinkToFit="1"/>
    </xf>
    <xf numFmtId="0" fontId="8" fillId="0" borderId="15" xfId="2" applyFont="1" applyBorder="1" applyAlignment="1">
      <alignment vertical="center" shrinkToFit="1"/>
    </xf>
    <xf numFmtId="0" fontId="8" fillId="5" borderId="16" xfId="2" applyFont="1" applyFill="1" applyBorder="1" applyAlignment="1">
      <alignment vertical="center" shrinkToFit="1"/>
    </xf>
    <xf numFmtId="0" fontId="5" fillId="5" borderId="17" xfId="0" applyFont="1" applyFill="1" applyBorder="1" applyAlignment="1">
      <alignment vertical="center" shrinkToFit="1"/>
    </xf>
    <xf numFmtId="0" fontId="9" fillId="0" borderId="18" xfId="0" applyFont="1" applyBorder="1" applyAlignment="1">
      <alignment vertical="center" shrinkToFit="1"/>
    </xf>
    <xf numFmtId="176" fontId="9" fillId="0" borderId="15" xfId="2" applyNumberFormat="1" applyFont="1" applyBorder="1" applyAlignment="1">
      <alignment vertical="center" shrinkToFit="1"/>
    </xf>
    <xf numFmtId="0" fontId="9" fillId="0" borderId="17" xfId="0" applyFont="1" applyBorder="1" applyAlignment="1">
      <alignment vertical="center" shrinkToFit="1"/>
    </xf>
    <xf numFmtId="176" fontId="8" fillId="0" borderId="15" xfId="2" applyNumberFormat="1" applyFont="1" applyBorder="1" applyAlignment="1">
      <alignment vertical="center" shrinkToFit="1"/>
    </xf>
    <xf numFmtId="176" fontId="8" fillId="5" borderId="15" xfId="2" applyNumberFormat="1" applyFont="1" applyFill="1" applyBorder="1" applyAlignment="1">
      <alignment vertical="center" shrinkToFit="1"/>
    </xf>
    <xf numFmtId="0" fontId="8" fillId="0" borderId="20" xfId="2" applyFont="1" applyBorder="1" applyAlignment="1">
      <alignment vertical="center" shrinkToFit="1"/>
    </xf>
    <xf numFmtId="0" fontId="9" fillId="0" borderId="21" xfId="2" applyFont="1" applyBorder="1" applyAlignment="1">
      <alignment vertical="center" shrinkToFit="1"/>
    </xf>
    <xf numFmtId="0" fontId="5" fillId="5" borderId="22" xfId="0" applyFont="1" applyFill="1" applyBorder="1" applyAlignment="1">
      <alignment vertical="center" shrinkToFit="1"/>
    </xf>
    <xf numFmtId="0" fontId="9" fillId="0" borderId="23" xfId="0" applyFont="1" applyBorder="1" applyAlignment="1">
      <alignment vertical="center" shrinkToFit="1"/>
    </xf>
    <xf numFmtId="176" fontId="9" fillId="0" borderId="20" xfId="2" applyNumberFormat="1" applyFont="1" applyBorder="1" applyAlignment="1">
      <alignment vertical="center" shrinkToFit="1"/>
    </xf>
    <xf numFmtId="0" fontId="9" fillId="0" borderId="22" xfId="0" applyFont="1" applyBorder="1" applyAlignment="1">
      <alignment vertical="center" shrinkToFit="1"/>
    </xf>
    <xf numFmtId="176" fontId="8" fillId="5" borderId="20" xfId="2" applyNumberFormat="1" applyFont="1" applyFill="1" applyBorder="1" applyAlignment="1">
      <alignment vertical="center" shrinkToFit="1"/>
    </xf>
    <xf numFmtId="177" fontId="8" fillId="5" borderId="20" xfId="2" applyNumberFormat="1" applyFont="1" applyFill="1" applyBorder="1" applyAlignment="1">
      <alignment vertical="center" shrinkToFit="1"/>
    </xf>
    <xf numFmtId="176" fontId="8" fillId="0" borderId="9" xfId="2" applyNumberFormat="1" applyFont="1" applyBorder="1" applyAlignment="1">
      <alignment vertical="center" shrinkToFit="1"/>
    </xf>
    <xf numFmtId="176" fontId="8" fillId="5" borderId="24" xfId="2" applyNumberFormat="1" applyFont="1" applyFill="1" applyBorder="1" applyAlignment="1">
      <alignment vertical="center" shrinkToFit="1"/>
    </xf>
    <xf numFmtId="177" fontId="8" fillId="5" borderId="24" xfId="2" applyNumberFormat="1" applyFont="1" applyFill="1" applyBorder="1" applyAlignment="1">
      <alignment vertical="center" shrinkToFit="1"/>
    </xf>
    <xf numFmtId="0" fontId="8" fillId="0" borderId="9" xfId="2" applyFont="1" applyBorder="1" applyAlignment="1">
      <alignment vertical="center" shrinkToFit="1"/>
    </xf>
    <xf numFmtId="0" fontId="8" fillId="0" borderId="24" xfId="2" applyFont="1" applyBorder="1" applyAlignment="1">
      <alignment vertical="center" shrinkToFit="1"/>
    </xf>
    <xf numFmtId="0" fontId="9" fillId="0" borderId="25" xfId="2" applyFont="1" applyBorder="1" applyAlignment="1">
      <alignment vertical="center" shrinkToFit="1"/>
    </xf>
    <xf numFmtId="0" fontId="5" fillId="5" borderId="26" xfId="0" applyFont="1" applyFill="1" applyBorder="1" applyAlignment="1">
      <alignment vertical="center" shrinkToFit="1"/>
    </xf>
    <xf numFmtId="0" fontId="9" fillId="0" borderId="27" xfId="0" applyFont="1" applyBorder="1" applyAlignment="1">
      <alignment vertical="center" shrinkToFit="1"/>
    </xf>
    <xf numFmtId="176" fontId="9" fillId="0" borderId="24" xfId="2" applyNumberFormat="1" applyFont="1" applyBorder="1" applyAlignment="1">
      <alignment vertical="center" shrinkToFit="1"/>
    </xf>
    <xf numFmtId="0" fontId="9" fillId="0" borderId="26" xfId="0" applyFont="1" applyBorder="1" applyAlignment="1">
      <alignment vertical="center" shrinkToFit="1"/>
    </xf>
    <xf numFmtId="0" fontId="9" fillId="0" borderId="15" xfId="2" applyFont="1" applyBorder="1" applyAlignment="1">
      <alignment vertical="center" shrinkToFit="1"/>
    </xf>
    <xf numFmtId="177" fontId="8" fillId="5" borderId="15" xfId="2" applyNumberFormat="1" applyFont="1" applyFill="1" applyBorder="1" applyAlignment="1">
      <alignment vertical="center" shrinkToFit="1"/>
    </xf>
    <xf numFmtId="0" fontId="8" fillId="5" borderId="17" xfId="0" applyFont="1" applyFill="1" applyBorder="1" applyAlignment="1">
      <alignment vertical="center" shrinkToFit="1"/>
    </xf>
    <xf numFmtId="0" fontId="9" fillId="0" borderId="20" xfId="2" applyFont="1" applyBorder="1" applyAlignment="1">
      <alignment vertical="center" shrinkToFit="1"/>
    </xf>
    <xf numFmtId="0" fontId="8" fillId="5" borderId="22" xfId="0" applyFont="1" applyFill="1" applyBorder="1" applyAlignment="1">
      <alignment vertical="center" shrinkToFit="1"/>
    </xf>
    <xf numFmtId="177" fontId="9" fillId="0" borderId="20" xfId="2" applyNumberFormat="1" applyFont="1" applyBorder="1" applyAlignment="1">
      <alignment vertical="center" shrinkToFit="1"/>
    </xf>
    <xf numFmtId="0" fontId="5" fillId="0" borderId="5" xfId="0" applyFont="1" applyBorder="1" applyAlignment="1">
      <alignment vertical="center" shrinkToFit="1"/>
    </xf>
    <xf numFmtId="0" fontId="9" fillId="0" borderId="24" xfId="2" applyFont="1" applyBorder="1" applyAlignment="1">
      <alignment vertical="center" shrinkToFit="1"/>
    </xf>
    <xf numFmtId="0" fontId="8" fillId="5" borderId="26" xfId="0" applyFont="1" applyFill="1" applyBorder="1" applyAlignment="1">
      <alignment vertical="center" shrinkToFit="1"/>
    </xf>
    <xf numFmtId="177" fontId="9" fillId="0" borderId="24" xfId="2" applyNumberFormat="1" applyFont="1" applyBorder="1" applyAlignment="1">
      <alignment vertical="center" shrinkToFit="1"/>
    </xf>
    <xf numFmtId="0" fontId="5" fillId="0" borderId="6" xfId="0" applyFont="1" applyBorder="1" applyAlignment="1">
      <alignment vertical="center" shrinkToFit="1"/>
    </xf>
    <xf numFmtId="176" fontId="8" fillId="5" borderId="9" xfId="2" applyNumberFormat="1" applyFont="1" applyFill="1" applyBorder="1" applyAlignment="1">
      <alignment vertical="center" shrinkToFit="1"/>
    </xf>
    <xf numFmtId="177" fontId="8" fillId="5" borderId="9" xfId="2" applyNumberFormat="1" applyFont="1" applyFill="1" applyBorder="1" applyAlignment="1">
      <alignment vertical="center" shrinkToFit="1"/>
    </xf>
    <xf numFmtId="3" fontId="8" fillId="0" borderId="13" xfId="2" applyNumberFormat="1" applyFont="1" applyBorder="1" applyAlignment="1">
      <alignment vertical="center" shrinkToFit="1"/>
    </xf>
    <xf numFmtId="0" fontId="9" fillId="0" borderId="28" xfId="0" applyFont="1" applyBorder="1" applyAlignment="1">
      <alignment vertical="center" shrinkToFit="1"/>
    </xf>
    <xf numFmtId="176" fontId="8" fillId="5" borderId="19" xfId="2" applyNumberFormat="1" applyFont="1" applyFill="1" applyBorder="1" applyAlignment="1">
      <alignment vertical="center" shrinkToFit="1"/>
    </xf>
    <xf numFmtId="177" fontId="8" fillId="5" borderId="19" xfId="2" applyNumberFormat="1" applyFont="1" applyFill="1" applyBorder="1" applyAlignment="1">
      <alignment vertical="center" shrinkToFit="1"/>
    </xf>
    <xf numFmtId="177" fontId="9" fillId="0" borderId="15" xfId="2" applyNumberFormat="1" applyFont="1" applyBorder="1" applyAlignment="1">
      <alignment vertical="center" shrinkToFit="1"/>
    </xf>
    <xf numFmtId="0" fontId="8" fillId="0" borderId="11" xfId="2" applyFont="1" applyBorder="1" applyAlignment="1">
      <alignment vertical="center" shrinkToFit="1"/>
    </xf>
    <xf numFmtId="176" fontId="8" fillId="0" borderId="20" xfId="2" applyNumberFormat="1" applyFont="1" applyBorder="1" applyAlignment="1">
      <alignment vertical="center" shrinkToFit="1"/>
    </xf>
    <xf numFmtId="176" fontId="8" fillId="0" borderId="24" xfId="2" applyNumberFormat="1" applyFont="1" applyBorder="1" applyAlignment="1">
      <alignment vertical="center" shrinkToFit="1"/>
    </xf>
    <xf numFmtId="0" fontId="9" fillId="0" borderId="29" xfId="0" applyFont="1" applyBorder="1" applyAlignment="1">
      <alignment vertical="center" shrinkToFit="1"/>
    </xf>
    <xf numFmtId="176" fontId="8" fillId="5" borderId="30" xfId="2" applyNumberFormat="1" applyFont="1" applyFill="1" applyBorder="1" applyAlignment="1">
      <alignment vertical="center" shrinkToFit="1"/>
    </xf>
    <xf numFmtId="177" fontId="8" fillId="5" borderId="30" xfId="2" applyNumberFormat="1" applyFont="1" applyFill="1" applyBorder="1" applyAlignment="1">
      <alignment vertical="center" shrinkToFit="1"/>
    </xf>
    <xf numFmtId="176" fontId="9" fillId="0" borderId="30" xfId="2" applyNumberFormat="1" applyFont="1" applyBorder="1" applyAlignment="1">
      <alignment vertical="center" shrinkToFit="1"/>
    </xf>
    <xf numFmtId="177" fontId="9" fillId="0" borderId="30" xfId="2" applyNumberFormat="1" applyFont="1" applyBorder="1" applyAlignment="1">
      <alignment vertical="center" shrinkToFit="1"/>
    </xf>
    <xf numFmtId="176" fontId="8" fillId="0" borderId="30" xfId="2" applyNumberFormat="1" applyFont="1" applyBorder="1" applyAlignment="1">
      <alignment vertical="center" shrinkToFit="1"/>
    </xf>
    <xf numFmtId="0" fontId="0" fillId="0" borderId="0" xfId="0" applyAlignment="1">
      <alignment horizontal="right" vertical="center"/>
    </xf>
    <xf numFmtId="0" fontId="10" fillId="6" borderId="0" xfId="0" applyFont="1" applyFill="1" applyAlignment="1">
      <alignment horizontal="center" vertical="center"/>
    </xf>
    <xf numFmtId="0" fontId="11" fillId="0" borderId="0" xfId="0" applyFont="1">
      <alignment vertical="center"/>
    </xf>
    <xf numFmtId="0" fontId="0" fillId="0" borderId="0" xfId="0" applyAlignment="1">
      <alignment horizontal="left" vertical="center"/>
    </xf>
    <xf numFmtId="0" fontId="0" fillId="0" borderId="0" xfId="0" applyAlignment="1">
      <alignment horizontal="center" vertical="center"/>
    </xf>
    <xf numFmtId="176" fontId="8" fillId="0" borderId="14" xfId="2" applyNumberFormat="1" applyFont="1" applyBorder="1" applyAlignment="1">
      <alignment vertical="center" shrinkToFit="1"/>
    </xf>
    <xf numFmtId="0" fontId="12" fillId="0" borderId="0" xfId="0" applyFont="1" applyAlignment="1">
      <alignment horizontal="center" vertical="center"/>
    </xf>
    <xf numFmtId="0" fontId="8" fillId="5" borderId="0" xfId="2" applyFont="1" applyFill="1" applyAlignment="1">
      <alignment vertical="center" shrinkToFit="1"/>
    </xf>
    <xf numFmtId="0" fontId="0" fillId="0" borderId="0" xfId="0" applyAlignment="1">
      <alignment vertical="center" shrinkToFit="1"/>
    </xf>
    <xf numFmtId="0" fontId="0" fillId="0" borderId="5" xfId="0" applyBorder="1" applyAlignment="1">
      <alignment horizontal="centerContinuous" vertical="center"/>
    </xf>
    <xf numFmtId="0" fontId="0" fillId="0" borderId="8" xfId="0" applyBorder="1" applyAlignment="1">
      <alignment horizontal="center" vertical="center"/>
    </xf>
    <xf numFmtId="179" fontId="0" fillId="0" borderId="8" xfId="0" applyNumberFormat="1" applyBorder="1">
      <alignment vertical="center"/>
    </xf>
    <xf numFmtId="0" fontId="0" fillId="0" borderId="5" xfId="0" applyBorder="1">
      <alignment vertical="center"/>
    </xf>
    <xf numFmtId="0" fontId="0" fillId="0" borderId="7" xfId="0" applyBorder="1">
      <alignment vertical="center"/>
    </xf>
    <xf numFmtId="0" fontId="0" fillId="0" borderId="8" xfId="0" applyBorder="1">
      <alignment vertical="center"/>
    </xf>
    <xf numFmtId="0" fontId="0" fillId="0" borderId="7" xfId="0" applyBorder="1" applyAlignment="1">
      <alignment horizontal="centerContinuous" vertical="center"/>
    </xf>
    <xf numFmtId="178" fontId="0" fillId="0" borderId="5" xfId="0" applyNumberFormat="1" applyBorder="1" applyAlignment="1">
      <alignment horizontal="center" vertical="center"/>
    </xf>
    <xf numFmtId="0" fontId="0" fillId="0" borderId="1" xfId="0" applyBorder="1" applyAlignment="1">
      <alignment horizontal="center" vertical="center"/>
    </xf>
    <xf numFmtId="179" fontId="0" fillId="0" borderId="9" xfId="0" applyNumberFormat="1" applyBorder="1">
      <alignment vertical="center"/>
    </xf>
    <xf numFmtId="0" fontId="13" fillId="0" borderId="0" xfId="0" applyFont="1">
      <alignment vertical="center"/>
    </xf>
    <xf numFmtId="0" fontId="13" fillId="0" borderId="5" xfId="0" applyFont="1" applyBorder="1">
      <alignment vertical="center"/>
    </xf>
    <xf numFmtId="0" fontId="14" fillId="0" borderId="7" xfId="0" applyFont="1" applyBorder="1">
      <alignment vertical="center"/>
    </xf>
    <xf numFmtId="180" fontId="13" fillId="8" borderId="31" xfId="0" applyNumberFormat="1" applyFont="1" applyFill="1" applyBorder="1">
      <alignment vertical="center"/>
    </xf>
    <xf numFmtId="0" fontId="13" fillId="8" borderId="31" xfId="0" applyFont="1" applyFill="1" applyBorder="1" applyAlignment="1">
      <alignment horizontal="center" vertical="center"/>
    </xf>
    <xf numFmtId="182" fontId="13" fillId="8" borderId="31" xfId="0" applyNumberFormat="1" applyFont="1" applyFill="1" applyBorder="1">
      <alignment vertical="center"/>
    </xf>
    <xf numFmtId="178" fontId="0" fillId="0" borderId="8" xfId="0" applyNumberFormat="1" applyBorder="1" applyAlignment="1">
      <alignment horizontal="centerContinuous" vertical="center" shrinkToFit="1"/>
    </xf>
    <xf numFmtId="0" fontId="0" fillId="0" borderId="8" xfId="0" applyBorder="1" applyAlignment="1">
      <alignment horizontal="center" vertical="center" shrinkToFit="1"/>
    </xf>
    <xf numFmtId="0" fontId="0" fillId="0" borderId="6" xfId="0" applyBorder="1" applyAlignment="1">
      <alignment vertical="center" shrinkToFit="1"/>
    </xf>
    <xf numFmtId="0" fontId="0" fillId="0" borderId="32" xfId="0" applyBorder="1" applyAlignment="1">
      <alignment vertical="center" shrinkToFit="1"/>
    </xf>
    <xf numFmtId="0" fontId="0" fillId="0" borderId="33" xfId="0" applyBorder="1" applyAlignment="1">
      <alignment vertical="center" shrinkToFit="1"/>
    </xf>
    <xf numFmtId="0" fontId="0" fillId="0" borderId="34" xfId="0" applyBorder="1" applyAlignment="1">
      <alignment vertical="center" shrinkToFit="1"/>
    </xf>
    <xf numFmtId="0" fontId="0" fillId="0" borderId="12" xfId="0" applyBorder="1" applyAlignment="1">
      <alignment vertical="center" shrinkToFit="1"/>
    </xf>
    <xf numFmtId="0" fontId="0" fillId="0" borderId="8" xfId="0" applyBorder="1" applyAlignment="1">
      <alignment vertical="center" shrinkToFit="1"/>
    </xf>
    <xf numFmtId="0" fontId="0" fillId="0" borderId="35" xfId="0" applyBorder="1" applyAlignment="1">
      <alignment vertical="center" shrinkToFit="1"/>
    </xf>
    <xf numFmtId="0" fontId="0" fillId="0" borderId="36" xfId="0" applyBorder="1" applyAlignment="1">
      <alignment vertical="center" shrinkToFit="1"/>
    </xf>
    <xf numFmtId="0" fontId="0" fillId="0" borderId="37" xfId="0" applyBorder="1" applyAlignment="1">
      <alignment vertical="center" shrinkToFit="1"/>
    </xf>
    <xf numFmtId="0" fontId="0" fillId="0" borderId="9" xfId="0" applyBorder="1" applyAlignment="1">
      <alignment vertical="center" shrinkToFit="1"/>
    </xf>
    <xf numFmtId="0" fontId="0" fillId="0" borderId="38" xfId="0" applyBorder="1">
      <alignment vertical="center"/>
    </xf>
    <xf numFmtId="0" fontId="0" fillId="0" borderId="39" xfId="0" applyBorder="1">
      <alignment vertical="center"/>
    </xf>
    <xf numFmtId="0" fontId="0" fillId="0" borderId="40" xfId="0" applyBorder="1">
      <alignment vertical="center"/>
    </xf>
    <xf numFmtId="0" fontId="0" fillId="0" borderId="41" xfId="0" applyBorder="1">
      <alignment vertical="center"/>
    </xf>
    <xf numFmtId="0" fontId="0" fillId="0" borderId="36" xfId="0" applyBorder="1">
      <alignment vertical="center"/>
    </xf>
    <xf numFmtId="0" fontId="0" fillId="0" borderId="37" xfId="0" applyBorder="1">
      <alignment vertical="center"/>
    </xf>
    <xf numFmtId="179" fontId="0" fillId="0" borderId="8" xfId="0" applyNumberFormat="1" applyBorder="1" applyAlignment="1">
      <alignment vertical="center" shrinkToFit="1"/>
    </xf>
    <xf numFmtId="0" fontId="0" fillId="0" borderId="6" xfId="0" applyBorder="1" applyAlignment="1">
      <alignment horizontal="center" vertical="center" shrinkToFit="1"/>
    </xf>
    <xf numFmtId="179" fontId="0" fillId="0" borderId="6" xfId="0" applyNumberFormat="1" applyBorder="1" applyAlignment="1">
      <alignment vertical="center" shrinkToFit="1"/>
    </xf>
    <xf numFmtId="38" fontId="0" fillId="0" borderId="35" xfId="1" applyFont="1" applyBorder="1" applyAlignment="1">
      <alignment vertical="center" shrinkToFit="1"/>
    </xf>
    <xf numFmtId="38" fontId="0" fillId="0" borderId="42" xfId="1" applyFont="1" applyBorder="1" applyAlignment="1">
      <alignment vertical="center" shrinkToFit="1"/>
    </xf>
    <xf numFmtId="38" fontId="0" fillId="0" borderId="43" xfId="1" applyFont="1" applyBorder="1" applyAlignment="1">
      <alignment vertical="center" shrinkToFit="1"/>
    </xf>
    <xf numFmtId="38" fontId="0" fillId="0" borderId="33" xfId="1" applyFont="1" applyBorder="1" applyAlignment="1">
      <alignment vertical="center" shrinkToFit="1"/>
    </xf>
    <xf numFmtId="38" fontId="0" fillId="0" borderId="44" xfId="1" applyFont="1" applyBorder="1" applyAlignment="1">
      <alignment vertical="center" shrinkToFit="1"/>
    </xf>
    <xf numFmtId="38" fontId="0" fillId="0" borderId="34" xfId="1" applyFont="1" applyBorder="1" applyAlignment="1">
      <alignment vertical="center" shrinkToFit="1"/>
    </xf>
    <xf numFmtId="38" fontId="0" fillId="0" borderId="45" xfId="1" applyFont="1" applyBorder="1" applyAlignment="1">
      <alignment vertical="center" shrinkToFit="1"/>
    </xf>
    <xf numFmtId="38" fontId="0" fillId="0" borderId="36" xfId="1" applyFont="1" applyBorder="1" applyAlignment="1">
      <alignment vertical="center" shrinkToFit="1"/>
    </xf>
    <xf numFmtId="38" fontId="0" fillId="0" borderId="41" xfId="1" applyFont="1" applyBorder="1" applyAlignment="1">
      <alignment vertical="center" shrinkToFit="1"/>
    </xf>
    <xf numFmtId="38" fontId="0" fillId="0" borderId="46" xfId="1" applyFont="1" applyBorder="1" applyAlignment="1">
      <alignment vertical="center" shrinkToFit="1"/>
    </xf>
    <xf numFmtId="38" fontId="0" fillId="0" borderId="47" xfId="1" applyFont="1" applyBorder="1" applyAlignment="1">
      <alignment vertical="center" shrinkToFit="1"/>
    </xf>
    <xf numFmtId="38" fontId="0" fillId="0" borderId="48" xfId="1" applyFont="1" applyBorder="1" applyAlignment="1">
      <alignment vertical="center" shrinkToFit="1"/>
    </xf>
    <xf numFmtId="0" fontId="15" fillId="0" borderId="0" xfId="0" applyFont="1" applyAlignment="1">
      <alignment horizontal="center" vertical="center" shrinkToFit="1"/>
    </xf>
    <xf numFmtId="0" fontId="16" fillId="0" borderId="0" xfId="0" applyFont="1">
      <alignment vertical="center"/>
    </xf>
    <xf numFmtId="183" fontId="9" fillId="0" borderId="20" xfId="2" applyNumberFormat="1" applyFont="1" applyBorder="1" applyAlignment="1">
      <alignment vertical="center" shrinkToFit="1"/>
    </xf>
    <xf numFmtId="183" fontId="8" fillId="5" borderId="20" xfId="2" applyNumberFormat="1" applyFont="1" applyFill="1" applyBorder="1" applyAlignment="1">
      <alignment vertical="center" shrinkToFit="1"/>
    </xf>
    <xf numFmtId="0" fontId="15" fillId="0" borderId="0" xfId="0" applyFont="1" applyAlignment="1">
      <alignment horizontal="center" vertical="center"/>
    </xf>
    <xf numFmtId="38" fontId="17" fillId="0" borderId="8" xfId="0" applyNumberFormat="1" applyFont="1" applyBorder="1" applyAlignment="1">
      <alignment vertical="center" shrinkToFit="1"/>
    </xf>
    <xf numFmtId="38" fontId="17" fillId="0" borderId="6" xfId="0" applyNumberFormat="1" applyFont="1" applyBorder="1" applyAlignment="1">
      <alignment vertical="center" shrinkToFit="1"/>
    </xf>
    <xf numFmtId="0" fontId="18" fillId="0" borderId="0" xfId="0" applyFont="1" applyAlignment="1">
      <alignment horizontal="centerContinuous" vertical="center"/>
    </xf>
    <xf numFmtId="0" fontId="0" fillId="0" borderId="0" xfId="0" applyAlignment="1">
      <alignment horizontal="centerContinuous" vertical="center"/>
    </xf>
    <xf numFmtId="179" fontId="0" fillId="0" borderId="9" xfId="0" applyNumberFormat="1" applyBorder="1" applyAlignment="1">
      <alignment horizontal="center" vertical="center"/>
    </xf>
    <xf numFmtId="0" fontId="19" fillId="0" borderId="0" xfId="0" applyFont="1">
      <alignment vertical="center"/>
    </xf>
    <xf numFmtId="0" fontId="5" fillId="4" borderId="8" xfId="0" applyFont="1" applyFill="1" applyBorder="1">
      <alignment vertical="center"/>
    </xf>
    <xf numFmtId="0" fontId="21" fillId="0" borderId="0" xfId="0" applyFont="1">
      <alignment vertical="center"/>
    </xf>
    <xf numFmtId="0" fontId="20" fillId="0" borderId="0" xfId="0" applyFont="1">
      <alignment vertical="center"/>
    </xf>
    <xf numFmtId="0" fontId="21" fillId="0" borderId="0" xfId="0" applyFont="1" applyAlignment="1">
      <alignment horizontal="center" vertical="center"/>
    </xf>
    <xf numFmtId="0" fontId="22" fillId="0" borderId="0" xfId="0" applyFont="1">
      <alignment vertical="center"/>
    </xf>
    <xf numFmtId="0" fontId="23" fillId="0" borderId="0" xfId="0" applyFont="1">
      <alignment vertical="center"/>
    </xf>
    <xf numFmtId="184" fontId="21" fillId="0" borderId="54" xfId="0" applyNumberFormat="1" applyFont="1" applyBorder="1" applyAlignment="1">
      <alignment horizontal="center" vertical="center"/>
    </xf>
    <xf numFmtId="184" fontId="21" fillId="0" borderId="55" xfId="0" applyNumberFormat="1" applyFont="1" applyBorder="1" applyAlignment="1">
      <alignment horizontal="center" vertical="center"/>
    </xf>
    <xf numFmtId="184" fontId="21" fillId="0" borderId="56" xfId="0" applyNumberFormat="1" applyFont="1" applyBorder="1" applyAlignment="1">
      <alignment horizontal="center" vertical="center"/>
    </xf>
    <xf numFmtId="0" fontId="21" fillId="0" borderId="16" xfId="0" applyFont="1" applyBorder="1" applyAlignment="1">
      <alignment horizontal="center" vertical="center"/>
    </xf>
    <xf numFmtId="185" fontId="21" fillId="2" borderId="63" xfId="0" applyNumberFormat="1" applyFont="1" applyFill="1" applyBorder="1" applyAlignment="1" applyProtection="1">
      <alignment vertical="center" shrinkToFit="1"/>
      <protection locked="0"/>
    </xf>
    <xf numFmtId="185" fontId="21" fillId="2" borderId="19" xfId="0" applyNumberFormat="1" applyFont="1" applyFill="1" applyBorder="1" applyAlignment="1" applyProtection="1">
      <alignment vertical="center" shrinkToFit="1"/>
      <protection locked="0"/>
    </xf>
    <xf numFmtId="185" fontId="21" fillId="2" borderId="64" xfId="0" applyNumberFormat="1" applyFont="1" applyFill="1" applyBorder="1" applyAlignment="1" applyProtection="1">
      <alignment vertical="center" shrinkToFit="1"/>
      <protection locked="0"/>
    </xf>
    <xf numFmtId="185" fontId="17" fillId="0" borderId="65" xfId="0" applyNumberFormat="1" applyFont="1" applyBorder="1" applyAlignment="1">
      <alignment vertical="center" shrinkToFit="1"/>
    </xf>
    <xf numFmtId="0" fontId="21" fillId="0" borderId="25" xfId="0" applyFont="1" applyBorder="1" applyAlignment="1">
      <alignment horizontal="center" vertical="center"/>
    </xf>
    <xf numFmtId="0" fontId="21" fillId="0" borderId="66" xfId="0" applyFont="1" applyBorder="1" applyAlignment="1">
      <alignment vertical="center" shrinkToFit="1"/>
    </xf>
    <xf numFmtId="186" fontId="21" fillId="0" borderId="24" xfId="0" applyNumberFormat="1" applyFont="1" applyBorder="1" applyAlignment="1">
      <alignment vertical="center" shrinkToFit="1"/>
    </xf>
    <xf numFmtId="186" fontId="21" fillId="0" borderId="67" xfId="0" applyNumberFormat="1" applyFont="1" applyBorder="1" applyAlignment="1">
      <alignment vertical="center" shrinkToFit="1"/>
    </xf>
    <xf numFmtId="185" fontId="17" fillId="0" borderId="68" xfId="0" applyNumberFormat="1" applyFont="1" applyBorder="1" applyAlignment="1">
      <alignment vertical="center" shrinkToFit="1"/>
    </xf>
    <xf numFmtId="0" fontId="21" fillId="0" borderId="73" xfId="0" applyFont="1" applyBorder="1" applyAlignment="1">
      <alignment horizontal="center" vertical="center"/>
    </xf>
    <xf numFmtId="0" fontId="21" fillId="0" borderId="74" xfId="0" applyFont="1" applyBorder="1" applyAlignment="1">
      <alignment vertical="center" shrinkToFit="1"/>
    </xf>
    <xf numFmtId="186" fontId="21" fillId="0" borderId="75" xfId="0" applyNumberFormat="1" applyFont="1" applyBorder="1" applyAlignment="1">
      <alignment vertical="center" shrinkToFit="1"/>
    </xf>
    <xf numFmtId="186" fontId="21" fillId="0" borderId="76" xfId="0" applyNumberFormat="1" applyFont="1" applyBorder="1" applyAlignment="1">
      <alignment vertical="center" shrinkToFit="1"/>
    </xf>
    <xf numFmtId="185" fontId="17" fillId="0" borderId="77" xfId="0" applyNumberFormat="1" applyFont="1" applyBorder="1" applyAlignment="1">
      <alignment vertical="center" shrinkToFit="1"/>
    </xf>
    <xf numFmtId="0" fontId="21" fillId="0" borderId="80" xfId="0" applyFont="1" applyBorder="1" applyAlignment="1">
      <alignment horizontal="center" vertical="center"/>
    </xf>
    <xf numFmtId="185" fontId="21" fillId="0" borderId="81" xfId="0" applyNumberFormat="1" applyFont="1" applyBorder="1" applyAlignment="1">
      <alignment vertical="center" shrinkToFit="1"/>
    </xf>
    <xf numFmtId="185" fontId="21" fillId="0" borderId="82" xfId="0" applyNumberFormat="1" applyFont="1" applyBorder="1" applyAlignment="1">
      <alignment vertical="center" shrinkToFit="1"/>
    </xf>
    <xf numFmtId="185" fontId="21" fillId="0" borderId="83" xfId="0" applyNumberFormat="1" applyFont="1" applyBorder="1" applyAlignment="1">
      <alignment vertical="center" shrinkToFit="1"/>
    </xf>
    <xf numFmtId="185" fontId="17" fillId="0" borderId="84" xfId="0" applyNumberFormat="1" applyFont="1" applyBorder="1" applyAlignment="1">
      <alignment vertical="center" shrinkToFit="1"/>
    </xf>
    <xf numFmtId="186" fontId="21" fillId="0" borderId="0" xfId="0" applyNumberFormat="1" applyFont="1">
      <alignment vertical="center"/>
    </xf>
    <xf numFmtId="0" fontId="21" fillId="0" borderId="85" xfId="0" applyFont="1" applyBorder="1" applyAlignment="1">
      <alignment horizontal="center" vertical="center"/>
    </xf>
    <xf numFmtId="184" fontId="21" fillId="0" borderId="86" xfId="0" applyNumberFormat="1" applyFont="1" applyBorder="1" applyAlignment="1">
      <alignment horizontal="center" vertical="center"/>
    </xf>
    <xf numFmtId="184" fontId="21" fillId="0" borderId="87" xfId="0" applyNumberFormat="1" applyFont="1" applyBorder="1" applyAlignment="1">
      <alignment horizontal="center" vertical="center"/>
    </xf>
    <xf numFmtId="0" fontId="21" fillId="0" borderId="64" xfId="0" applyFont="1" applyBorder="1" applyAlignment="1">
      <alignment horizontal="center" vertical="center"/>
    </xf>
    <xf numFmtId="185" fontId="21" fillId="2" borderId="8" xfId="0" applyNumberFormat="1" applyFont="1" applyFill="1" applyBorder="1" applyAlignment="1" applyProtection="1">
      <alignment vertical="center" shrinkToFit="1"/>
      <protection locked="0"/>
    </xf>
    <xf numFmtId="185" fontId="21" fillId="2" borderId="91" xfId="0" applyNumberFormat="1" applyFont="1" applyFill="1" applyBorder="1" applyAlignment="1" applyProtection="1">
      <alignment vertical="center" shrinkToFit="1"/>
      <protection locked="0"/>
    </xf>
    <xf numFmtId="185" fontId="17" fillId="0" borderId="8" xfId="0" applyNumberFormat="1" applyFont="1" applyBorder="1" applyAlignment="1">
      <alignment vertical="center" shrinkToFit="1"/>
    </xf>
    <xf numFmtId="185" fontId="17" fillId="0" borderId="91" xfId="0" applyNumberFormat="1" applyFont="1" applyBorder="1" applyAlignment="1">
      <alignment vertical="center" shrinkToFit="1"/>
    </xf>
    <xf numFmtId="185" fontId="17" fillId="8" borderId="92" xfId="0" applyNumberFormat="1" applyFont="1" applyFill="1" applyBorder="1" applyAlignment="1">
      <alignment vertical="center" shrinkToFit="1"/>
    </xf>
    <xf numFmtId="0" fontId="21" fillId="0" borderId="91" xfId="0" applyFont="1" applyBorder="1" applyAlignment="1">
      <alignment horizontal="center" vertical="center"/>
    </xf>
    <xf numFmtId="185" fontId="21" fillId="2" borderId="6" xfId="0" applyNumberFormat="1" applyFont="1" applyFill="1" applyBorder="1" applyAlignment="1" applyProtection="1">
      <alignment vertical="center" shrinkToFit="1"/>
      <protection locked="0"/>
    </xf>
    <xf numFmtId="0" fontId="21" fillId="0" borderId="95" xfId="0" applyFont="1" applyBorder="1" applyAlignment="1">
      <alignment horizontal="center" vertical="center"/>
    </xf>
    <xf numFmtId="185" fontId="21" fillId="2" borderId="94" xfId="0" applyNumberFormat="1" applyFont="1" applyFill="1" applyBorder="1" applyAlignment="1" applyProtection="1">
      <alignment vertical="center" shrinkToFit="1"/>
      <protection locked="0"/>
    </xf>
    <xf numFmtId="185" fontId="21" fillId="2" borderId="95" xfId="0" applyNumberFormat="1" applyFont="1" applyFill="1" applyBorder="1" applyAlignment="1" applyProtection="1">
      <alignment vertical="center" shrinkToFit="1"/>
      <protection locked="0"/>
    </xf>
    <xf numFmtId="185" fontId="17" fillId="0" borderId="97" xfId="0" applyNumberFormat="1" applyFont="1" applyBorder="1" applyAlignment="1">
      <alignment vertical="center" shrinkToFit="1"/>
    </xf>
    <xf numFmtId="185" fontId="17" fillId="0" borderId="95" xfId="0" applyNumberFormat="1" applyFont="1" applyBorder="1" applyAlignment="1">
      <alignment vertical="center" shrinkToFit="1"/>
    </xf>
    <xf numFmtId="185" fontId="17" fillId="8" borderId="98" xfId="0" applyNumberFormat="1" applyFont="1" applyFill="1" applyBorder="1" applyAlignment="1">
      <alignment vertical="center" shrinkToFit="1"/>
    </xf>
    <xf numFmtId="0" fontId="21" fillId="0" borderId="83" xfId="0" applyFont="1" applyBorder="1">
      <alignment vertical="center"/>
    </xf>
    <xf numFmtId="185" fontId="21" fillId="0" borderId="101" xfId="0" applyNumberFormat="1" applyFont="1" applyBorder="1" applyAlignment="1">
      <alignment vertical="center" shrinkToFit="1"/>
    </xf>
    <xf numFmtId="185" fontId="21" fillId="0" borderId="100" xfId="0" applyNumberFormat="1" applyFont="1" applyBorder="1" applyAlignment="1">
      <alignment vertical="center" shrinkToFit="1"/>
    </xf>
    <xf numFmtId="185" fontId="21" fillId="0" borderId="80" xfId="0" applyNumberFormat="1" applyFont="1" applyBorder="1" applyAlignment="1">
      <alignment vertical="center" shrinkToFit="1"/>
    </xf>
    <xf numFmtId="185" fontId="21" fillId="0" borderId="102" xfId="0" applyNumberFormat="1" applyFont="1" applyBorder="1" applyAlignment="1">
      <alignment vertical="center" shrinkToFit="1"/>
    </xf>
    <xf numFmtId="187" fontId="21" fillId="0" borderId="100" xfId="0" applyNumberFormat="1" applyFont="1" applyBorder="1" applyAlignment="1">
      <alignment vertical="center" shrinkToFit="1"/>
    </xf>
    <xf numFmtId="187" fontId="21" fillId="0" borderId="82" xfId="0" applyNumberFormat="1" applyFont="1" applyBorder="1" applyAlignment="1">
      <alignment vertical="center" shrinkToFit="1"/>
    </xf>
    <xf numFmtId="187" fontId="21" fillId="0" borderId="83" xfId="0" applyNumberFormat="1" applyFont="1" applyBorder="1" applyAlignment="1">
      <alignment vertical="center" shrinkToFit="1"/>
    </xf>
    <xf numFmtId="185" fontId="17" fillId="8" borderId="103" xfId="0" applyNumberFormat="1" applyFont="1" applyFill="1" applyBorder="1" applyAlignment="1">
      <alignment vertical="center" shrinkToFit="1"/>
    </xf>
    <xf numFmtId="0" fontId="21" fillId="0" borderId="104" xfId="0" applyFont="1" applyBorder="1">
      <alignment vertical="center"/>
    </xf>
    <xf numFmtId="0" fontId="21" fillId="0" borderId="19" xfId="0" applyFont="1" applyBorder="1" applyAlignment="1">
      <alignment horizontal="center" vertical="center"/>
    </xf>
    <xf numFmtId="185" fontId="13" fillId="0" borderId="90" xfId="0" applyNumberFormat="1" applyFont="1" applyBorder="1" applyAlignment="1">
      <alignment vertical="center" shrinkToFit="1"/>
    </xf>
    <xf numFmtId="185" fontId="13" fillId="0" borderId="8" xfId="0" applyNumberFormat="1" applyFont="1" applyBorder="1" applyAlignment="1">
      <alignment vertical="center" shrinkToFit="1"/>
    </xf>
    <xf numFmtId="185" fontId="13" fillId="0" borderId="91" xfId="0" applyNumberFormat="1" applyFont="1" applyBorder="1" applyAlignment="1">
      <alignment vertical="center" shrinkToFit="1"/>
    </xf>
    <xf numFmtId="185" fontId="13" fillId="0" borderId="6" xfId="0" applyNumberFormat="1" applyFont="1" applyBorder="1" applyAlignment="1">
      <alignment vertical="center" shrinkToFit="1"/>
    </xf>
    <xf numFmtId="0" fontId="21" fillId="0" borderId="97" xfId="0" applyFont="1" applyBorder="1" applyAlignment="1">
      <alignment horizontal="center" vertical="center"/>
    </xf>
    <xf numFmtId="185" fontId="13" fillId="0" borderId="96" xfId="0" applyNumberFormat="1" applyFont="1" applyBorder="1" applyAlignment="1">
      <alignment vertical="center" shrinkToFit="1"/>
    </xf>
    <xf numFmtId="185" fontId="13" fillId="0" borderId="94" xfId="0" applyNumberFormat="1" applyFont="1" applyBorder="1" applyAlignment="1">
      <alignment vertical="center" shrinkToFit="1"/>
    </xf>
    <xf numFmtId="185" fontId="13" fillId="0" borderId="95" xfId="0" applyNumberFormat="1" applyFont="1" applyBorder="1" applyAlignment="1">
      <alignment vertical="center" shrinkToFit="1"/>
    </xf>
    <xf numFmtId="185" fontId="21" fillId="2" borderId="97" xfId="0" applyNumberFormat="1" applyFont="1" applyFill="1" applyBorder="1" applyAlignment="1" applyProtection="1">
      <alignment vertical="center" shrinkToFit="1"/>
      <protection locked="0"/>
    </xf>
    <xf numFmtId="0" fontId="21" fillId="0" borderId="80" xfId="0" applyFont="1" applyBorder="1">
      <alignment vertical="center"/>
    </xf>
    <xf numFmtId="185" fontId="21" fillId="0" borderId="105" xfId="0" applyNumberFormat="1" applyFont="1" applyBorder="1" applyAlignment="1">
      <alignment vertical="center" shrinkToFit="1"/>
    </xf>
    <xf numFmtId="185" fontId="21" fillId="0" borderId="0" xfId="0" applyNumberFormat="1" applyFont="1">
      <alignment vertical="center"/>
    </xf>
    <xf numFmtId="0" fontId="24" fillId="0" borderId="104" xfId="0" applyFont="1" applyBorder="1">
      <alignment vertical="center"/>
    </xf>
    <xf numFmtId="0" fontId="24" fillId="0" borderId="0" xfId="0" applyFont="1">
      <alignment vertical="center"/>
    </xf>
    <xf numFmtId="185" fontId="13" fillId="0" borderId="97" xfId="0" applyNumberFormat="1" applyFont="1" applyBorder="1" applyAlignment="1">
      <alignment vertical="center" shrinkToFit="1"/>
    </xf>
    <xf numFmtId="38" fontId="41" fillId="8" borderId="31" xfId="1" applyFont="1" applyFill="1" applyBorder="1" applyAlignment="1" applyProtection="1">
      <alignment vertical="center"/>
    </xf>
    <xf numFmtId="38" fontId="41" fillId="8" borderId="88" xfId="1" applyFont="1" applyFill="1" applyBorder="1" applyAlignment="1" applyProtection="1">
      <alignment vertical="center"/>
    </xf>
    <xf numFmtId="38" fontId="42" fillId="8" borderId="142" xfId="1" applyFont="1" applyFill="1" applyBorder="1" applyProtection="1">
      <alignment vertical="center"/>
    </xf>
    <xf numFmtId="0" fontId="29" fillId="10" borderId="109" xfId="0" applyFont="1" applyFill="1" applyBorder="1" applyAlignment="1" applyProtection="1">
      <alignment horizontal="right" vertical="center"/>
      <protection locked="0"/>
    </xf>
    <xf numFmtId="0" fontId="29" fillId="10" borderId="110" xfId="0" applyFont="1" applyFill="1" applyBorder="1" applyAlignment="1" applyProtection="1">
      <alignment horizontal="right" vertical="center"/>
      <protection locked="0"/>
    </xf>
    <xf numFmtId="0" fontId="31" fillId="10" borderId="110" xfId="0" applyFont="1" applyFill="1" applyBorder="1" applyAlignment="1" applyProtection="1">
      <alignment horizontal="right" vertical="center"/>
      <protection locked="0"/>
    </xf>
    <xf numFmtId="0" fontId="31" fillId="10" borderId="111" xfId="0" applyFont="1" applyFill="1" applyBorder="1" applyAlignment="1" applyProtection="1">
      <alignment horizontal="right" vertical="center"/>
      <protection locked="0"/>
    </xf>
    <xf numFmtId="0" fontId="29" fillId="10" borderId="114" xfId="0" applyFont="1" applyFill="1" applyBorder="1" applyAlignment="1" applyProtection="1">
      <alignment horizontal="right" vertical="center"/>
      <protection locked="0"/>
    </xf>
    <xf numFmtId="0" fontId="31" fillId="10" borderId="114" xfId="0" applyFont="1" applyFill="1" applyBorder="1" applyAlignment="1" applyProtection="1">
      <alignment horizontal="right" vertical="center"/>
      <protection locked="0"/>
    </xf>
    <xf numFmtId="179" fontId="0" fillId="0" borderId="31" xfId="0" applyNumberFormat="1" applyBorder="1" applyAlignment="1">
      <alignment horizontal="center" vertical="center"/>
    </xf>
    <xf numFmtId="0" fontId="47" fillId="0" borderId="0" xfId="0" applyFont="1">
      <alignment vertical="center"/>
    </xf>
    <xf numFmtId="0" fontId="48" fillId="0" borderId="0" xfId="0" applyFont="1">
      <alignment vertical="center"/>
    </xf>
    <xf numFmtId="0" fontId="49" fillId="0" borderId="0" xfId="0" applyFont="1">
      <alignment vertical="center"/>
    </xf>
    <xf numFmtId="0" fontId="49" fillId="0" borderId="8" xfId="0" applyFont="1" applyBorder="1">
      <alignment vertical="center"/>
    </xf>
    <xf numFmtId="180" fontId="49" fillId="0" borderId="8" xfId="0" applyNumberFormat="1" applyFont="1" applyBorder="1">
      <alignment vertical="center"/>
    </xf>
    <xf numFmtId="182" fontId="49" fillId="0" borderId="8" xfId="1" applyNumberFormat="1" applyFont="1" applyBorder="1">
      <alignment vertical="center"/>
    </xf>
    <xf numFmtId="179" fontId="49" fillId="0" borderId="8" xfId="0" applyNumberFormat="1" applyFont="1" applyBorder="1">
      <alignment vertical="center"/>
    </xf>
    <xf numFmtId="0" fontId="26" fillId="0" borderId="0" xfId="0" applyFont="1" applyProtection="1">
      <alignment vertical="center"/>
    </xf>
    <xf numFmtId="0" fontId="27" fillId="0" borderId="0" xfId="0" applyFont="1" applyProtection="1">
      <alignment vertical="center"/>
    </xf>
    <xf numFmtId="188" fontId="27" fillId="0" borderId="0" xfId="0" applyNumberFormat="1" applyFont="1" applyProtection="1">
      <alignment vertical="center"/>
    </xf>
    <xf numFmtId="0" fontId="28" fillId="0" borderId="0" xfId="0" applyFont="1" applyProtection="1">
      <alignment vertical="center"/>
    </xf>
    <xf numFmtId="0" fontId="0" fillId="0" borderId="0" xfId="0" applyProtection="1">
      <alignment vertical="center"/>
    </xf>
    <xf numFmtId="0" fontId="29" fillId="0" borderId="0" xfId="0" applyFont="1" applyProtection="1">
      <alignment vertical="center"/>
    </xf>
    <xf numFmtId="188" fontId="29" fillId="0" borderId="0" xfId="0" applyNumberFormat="1" applyFont="1" applyProtection="1">
      <alignment vertical="center"/>
    </xf>
    <xf numFmtId="0" fontId="29" fillId="0" borderId="0" xfId="0" applyFont="1" applyAlignment="1" applyProtection="1">
      <alignment horizontal="center" vertical="center"/>
    </xf>
    <xf numFmtId="0" fontId="30" fillId="0" borderId="0" xfId="0" applyFont="1" applyProtection="1">
      <alignment vertical="center"/>
    </xf>
    <xf numFmtId="0" fontId="29" fillId="0" borderId="5" xfId="0" applyFont="1" applyBorder="1" applyProtection="1">
      <alignment vertical="center"/>
    </xf>
    <xf numFmtId="0" fontId="29" fillId="0" borderId="7" xfId="0" applyFont="1" applyBorder="1" applyProtection="1">
      <alignment vertical="center"/>
    </xf>
    <xf numFmtId="0" fontId="29" fillId="0" borderId="91" xfId="0" applyFont="1" applyBorder="1" applyAlignment="1" applyProtection="1">
      <alignment horizontal="center" vertical="center"/>
    </xf>
    <xf numFmtId="0" fontId="29" fillId="0" borderId="88" xfId="0" applyFont="1" applyBorder="1" applyAlignment="1" applyProtection="1">
      <alignment horizontal="center" vertical="center"/>
    </xf>
    <xf numFmtId="0" fontId="29" fillId="0" borderId="67" xfId="0" applyFont="1" applyFill="1" applyBorder="1" applyAlignment="1" applyProtection="1">
      <alignment horizontal="center" vertical="center"/>
    </xf>
    <xf numFmtId="0" fontId="29" fillId="0" borderId="88" xfId="0" applyFont="1" applyBorder="1" applyAlignment="1" applyProtection="1">
      <alignment horizontal="center" vertical="center" wrapText="1"/>
    </xf>
    <xf numFmtId="188" fontId="29" fillId="0" borderId="31" xfId="0" applyNumberFormat="1" applyFont="1" applyFill="1" applyBorder="1" applyAlignment="1" applyProtection="1">
      <alignment horizontal="right" vertical="center"/>
    </xf>
    <xf numFmtId="0" fontId="29" fillId="6" borderId="106" xfId="0" applyFont="1" applyFill="1" applyBorder="1" applyAlignment="1" applyProtection="1">
      <alignment horizontal="right" vertical="center"/>
    </xf>
    <xf numFmtId="0" fontId="0" fillId="0" borderId="5" xfId="0" applyBorder="1" applyAlignment="1" applyProtection="1">
      <alignment horizontal="left" vertical="center"/>
    </xf>
    <xf numFmtId="0" fontId="0" fillId="0" borderId="6" xfId="0" applyBorder="1" applyAlignment="1" applyProtection="1">
      <alignment horizontal="left" vertical="center"/>
    </xf>
    <xf numFmtId="0" fontId="0" fillId="0" borderId="1" xfId="0" applyBorder="1" applyAlignment="1" applyProtection="1">
      <alignment horizontal="center" vertical="center"/>
    </xf>
    <xf numFmtId="0" fontId="0" fillId="0" borderId="8" xfId="0" applyBorder="1" applyAlignment="1" applyProtection="1">
      <alignment horizontal="left" vertical="center"/>
    </xf>
    <xf numFmtId="0" fontId="29" fillId="0" borderId="13" xfId="0" applyFont="1" applyBorder="1" applyAlignment="1" applyProtection="1">
      <alignment horizontal="left" vertical="center"/>
    </xf>
    <xf numFmtId="0" fontId="29" fillId="0" borderId="23" xfId="0" applyFont="1" applyBorder="1" applyProtection="1">
      <alignment vertical="center"/>
    </xf>
    <xf numFmtId="178" fontId="0" fillId="0" borderId="11" xfId="0" applyNumberFormat="1" applyBorder="1" applyAlignment="1" applyProtection="1">
      <alignment horizontal="left" vertical="center"/>
    </xf>
    <xf numFmtId="178" fontId="0" fillId="0" borderId="60" xfId="0" applyNumberFormat="1" applyBorder="1" applyAlignment="1" applyProtection="1">
      <alignment horizontal="left" vertical="center"/>
    </xf>
    <xf numFmtId="179" fontId="0" fillId="0" borderId="31" xfId="0" applyNumberFormat="1" applyBorder="1" applyAlignment="1" applyProtection="1">
      <alignment horizontal="center" vertical="center"/>
    </xf>
    <xf numFmtId="178" fontId="0" fillId="0" borderId="5" xfId="0" applyNumberFormat="1" applyBorder="1" applyAlignment="1" applyProtection="1">
      <alignment horizontal="left" vertical="center"/>
    </xf>
    <xf numFmtId="178" fontId="0" fillId="0" borderId="61" xfId="0" applyNumberFormat="1" applyBorder="1" applyAlignment="1" applyProtection="1">
      <alignment horizontal="left" vertical="center"/>
    </xf>
    <xf numFmtId="0" fontId="29" fillId="0" borderId="29" xfId="0" applyFont="1" applyBorder="1" applyProtection="1">
      <alignment vertical="center"/>
    </xf>
    <xf numFmtId="0" fontId="29" fillId="0" borderId="11" xfId="0" applyFont="1" applyBorder="1" applyProtection="1">
      <alignment vertical="center"/>
    </xf>
    <xf numFmtId="0" fontId="29" fillId="0" borderId="27" xfId="0" applyFont="1" applyBorder="1" applyProtection="1">
      <alignment vertical="center"/>
    </xf>
    <xf numFmtId="0" fontId="29" fillId="0" borderId="0" xfId="0" applyFont="1" applyAlignment="1" applyProtection="1">
      <alignment horizontal="left" vertical="top" wrapText="1"/>
    </xf>
    <xf numFmtId="0" fontId="29" fillId="0" borderId="0" xfId="0" applyFont="1" applyAlignment="1" applyProtection="1">
      <alignment vertical="center" wrapText="1"/>
    </xf>
    <xf numFmtId="0" fontId="29" fillId="0" borderId="0" xfId="0" applyFont="1" applyAlignment="1" applyProtection="1">
      <alignment vertical="top" wrapText="1"/>
    </xf>
    <xf numFmtId="0" fontId="29" fillId="0" borderId="115" xfId="0" applyFont="1" applyBorder="1" applyAlignment="1" applyProtection="1">
      <alignment horizontal="center" vertical="center" wrapText="1"/>
    </xf>
    <xf numFmtId="0" fontId="29" fillId="0" borderId="56" xfId="0" applyFont="1" applyBorder="1" applyAlignment="1" applyProtection="1">
      <alignment horizontal="center" vertical="center"/>
    </xf>
    <xf numFmtId="0" fontId="29" fillId="0" borderId="10" xfId="0" applyFont="1" applyBorder="1" applyAlignment="1" applyProtection="1">
      <alignment horizontal="center" vertical="center" wrapText="1"/>
    </xf>
    <xf numFmtId="0" fontId="0" fillId="0" borderId="117" xfId="0" applyBorder="1" applyProtection="1">
      <alignment vertical="center"/>
    </xf>
    <xf numFmtId="0" fontId="29" fillId="0" borderId="3" xfId="0" applyFont="1" applyBorder="1" applyAlignment="1" applyProtection="1">
      <alignment horizontal="right" vertical="center"/>
    </xf>
    <xf numFmtId="0" fontId="29" fillId="0" borderId="7" xfId="0" applyFont="1" applyBorder="1" applyAlignment="1" applyProtection="1">
      <alignment horizontal="right" vertical="center"/>
    </xf>
    <xf numFmtId="0" fontId="29" fillId="0" borderId="59" xfId="0" applyFont="1" applyBorder="1" applyProtection="1">
      <alignment vertical="center"/>
    </xf>
    <xf numFmtId="188" fontId="29" fillId="0" borderId="91" xfId="0" applyNumberFormat="1" applyFont="1" applyBorder="1" applyProtection="1">
      <alignment vertical="center"/>
    </xf>
    <xf numFmtId="188" fontId="29" fillId="0" borderId="59" xfId="0" applyNumberFormat="1" applyFont="1" applyBorder="1" applyProtection="1">
      <alignment vertical="center"/>
    </xf>
    <xf numFmtId="189" fontId="33" fillId="0" borderId="60" xfId="0" applyNumberFormat="1" applyFont="1" applyBorder="1" applyProtection="1">
      <alignment vertical="center"/>
    </xf>
    <xf numFmtId="0" fontId="0" fillId="0" borderId="91" xfId="0" applyBorder="1" applyProtection="1">
      <alignment vertical="center"/>
    </xf>
    <xf numFmtId="0" fontId="0" fillId="0" borderId="59" xfId="0" applyBorder="1" applyProtection="1">
      <alignment vertical="center"/>
    </xf>
    <xf numFmtId="0" fontId="0" fillId="0" borderId="60" xfId="0" applyBorder="1" applyProtection="1">
      <alignment vertical="center"/>
    </xf>
    <xf numFmtId="0" fontId="29" fillId="0" borderId="14" xfId="0" applyFont="1" applyBorder="1" applyAlignment="1" applyProtection="1">
      <alignment horizontal="right" vertical="center"/>
    </xf>
    <xf numFmtId="0" fontId="29" fillId="0" borderId="118" xfId="0" applyFont="1" applyBorder="1" applyProtection="1">
      <alignment vertical="center"/>
    </xf>
    <xf numFmtId="0" fontId="29" fillId="0" borderId="18" xfId="0" applyFont="1" applyBorder="1" applyAlignment="1" applyProtection="1">
      <alignment horizontal="right" vertical="center"/>
    </xf>
    <xf numFmtId="0" fontId="29" fillId="0" borderId="119" xfId="0" applyFont="1" applyBorder="1" applyProtection="1">
      <alignment vertical="center"/>
    </xf>
    <xf numFmtId="188" fontId="34" fillId="6" borderId="120" xfId="0" applyNumberFormat="1" applyFont="1" applyFill="1" applyBorder="1" applyAlignment="1" applyProtection="1">
      <alignment horizontal="right" vertical="center"/>
    </xf>
    <xf numFmtId="190" fontId="35" fillId="6" borderId="121" xfId="0" applyNumberFormat="1" applyFont="1" applyFill="1" applyBorder="1" applyProtection="1">
      <alignment vertical="center"/>
    </xf>
    <xf numFmtId="189" fontId="36" fillId="0" borderId="122" xfId="0" applyNumberFormat="1" applyFont="1" applyFill="1" applyBorder="1" applyProtection="1">
      <alignment vertical="center"/>
    </xf>
    <xf numFmtId="190" fontId="35" fillId="6" borderId="119" xfId="0" applyNumberFormat="1" applyFont="1" applyFill="1" applyBorder="1" applyProtection="1">
      <alignment vertical="center"/>
    </xf>
    <xf numFmtId="0" fontId="29" fillId="0" borderId="121" xfId="0" applyFont="1" applyFill="1" applyBorder="1" applyAlignment="1" applyProtection="1">
      <alignment horizontal="center" vertical="center"/>
    </xf>
    <xf numFmtId="188" fontId="34" fillId="0" borderId="120" xfId="0" applyNumberFormat="1" applyFont="1" applyBorder="1" applyAlignment="1" applyProtection="1">
      <alignment horizontal="right" vertical="center"/>
    </xf>
    <xf numFmtId="190" fontId="35" fillId="0" borderId="119" xfId="0" applyNumberFormat="1" applyFont="1" applyBorder="1" applyProtection="1">
      <alignment vertical="center"/>
    </xf>
    <xf numFmtId="189" fontId="36" fillId="0" borderId="122" xfId="0" applyNumberFormat="1" applyFont="1" applyBorder="1" applyProtection="1">
      <alignment vertical="center"/>
    </xf>
    <xf numFmtId="0" fontId="29" fillId="6" borderId="21" xfId="0" applyFont="1" applyFill="1" applyBorder="1" applyAlignment="1" applyProtection="1">
      <alignment horizontal="center" vertical="center"/>
    </xf>
    <xf numFmtId="0" fontId="29" fillId="0" borderId="21" xfId="0" applyFont="1" applyBorder="1" applyProtection="1">
      <alignment vertical="center"/>
    </xf>
    <xf numFmtId="0" fontId="29" fillId="0" borderId="23" xfId="0" applyFont="1" applyBorder="1" applyAlignment="1" applyProtection="1">
      <alignment horizontal="right" vertical="center"/>
    </xf>
    <xf numFmtId="0" fontId="29" fillId="0" borderId="69" xfId="0" applyFont="1" applyBorder="1" applyProtection="1">
      <alignment vertical="center"/>
    </xf>
    <xf numFmtId="188" fontId="34" fillId="6" borderId="123" xfId="0" applyNumberFormat="1" applyFont="1" applyFill="1" applyBorder="1" applyAlignment="1" applyProtection="1">
      <alignment horizontal="right" vertical="center"/>
    </xf>
    <xf numFmtId="189" fontId="36" fillId="0" borderId="124" xfId="0" applyNumberFormat="1" applyFont="1" applyFill="1" applyBorder="1" applyProtection="1">
      <alignment vertical="center"/>
    </xf>
    <xf numFmtId="188" fontId="34" fillId="0" borderId="123" xfId="0" applyNumberFormat="1" applyFont="1" applyBorder="1" applyAlignment="1" applyProtection="1">
      <alignment horizontal="right" vertical="center"/>
    </xf>
    <xf numFmtId="190" fontId="35" fillId="0" borderId="121" xfId="0" applyNumberFormat="1" applyFont="1" applyBorder="1" applyProtection="1">
      <alignment vertical="center"/>
    </xf>
    <xf numFmtId="189" fontId="36" fillId="0" borderId="124" xfId="0" applyNumberFormat="1" applyFont="1" applyBorder="1" applyProtection="1">
      <alignment vertical="center"/>
    </xf>
    <xf numFmtId="0" fontId="29" fillId="0" borderId="121" xfId="0" applyFont="1" applyBorder="1" applyProtection="1">
      <alignment vertical="center"/>
    </xf>
    <xf numFmtId="189" fontId="35" fillId="6" borderId="121" xfId="0" applyNumberFormat="1" applyFont="1" applyFill="1" applyBorder="1" applyAlignment="1" applyProtection="1">
      <alignment horizontal="right" vertical="center"/>
    </xf>
    <xf numFmtId="0" fontId="31" fillId="0" borderId="21" xfId="0" applyFont="1" applyBorder="1" applyProtection="1">
      <alignment vertical="center"/>
    </xf>
    <xf numFmtId="0" fontId="29" fillId="0" borderId="29" xfId="0" applyFont="1" applyBorder="1" applyAlignment="1" applyProtection="1">
      <alignment horizontal="right" vertical="center"/>
    </xf>
    <xf numFmtId="0" fontId="31" fillId="0" borderId="121" xfId="0" applyFont="1" applyFill="1" applyBorder="1" applyAlignment="1" applyProtection="1">
      <alignment horizontal="center" vertical="center"/>
    </xf>
    <xf numFmtId="188" fontId="34" fillId="0" borderId="125" xfId="0" applyNumberFormat="1" applyFont="1" applyBorder="1" applyAlignment="1" applyProtection="1">
      <alignment horizontal="right" vertical="center"/>
    </xf>
    <xf numFmtId="190" fontId="35" fillId="0" borderId="126" xfId="0" applyNumberFormat="1" applyFont="1" applyBorder="1" applyProtection="1">
      <alignment vertical="center"/>
    </xf>
    <xf numFmtId="189" fontId="36" fillId="0" borderId="127" xfId="0" applyNumberFormat="1" applyFont="1" applyBorder="1" applyProtection="1">
      <alignment vertical="center"/>
    </xf>
    <xf numFmtId="188" fontId="34" fillId="0" borderId="128" xfId="0" applyNumberFormat="1" applyFont="1" applyBorder="1" applyAlignment="1" applyProtection="1">
      <alignment horizontal="right" vertical="center"/>
    </xf>
    <xf numFmtId="0" fontId="29" fillId="0" borderId="73" xfId="0" applyFont="1" applyBorder="1" applyProtection="1">
      <alignment vertical="center"/>
    </xf>
    <xf numFmtId="0" fontId="29" fillId="0" borderId="129" xfId="0" applyFont="1" applyBorder="1" applyAlignment="1" applyProtection="1">
      <alignment horizontal="right" vertical="center"/>
    </xf>
    <xf numFmtId="0" fontId="29" fillId="0" borderId="130" xfId="0" applyFont="1" applyBorder="1" applyProtection="1">
      <alignment vertical="center"/>
    </xf>
    <xf numFmtId="188" fontId="34" fillId="6" borderId="76" xfId="0" applyNumberFormat="1" applyFont="1" applyFill="1" applyBorder="1" applyAlignment="1" applyProtection="1">
      <alignment horizontal="right" vertical="center"/>
    </xf>
    <xf numFmtId="190" fontId="35" fillId="6" borderId="130" xfId="0" applyNumberFormat="1" applyFont="1" applyFill="1" applyBorder="1" applyProtection="1">
      <alignment vertical="center"/>
    </xf>
    <xf numFmtId="189" fontId="36" fillId="0" borderId="77" xfId="0" applyNumberFormat="1" applyFont="1" applyFill="1" applyBorder="1" applyProtection="1">
      <alignment vertical="center"/>
    </xf>
    <xf numFmtId="0" fontId="29" fillId="0" borderId="13" xfId="0" applyFont="1" applyBorder="1" applyAlignment="1" applyProtection="1">
      <alignment horizontal="right" vertical="center"/>
    </xf>
    <xf numFmtId="0" fontId="29" fillId="0" borderId="70" xfId="0" applyFont="1" applyBorder="1" applyProtection="1">
      <alignment vertical="center"/>
    </xf>
    <xf numFmtId="0" fontId="29" fillId="0" borderId="117" xfId="0" applyFont="1" applyBorder="1" applyProtection="1">
      <alignment vertical="center"/>
    </xf>
    <xf numFmtId="191" fontId="35" fillId="0" borderId="58" xfId="0" applyNumberFormat="1" applyFont="1" applyBorder="1" applyProtection="1">
      <alignment vertical="center"/>
    </xf>
    <xf numFmtId="189" fontId="31" fillId="0" borderId="61" xfId="0" applyNumberFormat="1" applyFont="1" applyFill="1" applyBorder="1" applyProtection="1">
      <alignment vertical="center"/>
    </xf>
    <xf numFmtId="0" fontId="37" fillId="0" borderId="128" xfId="0" applyFont="1" applyBorder="1" applyAlignment="1" applyProtection="1">
      <alignment horizontal="left" vertical="center"/>
    </xf>
    <xf numFmtId="0" fontId="29" fillId="0" borderId="5" xfId="0" applyFont="1" applyBorder="1" applyAlignment="1" applyProtection="1">
      <alignment horizontal="right" vertical="center"/>
    </xf>
    <xf numFmtId="0" fontId="29" fillId="0" borderId="7" xfId="0" applyFont="1" applyBorder="1" applyAlignment="1" applyProtection="1">
      <alignment horizontal="left" vertical="center"/>
    </xf>
    <xf numFmtId="0" fontId="29" fillId="0" borderId="90" xfId="0" applyFont="1" applyFill="1" applyBorder="1" applyAlignment="1" applyProtection="1">
      <alignment horizontal="center" vertical="center"/>
    </xf>
    <xf numFmtId="188" fontId="35" fillId="0" borderId="59" xfId="0" applyNumberFormat="1" applyFont="1" applyBorder="1" applyProtection="1">
      <alignment vertical="center"/>
    </xf>
    <xf numFmtId="189" fontId="29" fillId="0" borderId="60" xfId="0" applyNumberFormat="1" applyFont="1" applyFill="1" applyBorder="1" applyProtection="1">
      <alignment vertical="center"/>
    </xf>
    <xf numFmtId="0" fontId="29" fillId="0" borderId="5" xfId="0" applyFont="1" applyFill="1" applyBorder="1" applyAlignment="1" applyProtection="1">
      <alignment horizontal="center" vertical="center"/>
    </xf>
    <xf numFmtId="0" fontId="31" fillId="0" borderId="7" xfId="0" applyFont="1" applyBorder="1" applyAlignment="1" applyProtection="1">
      <alignment horizontal="left" vertical="center"/>
    </xf>
    <xf numFmtId="188" fontId="29" fillId="0" borderId="131" xfId="0" applyNumberFormat="1" applyFont="1" applyBorder="1" applyProtection="1">
      <alignment vertical="center"/>
    </xf>
    <xf numFmtId="0" fontId="29" fillId="0" borderId="59" xfId="0" applyFont="1" applyFill="1" applyBorder="1" applyAlignment="1" applyProtection="1">
      <alignment horizontal="center" vertical="center"/>
    </xf>
    <xf numFmtId="188" fontId="29" fillId="0" borderId="61" xfId="0" applyNumberFormat="1" applyFont="1" applyBorder="1" applyProtection="1">
      <alignment vertical="center"/>
    </xf>
    <xf numFmtId="0" fontId="0" fillId="0" borderId="62" xfId="0" applyBorder="1" applyProtection="1">
      <alignment vertical="center"/>
    </xf>
    <xf numFmtId="0" fontId="0" fillId="0" borderId="132" xfId="0" applyBorder="1" applyProtection="1">
      <alignment vertical="center"/>
    </xf>
    <xf numFmtId="0" fontId="29" fillId="0" borderId="133" xfId="0" applyFont="1" applyBorder="1" applyAlignment="1" applyProtection="1">
      <alignment horizontal="left" vertical="center"/>
    </xf>
    <xf numFmtId="0" fontId="29" fillId="0" borderId="134" xfId="0" applyFont="1" applyBorder="1" applyAlignment="1" applyProtection="1">
      <alignment horizontal="left" vertical="center"/>
    </xf>
    <xf numFmtId="0" fontId="29" fillId="0" borderId="71" xfId="0" applyFont="1" applyBorder="1" applyProtection="1">
      <alignment vertical="center"/>
    </xf>
    <xf numFmtId="0" fontId="29" fillId="0" borderId="135" xfId="0" applyFont="1" applyBorder="1" applyProtection="1">
      <alignment vertical="center"/>
    </xf>
    <xf numFmtId="188" fontId="35" fillId="0" borderId="71" xfId="0" applyNumberFormat="1" applyFont="1" applyBorder="1" applyProtection="1">
      <alignment vertical="center"/>
    </xf>
    <xf numFmtId="189" fontId="29" fillId="0" borderId="135" xfId="0" applyNumberFormat="1" applyFont="1" applyFill="1" applyBorder="1" applyProtection="1">
      <alignment vertical="center"/>
    </xf>
    <xf numFmtId="188" fontId="29" fillId="0" borderId="136" xfId="0" applyNumberFormat="1" applyFont="1" applyBorder="1" applyAlignment="1" applyProtection="1">
      <alignment horizontal="center" vertical="center"/>
    </xf>
    <xf numFmtId="0" fontId="0" fillId="0" borderId="137" xfId="0" applyBorder="1" applyProtection="1">
      <alignment vertical="center"/>
    </xf>
    <xf numFmtId="0" fontId="0" fillId="0" borderId="93" xfId="0" applyBorder="1" applyProtection="1">
      <alignment vertical="center"/>
    </xf>
    <xf numFmtId="0" fontId="31" fillId="0" borderId="13" xfId="0" applyFont="1" applyBorder="1" applyProtection="1">
      <alignment vertical="center"/>
    </xf>
    <xf numFmtId="0" fontId="31" fillId="0" borderId="0" xfId="0" applyFont="1" applyProtection="1">
      <alignment vertical="center"/>
    </xf>
    <xf numFmtId="0" fontId="29" fillId="0" borderId="138" xfId="0" applyFont="1" applyBorder="1" applyProtection="1">
      <alignment vertical="center"/>
    </xf>
    <xf numFmtId="188" fontId="35" fillId="0" borderId="69" xfId="0" applyNumberFormat="1" applyFont="1" applyBorder="1" applyProtection="1">
      <alignment vertical="center"/>
    </xf>
    <xf numFmtId="189" fontId="31" fillId="0" borderId="138" xfId="0" applyNumberFormat="1" applyFont="1" applyFill="1" applyBorder="1" applyProtection="1">
      <alignment vertical="center"/>
    </xf>
    <xf numFmtId="0" fontId="0" fillId="0" borderId="138" xfId="0" applyBorder="1" applyProtection="1">
      <alignment vertical="center"/>
    </xf>
    <xf numFmtId="0" fontId="0" fillId="0" borderId="69" xfId="0" applyBorder="1" applyProtection="1">
      <alignment vertical="center"/>
    </xf>
    <xf numFmtId="0" fontId="38" fillId="0" borderId="49" xfId="0" applyFont="1" applyBorder="1" applyProtection="1">
      <alignment vertical="center"/>
    </xf>
    <xf numFmtId="0" fontId="38" fillId="0" borderId="50" xfId="0" applyFont="1" applyBorder="1" applyProtection="1">
      <alignment vertical="center"/>
    </xf>
    <xf numFmtId="0" fontId="39" fillId="0" borderId="49" xfId="0" applyFont="1" applyBorder="1" applyProtection="1">
      <alignment vertical="center"/>
    </xf>
    <xf numFmtId="0" fontId="39" fillId="0" borderId="51" xfId="0" applyFont="1" applyBorder="1" applyProtection="1">
      <alignment vertical="center"/>
    </xf>
    <xf numFmtId="188" fontId="40" fillId="0" borderId="49" xfId="0" applyNumberFormat="1" applyFont="1" applyBorder="1" applyProtection="1">
      <alignment vertical="center"/>
    </xf>
    <xf numFmtId="188" fontId="30" fillId="8" borderId="51" xfId="0" applyNumberFormat="1" applyFont="1" applyFill="1" applyBorder="1" applyProtection="1">
      <alignment vertical="center"/>
    </xf>
    <xf numFmtId="188" fontId="29" fillId="0" borderId="49" xfId="0" applyNumberFormat="1" applyFont="1" applyBorder="1" applyProtection="1">
      <alignment vertical="center"/>
    </xf>
    <xf numFmtId="0" fontId="0" fillId="0" borderId="51" xfId="0" applyBorder="1" applyProtection="1">
      <alignment vertical="center"/>
    </xf>
    <xf numFmtId="0" fontId="0" fillId="0" borderId="49" xfId="0" applyBorder="1" applyProtection="1">
      <alignment vertical="center"/>
    </xf>
    <xf numFmtId="188" fontId="35" fillId="0" borderId="0" xfId="0" applyNumberFormat="1" applyFont="1" applyProtection="1">
      <alignment vertical="center"/>
    </xf>
    <xf numFmtId="189" fontId="29" fillId="0" borderId="0" xfId="0" applyNumberFormat="1" applyFont="1" applyProtection="1">
      <alignment vertical="center"/>
    </xf>
    <xf numFmtId="0" fontId="38" fillId="0" borderId="0" xfId="0" applyFont="1" applyProtection="1">
      <alignment vertical="center"/>
    </xf>
    <xf numFmtId="188" fontId="37" fillId="0" borderId="0" xfId="0" applyNumberFormat="1" applyFont="1" applyProtection="1">
      <alignment vertical="center"/>
    </xf>
    <xf numFmtId="188" fontId="41" fillId="0" borderId="0" xfId="0" applyNumberFormat="1" applyFont="1" applyAlignment="1" applyProtection="1">
      <alignment horizontal="center" vertical="center"/>
    </xf>
    <xf numFmtId="189" fontId="41" fillId="0" borderId="0" xfId="0" applyNumberFormat="1" applyFont="1" applyAlignment="1" applyProtection="1">
      <alignment horizontal="center" vertical="center"/>
    </xf>
    <xf numFmtId="0" fontId="30" fillId="0" borderId="49" xfId="0" applyFont="1" applyBorder="1" applyProtection="1">
      <alignment vertical="center"/>
    </xf>
    <xf numFmtId="0" fontId="30" fillId="0" borderId="50" xfId="0" applyFont="1" applyBorder="1" applyProtection="1">
      <alignment vertical="center"/>
    </xf>
    <xf numFmtId="0" fontId="39" fillId="0" borderId="50" xfId="0" applyFont="1" applyBorder="1" applyProtection="1">
      <alignment vertical="center"/>
    </xf>
    <xf numFmtId="188" fontId="29" fillId="0" borderId="51" xfId="0" applyNumberFormat="1" applyFont="1" applyBorder="1" applyProtection="1">
      <alignment vertical="center"/>
    </xf>
    <xf numFmtId="190" fontId="35" fillId="6" borderId="49" xfId="0" applyNumberFormat="1" applyFont="1" applyFill="1" applyBorder="1" applyProtection="1">
      <alignment vertical="center"/>
    </xf>
    <xf numFmtId="188" fontId="38" fillId="8" borderId="51" xfId="0" applyNumberFormat="1" applyFont="1" applyFill="1" applyBorder="1" applyProtection="1">
      <alignment vertical="center"/>
    </xf>
    <xf numFmtId="0" fontId="30" fillId="0" borderId="99" xfId="0" applyFont="1" applyBorder="1" applyProtection="1">
      <alignment vertical="center"/>
    </xf>
    <xf numFmtId="0" fontId="30" fillId="0" borderId="139" xfId="0" applyFont="1" applyBorder="1" applyProtection="1">
      <alignment vertical="center"/>
    </xf>
    <xf numFmtId="0" fontId="39" fillId="0" borderId="139" xfId="0" applyFont="1" applyBorder="1" applyProtection="1">
      <alignment vertical="center"/>
    </xf>
    <xf numFmtId="188" fontId="29" fillId="0" borderId="84" xfId="0" applyNumberFormat="1" applyFont="1" applyBorder="1" applyProtection="1">
      <alignment vertical="center"/>
    </xf>
    <xf numFmtId="190" fontId="35" fillId="6" borderId="99" xfId="0" applyNumberFormat="1" applyFont="1" applyFill="1" applyBorder="1" applyProtection="1">
      <alignment vertical="center"/>
    </xf>
    <xf numFmtId="188" fontId="38" fillId="8" borderId="84" xfId="0" applyNumberFormat="1" applyFont="1" applyFill="1" applyBorder="1" applyProtection="1">
      <alignment vertical="center"/>
    </xf>
    <xf numFmtId="38" fontId="38" fillId="0" borderId="50" xfId="1" applyFont="1" applyBorder="1" applyProtection="1">
      <alignment vertical="center"/>
    </xf>
    <xf numFmtId="188" fontId="39" fillId="0" borderId="50" xfId="0" applyNumberFormat="1" applyFont="1" applyBorder="1" applyProtection="1">
      <alignment vertical="center"/>
    </xf>
    <xf numFmtId="188" fontId="29" fillId="0" borderId="50" xfId="0" applyNumberFormat="1" applyFont="1" applyBorder="1" applyProtection="1">
      <alignment vertical="center"/>
    </xf>
    <xf numFmtId="0" fontId="30" fillId="0" borderId="140" xfId="0" applyFont="1" applyBorder="1" applyProtection="1">
      <alignment vertical="center"/>
    </xf>
    <xf numFmtId="38" fontId="30" fillId="0" borderId="141" xfId="1" applyFont="1" applyBorder="1" applyProtection="1">
      <alignment vertical="center"/>
    </xf>
    <xf numFmtId="0" fontId="30" fillId="0" borderId="141" xfId="0" applyFont="1" applyBorder="1" applyProtection="1">
      <alignment vertical="center"/>
    </xf>
    <xf numFmtId="0" fontId="39" fillId="0" borderId="141" xfId="0" applyFont="1" applyBorder="1" applyProtection="1">
      <alignment vertical="center"/>
    </xf>
    <xf numFmtId="188" fontId="39" fillId="0" borderId="141" xfId="0" applyNumberFormat="1" applyFont="1" applyBorder="1" applyProtection="1">
      <alignment vertical="center"/>
    </xf>
    <xf numFmtId="188" fontId="29" fillId="0" borderId="141" xfId="0" applyNumberFormat="1" applyFont="1" applyBorder="1" applyProtection="1">
      <alignment vertical="center"/>
    </xf>
    <xf numFmtId="0" fontId="42" fillId="0" borderId="99" xfId="0" applyFont="1" applyBorder="1" applyProtection="1">
      <alignment vertical="center"/>
    </xf>
    <xf numFmtId="0" fontId="30" fillId="0" borderId="139" xfId="0" applyFont="1" applyBorder="1" applyAlignment="1" applyProtection="1">
      <alignment horizontal="center" vertical="center"/>
    </xf>
    <xf numFmtId="0" fontId="42" fillId="0" borderId="139" xfId="0" applyFont="1" applyBorder="1" applyProtection="1">
      <alignment vertical="center"/>
    </xf>
    <xf numFmtId="188" fontId="42" fillId="0" borderId="139" xfId="0" applyNumberFormat="1" applyFont="1" applyBorder="1" applyProtection="1">
      <alignment vertical="center"/>
    </xf>
    <xf numFmtId="188" fontId="30" fillId="10" borderId="31" xfId="0" applyNumberFormat="1" applyFont="1" applyFill="1" applyBorder="1" applyProtection="1">
      <alignment vertical="center"/>
      <protection locked="0"/>
    </xf>
    <xf numFmtId="185" fontId="16" fillId="2" borderId="90" xfId="0" applyNumberFormat="1" applyFont="1" applyFill="1" applyBorder="1" applyAlignment="1" applyProtection="1">
      <alignment vertical="center" shrinkToFit="1"/>
      <protection locked="0"/>
    </xf>
    <xf numFmtId="185" fontId="16" fillId="2" borderId="96" xfId="0" applyNumberFormat="1" applyFont="1" applyFill="1" applyBorder="1" applyAlignment="1" applyProtection="1">
      <alignment vertical="center" shrinkToFit="1"/>
      <protection locked="0"/>
    </xf>
    <xf numFmtId="0" fontId="0" fillId="2" borderId="31" xfId="0" applyFill="1" applyBorder="1" applyAlignment="1" applyProtection="1">
      <alignment horizontal="center" vertical="center"/>
      <protection locked="0"/>
    </xf>
    <xf numFmtId="179" fontId="0" fillId="2" borderId="31" xfId="0" applyNumberFormat="1" applyFill="1" applyBorder="1" applyAlignment="1" applyProtection="1">
      <alignment horizontal="center" vertical="center"/>
      <protection locked="0"/>
    </xf>
    <xf numFmtId="179" fontId="0" fillId="7" borderId="31" xfId="0" applyNumberFormat="1" applyFill="1" applyBorder="1" applyAlignment="1" applyProtection="1">
      <alignment horizontal="center" vertical="center"/>
      <protection locked="0"/>
    </xf>
    <xf numFmtId="0" fontId="0" fillId="2" borderId="31" xfId="0" applyFill="1" applyBorder="1" applyProtection="1">
      <alignment vertical="center"/>
      <protection locked="0"/>
    </xf>
    <xf numFmtId="0" fontId="0" fillId="7" borderId="31" xfId="0" applyFill="1" applyBorder="1" applyAlignment="1" applyProtection="1">
      <alignment horizontal="center" vertical="center"/>
      <protection locked="0"/>
    </xf>
    <xf numFmtId="181" fontId="0" fillId="2" borderId="31" xfId="0" applyNumberFormat="1" applyFill="1" applyBorder="1" applyProtection="1">
      <alignment vertical="center"/>
      <protection locked="0"/>
    </xf>
    <xf numFmtId="0" fontId="50" fillId="0" borderId="0" xfId="0" applyFont="1">
      <alignment vertical="center"/>
    </xf>
    <xf numFmtId="0" fontId="51" fillId="0" borderId="0" xfId="0" applyFont="1">
      <alignment vertical="center"/>
    </xf>
    <xf numFmtId="0" fontId="23" fillId="0" borderId="31" xfId="0" applyFont="1" applyBorder="1" applyAlignment="1">
      <alignment horizontal="center" vertical="center"/>
    </xf>
    <xf numFmtId="0" fontId="0" fillId="9" borderId="51" xfId="0" applyFill="1" applyBorder="1">
      <alignment vertical="center"/>
    </xf>
    <xf numFmtId="0" fontId="0" fillId="9" borderId="50" xfId="0" applyFill="1" applyBorder="1">
      <alignment vertical="center"/>
    </xf>
    <xf numFmtId="0" fontId="21" fillId="9" borderId="50" xfId="0" applyFont="1" applyFill="1" applyBorder="1">
      <alignment vertical="center"/>
    </xf>
    <xf numFmtId="0" fontId="24" fillId="9" borderId="49" xfId="0" applyFont="1" applyFill="1" applyBorder="1">
      <alignment vertical="center"/>
    </xf>
    <xf numFmtId="0" fontId="51" fillId="0" borderId="0" xfId="0" applyFont="1" applyAlignment="1">
      <alignment vertical="center" wrapText="1"/>
    </xf>
    <xf numFmtId="0" fontId="52" fillId="0" borderId="0" xfId="0" applyFont="1">
      <alignment vertical="center"/>
    </xf>
    <xf numFmtId="0" fontId="54" fillId="0" borderId="0" xfId="0" applyFont="1">
      <alignment vertical="center"/>
    </xf>
    <xf numFmtId="0" fontId="51" fillId="0" borderId="7" xfId="0" applyFont="1" applyBorder="1" applyAlignment="1">
      <alignment horizontal="centerContinuous" vertical="center"/>
    </xf>
    <xf numFmtId="0" fontId="51" fillId="0" borderId="5" xfId="0" applyFont="1" applyBorder="1" applyAlignment="1">
      <alignment horizontal="centerContinuous" vertical="center"/>
    </xf>
    <xf numFmtId="0" fontId="10" fillId="0" borderId="0" xfId="0" applyFont="1">
      <alignment vertical="center"/>
    </xf>
    <xf numFmtId="0" fontId="55" fillId="0" borderId="0" xfId="2" applyFont="1">
      <alignment vertical="center"/>
    </xf>
    <xf numFmtId="0" fontId="55" fillId="0" borderId="0" xfId="2" applyFont="1" applyAlignment="1">
      <alignment horizontal="left" vertical="center"/>
    </xf>
    <xf numFmtId="0" fontId="56" fillId="0" borderId="0" xfId="2" applyFont="1" applyAlignment="1">
      <alignment horizontal="left" vertical="center"/>
    </xf>
    <xf numFmtId="0" fontId="55" fillId="0" borderId="0" xfId="2" applyFont="1" applyAlignment="1">
      <alignment horizontal="left" vertical="center" wrapText="1"/>
    </xf>
    <xf numFmtId="0" fontId="55" fillId="0" borderId="0" xfId="2" applyFont="1" applyAlignment="1">
      <alignment horizontal="center" vertical="center" wrapText="1"/>
    </xf>
    <xf numFmtId="0" fontId="55" fillId="0" borderId="0" xfId="2" applyFont="1" applyAlignment="1">
      <alignment horizontal="distributed" vertical="center"/>
    </xf>
    <xf numFmtId="0" fontId="55" fillId="0" borderId="149" xfId="2" applyFont="1" applyBorder="1">
      <alignment vertical="center"/>
    </xf>
    <xf numFmtId="0" fontId="55" fillId="0" borderId="150" xfId="2" applyFont="1" applyBorder="1">
      <alignment vertical="center"/>
    </xf>
    <xf numFmtId="0" fontId="55" fillId="0" borderId="152" xfId="2" applyFont="1" applyBorder="1">
      <alignment vertical="center"/>
    </xf>
    <xf numFmtId="0" fontId="7" fillId="0" borderId="0" xfId="2">
      <alignment vertical="center"/>
    </xf>
    <xf numFmtId="0" fontId="55" fillId="0" borderId="155" xfId="2" applyFont="1" applyBorder="1">
      <alignment vertical="center"/>
    </xf>
    <xf numFmtId="0" fontId="55" fillId="0" borderId="138" xfId="2" applyFont="1" applyBorder="1">
      <alignment vertical="center"/>
    </xf>
    <xf numFmtId="0" fontId="58" fillId="0" borderId="0" xfId="2" applyFont="1" applyAlignment="1">
      <alignment horizontal="right" vertical="center" wrapText="1"/>
    </xf>
    <xf numFmtId="0" fontId="58" fillId="0" borderId="0" xfId="2" applyFont="1" applyAlignment="1">
      <alignment horizontal="center" vertical="center" wrapText="1"/>
    </xf>
    <xf numFmtId="0" fontId="59" fillId="0" borderId="0" xfId="2" applyFont="1">
      <alignment vertical="center"/>
    </xf>
    <xf numFmtId="0" fontId="58" fillId="0" borderId="0" xfId="2" applyFont="1">
      <alignment vertical="center"/>
    </xf>
    <xf numFmtId="0" fontId="56" fillId="0" borderId="0" xfId="2" applyFont="1" applyAlignment="1">
      <alignment horizontal="center" vertical="center"/>
    </xf>
    <xf numFmtId="0" fontId="55" fillId="9" borderId="0" xfId="2" applyFont="1" applyFill="1" applyAlignment="1">
      <alignment horizontal="right" vertical="center"/>
    </xf>
    <xf numFmtId="0" fontId="58" fillId="0" borderId="0" xfId="2" applyFont="1" applyAlignment="1">
      <alignment horizontal="right" vertical="center"/>
    </xf>
    <xf numFmtId="0" fontId="56" fillId="0" borderId="0" xfId="2" applyFont="1" applyAlignment="1">
      <alignment vertical="top"/>
    </xf>
    <xf numFmtId="0" fontId="56" fillId="0" borderId="0" xfId="2" applyFont="1" applyAlignment="1">
      <alignment horizontal="left" vertical="top"/>
    </xf>
    <xf numFmtId="0" fontId="56" fillId="0" borderId="0" xfId="2" applyFont="1" applyAlignment="1">
      <alignment vertical="top" wrapText="1"/>
    </xf>
    <xf numFmtId="0" fontId="58" fillId="0" borderId="0" xfId="2" applyFont="1" applyAlignment="1">
      <alignment horizontal="center" vertical="center"/>
    </xf>
    <xf numFmtId="0" fontId="58" fillId="0" borderId="0" xfId="2" applyFont="1" applyAlignment="1">
      <alignment horizontal="left" vertical="center"/>
    </xf>
    <xf numFmtId="0" fontId="58" fillId="0" borderId="0" xfId="2" applyFont="1" applyAlignment="1">
      <alignment vertical="center" wrapText="1"/>
    </xf>
    <xf numFmtId="0" fontId="55" fillId="0" borderId="0" xfId="2" applyFont="1" applyAlignment="1">
      <alignment vertical="center" wrapText="1"/>
    </xf>
    <xf numFmtId="49" fontId="58" fillId="0" borderId="0" xfId="2" applyNumberFormat="1" applyFont="1" applyAlignment="1">
      <alignment vertical="center" shrinkToFit="1"/>
    </xf>
    <xf numFmtId="0" fontId="61" fillId="0" borderId="0" xfId="2" applyFont="1">
      <alignment vertical="center"/>
    </xf>
    <xf numFmtId="0" fontId="56" fillId="0" borderId="0" xfId="2" applyFont="1">
      <alignment vertical="center"/>
    </xf>
    <xf numFmtId="0" fontId="55" fillId="0" borderId="161" xfId="2" applyFont="1" applyBorder="1" applyAlignment="1">
      <alignment horizontal="right" vertical="center"/>
    </xf>
    <xf numFmtId="0" fontId="61" fillId="0" borderId="0" xfId="2" applyFont="1" applyAlignment="1">
      <alignment horizontal="left" vertical="center"/>
    </xf>
    <xf numFmtId="0" fontId="55" fillId="0" borderId="53" xfId="2" applyFont="1" applyBorder="1" applyAlignment="1">
      <alignment horizontal="distributed" vertical="center"/>
    </xf>
    <xf numFmtId="0" fontId="55" fillId="0" borderId="0" xfId="2" applyFont="1" applyAlignment="1">
      <alignment horizontal="right" vertical="center"/>
    </xf>
    <xf numFmtId="58" fontId="55" fillId="0" borderId="139" xfId="2" applyNumberFormat="1" applyFont="1" applyBorder="1">
      <alignment vertical="center"/>
    </xf>
    <xf numFmtId="0" fontId="62" fillId="0" borderId="0" xfId="2" applyFont="1" applyAlignment="1">
      <alignment horizontal="center" vertical="center"/>
    </xf>
    <xf numFmtId="0" fontId="62" fillId="0" borderId="0" xfId="2" applyFont="1" applyAlignment="1">
      <alignment horizontal="left" vertical="center"/>
    </xf>
    <xf numFmtId="49" fontId="63" fillId="0" borderId="0" xfId="2" applyNumberFormat="1" applyFont="1">
      <alignment vertical="center"/>
    </xf>
    <xf numFmtId="0" fontId="63" fillId="0" borderId="0" xfId="2" applyFont="1">
      <alignment vertical="center"/>
    </xf>
    <xf numFmtId="0" fontId="65" fillId="0" borderId="0" xfId="2" applyFont="1">
      <alignment vertical="center"/>
    </xf>
    <xf numFmtId="0" fontId="56" fillId="0" borderId="8" xfId="2" applyFont="1" applyBorder="1" applyAlignment="1">
      <alignment horizontal="center" vertical="center" wrapText="1"/>
    </xf>
    <xf numFmtId="0" fontId="56" fillId="0" borderId="12" xfId="2" applyFont="1" applyBorder="1" applyAlignment="1">
      <alignment horizontal="center" vertical="center" wrapText="1"/>
    </xf>
    <xf numFmtId="0" fontId="58" fillId="0" borderId="139" xfId="2" applyFont="1" applyBorder="1">
      <alignment vertical="center"/>
    </xf>
    <xf numFmtId="0" fontId="61" fillId="0" borderId="139" xfId="2" applyFont="1" applyBorder="1">
      <alignment vertical="center"/>
    </xf>
    <xf numFmtId="0" fontId="58" fillId="0" borderId="2" xfId="2" applyFont="1" applyBorder="1">
      <alignment vertical="center"/>
    </xf>
    <xf numFmtId="0" fontId="61" fillId="0" borderId="62" xfId="2" applyFont="1" applyBorder="1" applyAlignment="1">
      <alignment horizontal="left" vertical="center"/>
    </xf>
    <xf numFmtId="0" fontId="58" fillId="0" borderId="53" xfId="2" applyFont="1" applyBorder="1">
      <alignment vertical="center"/>
    </xf>
    <xf numFmtId="0" fontId="58" fillId="0" borderId="10" xfId="2" applyFont="1" applyBorder="1">
      <alignment vertical="center"/>
    </xf>
    <xf numFmtId="0" fontId="55" fillId="0" borderId="0" xfId="2" applyFont="1" applyAlignment="1">
      <alignment horizontal="distributed" vertical="center" wrapText="1"/>
    </xf>
    <xf numFmtId="0" fontId="58" fillId="0" borderId="148" xfId="2" applyFont="1" applyBorder="1">
      <alignment vertical="center"/>
    </xf>
    <xf numFmtId="0" fontId="58" fillId="0" borderId="51" xfId="2" applyFont="1" applyBorder="1">
      <alignment vertical="center"/>
    </xf>
    <xf numFmtId="0" fontId="55" fillId="0" borderId="50" xfId="2" applyFont="1" applyBorder="1">
      <alignment vertical="center"/>
    </xf>
    <xf numFmtId="0" fontId="55" fillId="0" borderId="49" xfId="2" applyFont="1" applyBorder="1">
      <alignment vertical="center"/>
    </xf>
    <xf numFmtId="0" fontId="66" fillId="0" borderId="0" xfId="2" applyFont="1">
      <alignment vertical="center"/>
    </xf>
    <xf numFmtId="0" fontId="67" fillId="0" borderId="0" xfId="2" applyFont="1">
      <alignment vertical="center"/>
    </xf>
    <xf numFmtId="0" fontId="58" fillId="0" borderId="100" xfId="2" applyFont="1" applyBorder="1">
      <alignment vertical="center"/>
    </xf>
    <xf numFmtId="0" fontId="66" fillId="0" borderId="82" xfId="2" applyFont="1" applyBorder="1">
      <alignment vertical="center"/>
    </xf>
    <xf numFmtId="0" fontId="66" fillId="0" borderId="14" xfId="2" applyFont="1" applyBorder="1">
      <alignment vertical="center"/>
    </xf>
    <xf numFmtId="0" fontId="58" fillId="0" borderId="6" xfId="2" applyFont="1" applyBorder="1">
      <alignment vertical="center"/>
    </xf>
    <xf numFmtId="0" fontId="58" fillId="0" borderId="57" xfId="2" applyFont="1" applyBorder="1" applyAlignment="1">
      <alignment horizontal="right" vertical="center"/>
    </xf>
    <xf numFmtId="0" fontId="7" fillId="0" borderId="0" xfId="2" applyAlignment="1">
      <alignment vertical="center" wrapText="1"/>
    </xf>
    <xf numFmtId="0" fontId="58" fillId="0" borderId="84" xfId="2" applyFont="1" applyBorder="1">
      <alignment vertical="center"/>
    </xf>
    <xf numFmtId="0" fontId="58" fillId="0" borderId="146" xfId="2" applyFont="1" applyBorder="1">
      <alignment vertical="center"/>
    </xf>
    <xf numFmtId="0" fontId="7" fillId="0" borderId="152" xfId="2" applyBorder="1">
      <alignment vertical="center"/>
    </xf>
    <xf numFmtId="0" fontId="56" fillId="0" borderId="0" xfId="2" applyFont="1" applyAlignment="1">
      <alignment vertical="center" wrapText="1"/>
    </xf>
    <xf numFmtId="0" fontId="7" fillId="0" borderId="149" xfId="2" applyBorder="1">
      <alignment vertical="center"/>
    </xf>
    <xf numFmtId="0" fontId="68" fillId="11" borderId="51" xfId="2" applyFont="1" applyFill="1" applyBorder="1">
      <alignment vertical="center"/>
    </xf>
    <xf numFmtId="0" fontId="58" fillId="0" borderId="50" xfId="2" applyFont="1" applyBorder="1">
      <alignment vertical="center"/>
    </xf>
    <xf numFmtId="0" fontId="55" fillId="0" borderId="0" xfId="2" applyFont="1" applyAlignment="1">
      <alignment vertical="center" shrinkToFit="1"/>
    </xf>
    <xf numFmtId="0" fontId="58" fillId="0" borderId="0" xfId="2" applyFont="1" applyAlignment="1">
      <alignment horizontal="distributed" vertical="center"/>
    </xf>
    <xf numFmtId="0" fontId="70" fillId="0" borderId="0" xfId="2" applyFont="1" applyAlignment="1">
      <alignment horizontal="center" vertical="center"/>
    </xf>
    <xf numFmtId="0" fontId="61" fillId="0" borderId="0" xfId="2" applyFont="1" applyAlignment="1">
      <alignment horizontal="left" vertical="top"/>
    </xf>
    <xf numFmtId="0" fontId="58" fillId="0" borderId="6" xfId="2" applyFont="1" applyBorder="1" applyAlignment="1">
      <alignment horizontal="right" vertical="center"/>
    </xf>
    <xf numFmtId="192" fontId="55" fillId="0" borderId="8" xfId="2" applyNumberFormat="1" applyFont="1" applyBorder="1" applyProtection="1">
      <alignment vertical="center"/>
      <protection locked="0"/>
    </xf>
    <xf numFmtId="0" fontId="73" fillId="0" borderId="0" xfId="4" applyFont="1"/>
    <xf numFmtId="0" fontId="53" fillId="0" borderId="0" xfId="4" applyFont="1"/>
    <xf numFmtId="0" fontId="16" fillId="0" borderId="0" xfId="4" applyFont="1"/>
    <xf numFmtId="0" fontId="16" fillId="0" borderId="0" xfId="4" applyFont="1" applyAlignment="1">
      <alignment vertical="top"/>
    </xf>
    <xf numFmtId="0" fontId="74" fillId="0" borderId="0" xfId="4" applyFont="1"/>
    <xf numFmtId="0" fontId="75" fillId="0" borderId="0" xfId="4" applyFont="1"/>
    <xf numFmtId="0" fontId="76" fillId="0" borderId="0" xfId="4" applyFont="1" applyAlignment="1">
      <alignment vertical="top"/>
    </xf>
    <xf numFmtId="0" fontId="76" fillId="0" borderId="0" xfId="5" applyFont="1" applyAlignment="1">
      <alignment vertical="top"/>
    </xf>
    <xf numFmtId="0" fontId="76" fillId="0" borderId="0" xfId="4" applyFont="1"/>
    <xf numFmtId="0" fontId="76" fillId="0" borderId="0" xfId="4" applyFont="1" applyAlignment="1">
      <alignment horizontal="left" vertical="top"/>
    </xf>
    <xf numFmtId="0" fontId="76" fillId="0" borderId="0" xfId="4" applyFont="1" applyAlignment="1">
      <alignment vertical="top" wrapText="1"/>
    </xf>
    <xf numFmtId="0" fontId="76" fillId="0" borderId="0" xfId="4" applyFont="1" applyAlignment="1">
      <alignment horizontal="left" vertical="top" wrapText="1"/>
    </xf>
    <xf numFmtId="176" fontId="76" fillId="0" borderId="0" xfId="6" applyNumberFormat="1" applyFont="1" applyAlignment="1">
      <alignment vertical="top" shrinkToFit="1"/>
    </xf>
    <xf numFmtId="176" fontId="76" fillId="9" borderId="0" xfId="6" applyNumberFormat="1" applyFont="1" applyFill="1" applyAlignment="1">
      <alignment vertical="center" wrapText="1" shrinkToFit="1"/>
    </xf>
    <xf numFmtId="0" fontId="76" fillId="0" borderId="0" xfId="6" applyFont="1" applyAlignment="1">
      <alignment vertical="top" shrinkToFit="1"/>
    </xf>
    <xf numFmtId="0" fontId="76" fillId="0" borderId="0" xfId="6" applyFont="1" applyAlignment="1">
      <alignment horizontal="left" vertical="top" shrinkToFit="1"/>
    </xf>
    <xf numFmtId="0" fontId="76" fillId="0" borderId="0" xfId="6" applyFont="1" applyAlignment="1">
      <alignment horizontal="left" vertical="top" wrapText="1" shrinkToFit="1"/>
    </xf>
    <xf numFmtId="0" fontId="76" fillId="0" borderId="0" xfId="6" applyFont="1" applyAlignment="1">
      <alignment vertical="top" wrapText="1" shrinkToFit="1"/>
    </xf>
    <xf numFmtId="0" fontId="78" fillId="0" borderId="0" xfId="4" applyFont="1"/>
    <xf numFmtId="0" fontId="79" fillId="0" borderId="0" xfId="4" applyFont="1" applyAlignment="1">
      <alignment horizontal="left" vertical="top"/>
    </xf>
    <xf numFmtId="193" fontId="76" fillId="0" borderId="0" xfId="4" applyNumberFormat="1" applyFont="1" applyAlignment="1">
      <alignment vertical="top"/>
    </xf>
    <xf numFmtId="0" fontId="79" fillId="0" borderId="0" xfId="4" applyFont="1" applyAlignment="1">
      <alignment vertical="top"/>
    </xf>
    <xf numFmtId="0" fontId="79" fillId="0" borderId="0" xfId="4" applyFont="1" applyAlignment="1">
      <alignment horizontal="center" vertical="top"/>
    </xf>
    <xf numFmtId="0" fontId="80" fillId="11" borderId="51" xfId="2" applyFont="1" applyFill="1" applyBorder="1" applyAlignment="1">
      <alignment horizontal="center" vertical="center"/>
    </xf>
    <xf numFmtId="0" fontId="80" fillId="11" borderId="31" xfId="2" applyFont="1" applyFill="1" applyBorder="1" applyAlignment="1">
      <alignment horizontal="center" vertical="center"/>
    </xf>
    <xf numFmtId="194" fontId="81" fillId="8" borderId="8" xfId="4" applyNumberFormat="1" applyFont="1" applyFill="1" applyBorder="1" applyAlignment="1">
      <alignment horizontal="center" vertical="center"/>
    </xf>
    <xf numFmtId="0" fontId="82" fillId="0" borderId="0" xfId="4" applyFont="1"/>
    <xf numFmtId="176" fontId="74" fillId="0" borderId="0" xfId="6" applyNumberFormat="1" applyFont="1" applyAlignment="1">
      <alignment vertical="center" shrinkToFit="1"/>
    </xf>
    <xf numFmtId="38" fontId="76" fillId="8" borderId="156" xfId="6" applyNumberFormat="1" applyFont="1" applyFill="1" applyBorder="1" applyAlignment="1">
      <alignment vertical="center" shrinkToFit="1"/>
    </xf>
    <xf numFmtId="38" fontId="76" fillId="8" borderId="158" xfId="6" applyNumberFormat="1" applyFont="1" applyFill="1" applyBorder="1" applyAlignment="1">
      <alignment vertical="center" shrinkToFit="1"/>
    </xf>
    <xf numFmtId="38" fontId="76" fillId="8" borderId="163" xfId="6" applyNumberFormat="1" applyFont="1" applyFill="1" applyBorder="1" applyAlignment="1">
      <alignment vertical="center" shrinkToFit="1"/>
    </xf>
    <xf numFmtId="38" fontId="76" fillId="0" borderId="190" xfId="6" applyNumberFormat="1" applyFont="1" applyBorder="1" applyAlignment="1">
      <alignment vertical="center" shrinkToFit="1"/>
    </xf>
    <xf numFmtId="38" fontId="76" fillId="8" borderId="162" xfId="6" applyNumberFormat="1" applyFont="1" applyFill="1" applyBorder="1" applyAlignment="1">
      <alignment vertical="center" shrinkToFit="1"/>
    </xf>
    <xf numFmtId="0" fontId="76" fillId="0" borderId="5" xfId="6" applyFont="1" applyBorder="1" applyAlignment="1">
      <alignment vertical="center" shrinkToFit="1"/>
    </xf>
    <xf numFmtId="38" fontId="76" fillId="0" borderId="13" xfId="6" applyNumberFormat="1" applyFont="1" applyBorder="1" applyAlignment="1" applyProtection="1">
      <alignment vertical="center" shrinkToFit="1"/>
      <protection locked="0"/>
    </xf>
    <xf numFmtId="38" fontId="76" fillId="0" borderId="1" xfId="6" applyNumberFormat="1" applyFont="1" applyBorder="1" applyAlignment="1" applyProtection="1">
      <alignment vertical="center" shrinkToFit="1"/>
      <protection locked="0"/>
    </xf>
    <xf numFmtId="38" fontId="76" fillId="0" borderId="8" xfId="6" applyNumberFormat="1" applyFont="1" applyBorder="1" applyAlignment="1" applyProtection="1">
      <alignment vertical="center" shrinkToFit="1"/>
      <protection locked="0"/>
    </xf>
    <xf numFmtId="38" fontId="76" fillId="8" borderId="8" xfId="6" applyNumberFormat="1" applyFont="1" applyFill="1" applyBorder="1" applyAlignment="1">
      <alignment vertical="center" shrinkToFit="1"/>
    </xf>
    <xf numFmtId="38" fontId="76" fillId="0" borderId="69" xfId="6" applyNumberFormat="1" applyFont="1" applyBorder="1" applyAlignment="1" applyProtection="1">
      <alignment vertical="center" shrinkToFit="1"/>
      <protection locked="0"/>
    </xf>
    <xf numFmtId="38" fontId="76" fillId="0" borderId="90" xfId="6" applyNumberFormat="1" applyFont="1" applyBorder="1" applyAlignment="1" applyProtection="1">
      <alignment vertical="center" shrinkToFit="1"/>
      <protection locked="0"/>
    </xf>
    <xf numFmtId="0" fontId="76" fillId="0" borderId="197" xfId="6" applyFont="1" applyBorder="1" applyAlignment="1">
      <alignment vertical="center" shrinkToFit="1"/>
    </xf>
    <xf numFmtId="38" fontId="76" fillId="0" borderId="5" xfId="6" applyNumberFormat="1" applyFont="1" applyBorder="1" applyAlignment="1" applyProtection="1">
      <alignment vertical="center" shrinkToFit="1"/>
      <protection locked="0"/>
    </xf>
    <xf numFmtId="38" fontId="76" fillId="0" borderId="59" xfId="6" applyNumberFormat="1" applyFont="1" applyBorder="1" applyAlignment="1" applyProtection="1">
      <alignment vertical="center" shrinkToFit="1"/>
      <protection locked="0"/>
    </xf>
    <xf numFmtId="0" fontId="76" fillId="0" borderId="90" xfId="6" applyFont="1" applyBorder="1" applyAlignment="1">
      <alignment vertical="center" shrinkToFit="1"/>
    </xf>
    <xf numFmtId="0" fontId="76" fillId="0" borderId="8" xfId="6" applyFont="1" applyBorder="1" applyAlignment="1" applyProtection="1">
      <alignment horizontal="center" vertical="center" shrinkToFit="1"/>
      <protection locked="0"/>
    </xf>
    <xf numFmtId="38" fontId="76" fillId="0" borderId="9" xfId="6" applyNumberFormat="1" applyFont="1" applyBorder="1" applyAlignment="1" applyProtection="1">
      <alignment vertical="center" shrinkToFit="1"/>
      <protection locked="0"/>
    </xf>
    <xf numFmtId="38" fontId="76" fillId="0" borderId="10" xfId="6" applyNumberFormat="1" applyFont="1" applyBorder="1" applyAlignment="1" applyProtection="1">
      <alignment vertical="center" shrinkToFit="1"/>
      <protection locked="0"/>
    </xf>
    <xf numFmtId="38" fontId="76" fillId="0" borderId="58" xfId="6" applyNumberFormat="1" applyFont="1" applyBorder="1" applyAlignment="1" applyProtection="1">
      <alignment vertical="center" shrinkToFit="1"/>
      <protection locked="0"/>
    </xf>
    <xf numFmtId="0" fontId="76" fillId="0" borderId="9" xfId="6" applyFont="1" applyBorder="1" applyAlignment="1" applyProtection="1">
      <alignment horizontal="center" vertical="center" shrinkToFit="1"/>
      <protection locked="0"/>
    </xf>
    <xf numFmtId="0" fontId="76" fillId="0" borderId="70" xfId="6" applyFont="1" applyBorder="1" applyAlignment="1">
      <alignment vertical="center" shrinkToFit="1"/>
    </xf>
    <xf numFmtId="0" fontId="0" fillId="0" borderId="0" xfId="7" applyFont="1" applyAlignment="1">
      <alignment horizontal="center" vertical="center" wrapText="1" shrinkToFit="1"/>
    </xf>
    <xf numFmtId="197" fontId="84" fillId="9" borderId="1" xfId="6" applyNumberFormat="1" applyFont="1" applyFill="1" applyBorder="1" applyAlignment="1">
      <alignment horizontal="center" vertical="center" wrapText="1" shrinkToFit="1"/>
    </xf>
    <xf numFmtId="0" fontId="81" fillId="9" borderId="1" xfId="7" applyFont="1" applyFill="1" applyBorder="1" applyAlignment="1">
      <alignment horizontal="center" vertical="center" wrapText="1" shrinkToFit="1"/>
    </xf>
    <xf numFmtId="0" fontId="0" fillId="0" borderId="0" xfId="6" applyFont="1" applyAlignment="1">
      <alignment horizontal="center" vertical="center"/>
    </xf>
    <xf numFmtId="0" fontId="0" fillId="0" borderId="0" xfId="6" applyFont="1" applyAlignment="1">
      <alignment horizontal="left" vertical="center"/>
    </xf>
    <xf numFmtId="0" fontId="86" fillId="9" borderId="91" xfId="4" applyFont="1" applyFill="1" applyBorder="1" applyAlignment="1">
      <alignment horizontal="center" vertical="center" wrapText="1"/>
    </xf>
    <xf numFmtId="0" fontId="86" fillId="9" borderId="5" xfId="4" applyFont="1" applyFill="1" applyBorder="1" applyAlignment="1">
      <alignment horizontal="center" vertical="center"/>
    </xf>
    <xf numFmtId="0" fontId="86" fillId="9" borderId="8" xfId="4" applyFont="1" applyFill="1" applyBorder="1" applyAlignment="1">
      <alignment horizontal="center" vertical="center"/>
    </xf>
    <xf numFmtId="0" fontId="86" fillId="9" borderId="59" xfId="4" applyFont="1" applyFill="1" applyBorder="1" applyAlignment="1">
      <alignment horizontal="center" vertical="center"/>
    </xf>
    <xf numFmtId="0" fontId="86" fillId="9" borderId="8" xfId="6" applyFont="1" applyFill="1" applyBorder="1" applyAlignment="1">
      <alignment horizontal="center" vertical="center"/>
    </xf>
    <xf numFmtId="0" fontId="86" fillId="9" borderId="5" xfId="6" applyFont="1" applyFill="1" applyBorder="1" applyAlignment="1">
      <alignment horizontal="center" vertical="center"/>
    </xf>
    <xf numFmtId="0" fontId="86" fillId="9" borderId="90" xfId="6" applyFont="1" applyFill="1" applyBorder="1" applyAlignment="1">
      <alignment horizontal="center" vertical="center"/>
    </xf>
    <xf numFmtId="0" fontId="87" fillId="0" borderId="0" xfId="4" applyFont="1"/>
    <xf numFmtId="0" fontId="86" fillId="0" borderId="0" xfId="6" applyFont="1" applyAlignment="1">
      <alignment horizontal="left" vertical="center"/>
    </xf>
    <xf numFmtId="0" fontId="87" fillId="0" borderId="138" xfId="4" applyFont="1" applyBorder="1" applyAlignment="1">
      <alignment horizontal="center" vertical="center"/>
    </xf>
    <xf numFmtId="0" fontId="87" fillId="0" borderId="0" xfId="4" applyFont="1" applyAlignment="1">
      <alignment horizontal="center" vertical="center"/>
    </xf>
    <xf numFmtId="0" fontId="88" fillId="0" borderId="138" xfId="4" applyFont="1" applyBorder="1" applyAlignment="1">
      <alignment horizontal="center" vertical="center"/>
    </xf>
    <xf numFmtId="0" fontId="88" fillId="0" borderId="0" xfId="4" applyFont="1" applyAlignment="1">
      <alignment horizontal="center" vertical="center"/>
    </xf>
    <xf numFmtId="0" fontId="73" fillId="0" borderId="0" xfId="4" applyFont="1" applyAlignment="1">
      <alignment horizontal="center" vertical="center"/>
    </xf>
    <xf numFmtId="0" fontId="90" fillId="0" borderId="0" xfId="4" applyFont="1" applyAlignment="1">
      <alignment vertical="top"/>
    </xf>
    <xf numFmtId="0" fontId="91" fillId="0" borderId="0" xfId="2" applyFont="1">
      <alignment vertical="center"/>
    </xf>
    <xf numFmtId="0" fontId="55" fillId="0" borderId="0" xfId="2" applyFont="1" applyAlignment="1">
      <alignment vertical="top"/>
    </xf>
    <xf numFmtId="0" fontId="55" fillId="0" borderId="0" xfId="2" applyFont="1" applyAlignment="1">
      <alignment vertical="top" wrapText="1"/>
    </xf>
    <xf numFmtId="38" fontId="55" fillId="8" borderId="161" xfId="3" applyFont="1" applyFill="1" applyBorder="1" applyAlignment="1" applyProtection="1">
      <alignment horizontal="right" vertical="center"/>
    </xf>
    <xf numFmtId="38" fontId="55" fillId="8" borderId="163" xfId="3" applyFont="1" applyFill="1" applyBorder="1" applyAlignment="1" applyProtection="1">
      <alignment horizontal="right" vertical="center"/>
    </xf>
    <xf numFmtId="38" fontId="55" fillId="0" borderId="61" xfId="3" applyFont="1" applyBorder="1" applyAlignment="1" applyProtection="1">
      <alignment horizontal="right" vertical="center"/>
    </xf>
    <xf numFmtId="38" fontId="55" fillId="0" borderId="9" xfId="3" applyFont="1" applyBorder="1" applyAlignment="1" applyProtection="1">
      <alignment horizontal="right" vertical="center"/>
    </xf>
    <xf numFmtId="0" fontId="55" fillId="0" borderId="9" xfId="2" applyFont="1" applyBorder="1" applyAlignment="1">
      <alignment horizontal="center" vertical="center"/>
    </xf>
    <xf numFmtId="0" fontId="55" fillId="0" borderId="70" xfId="2" applyFont="1" applyBorder="1" applyAlignment="1">
      <alignment horizontal="center" vertical="center"/>
    </xf>
    <xf numFmtId="0" fontId="55" fillId="0" borderId="49" xfId="2" applyFont="1" applyBorder="1" applyAlignment="1">
      <alignment horizontal="center" vertical="center"/>
    </xf>
    <xf numFmtId="0" fontId="7" fillId="0" borderId="0" xfId="2" applyAlignment="1">
      <alignment horizontal="left" vertical="top" wrapText="1"/>
    </xf>
    <xf numFmtId="0" fontId="61" fillId="0" borderId="0" xfId="2" applyFont="1" applyAlignment="1">
      <alignment horizontal="left" vertical="top" shrinkToFit="1"/>
    </xf>
    <xf numFmtId="0" fontId="55" fillId="9" borderId="0" xfId="2" applyFont="1" applyFill="1">
      <alignment vertical="center"/>
    </xf>
    <xf numFmtId="0" fontId="55" fillId="9" borderId="0" xfId="2" applyFont="1" applyFill="1" applyAlignment="1">
      <alignment horizontal="distributed" vertical="center"/>
    </xf>
    <xf numFmtId="0" fontId="61" fillId="9" borderId="0" xfId="2" applyFont="1" applyFill="1">
      <alignment vertical="center"/>
    </xf>
    <xf numFmtId="0" fontId="57" fillId="0" borderId="0" xfId="2" applyFont="1">
      <alignment vertical="center"/>
    </xf>
    <xf numFmtId="198" fontId="62" fillId="0" borderId="0" xfId="2" applyNumberFormat="1" applyFont="1" applyAlignment="1">
      <alignment horizontal="center" vertical="center"/>
    </xf>
    <xf numFmtId="0" fontId="93" fillId="9" borderId="0" xfId="2" applyFont="1" applyFill="1">
      <alignment vertical="center"/>
    </xf>
    <xf numFmtId="0" fontId="7" fillId="9" borderId="0" xfId="2" applyFill="1">
      <alignment vertical="center"/>
    </xf>
    <xf numFmtId="0" fontId="58" fillId="9" borderId="0" xfId="2" applyFont="1" applyFill="1">
      <alignment vertical="center"/>
    </xf>
    <xf numFmtId="0" fontId="94" fillId="9" borderId="0" xfId="2" applyFont="1" applyFill="1">
      <alignment vertical="center"/>
    </xf>
    <xf numFmtId="0" fontId="95" fillId="9" borderId="0" xfId="2" applyFont="1" applyFill="1">
      <alignment vertical="center"/>
    </xf>
    <xf numFmtId="0" fontId="96" fillId="9" borderId="0" xfId="2" applyFont="1" applyFill="1" applyAlignment="1">
      <alignment vertical="center" shrinkToFit="1"/>
    </xf>
    <xf numFmtId="0" fontId="97" fillId="9" borderId="0" xfId="2" applyFont="1" applyFill="1" applyAlignment="1">
      <alignment vertical="center" shrinkToFit="1"/>
    </xf>
    <xf numFmtId="0" fontId="97" fillId="9" borderId="0" xfId="2" applyFont="1" applyFill="1">
      <alignment vertical="center"/>
    </xf>
    <xf numFmtId="0" fontId="98" fillId="9" borderId="0" xfId="2" applyFont="1" applyFill="1">
      <alignment vertical="center"/>
    </xf>
    <xf numFmtId="0" fontId="99" fillId="9" borderId="0" xfId="2" applyFont="1" applyFill="1">
      <alignment vertical="center"/>
    </xf>
    <xf numFmtId="0" fontId="100" fillId="0" borderId="0" xfId="2" applyFont="1">
      <alignment vertical="center"/>
    </xf>
    <xf numFmtId="0" fontId="55" fillId="2" borderId="90" xfId="2" applyFont="1" applyFill="1" applyBorder="1" applyAlignment="1" applyProtection="1">
      <alignment horizontal="center" vertical="center" shrinkToFit="1"/>
      <protection locked="0"/>
    </xf>
    <xf numFmtId="0" fontId="55" fillId="2" borderId="8" xfId="2" applyFont="1" applyFill="1" applyBorder="1" applyAlignment="1" applyProtection="1">
      <alignment horizontal="center" vertical="center" shrinkToFit="1"/>
      <protection locked="0"/>
    </xf>
    <xf numFmtId="38" fontId="55" fillId="2" borderId="8" xfId="3" applyFont="1" applyFill="1" applyBorder="1" applyAlignment="1" applyProtection="1">
      <alignment horizontal="right" vertical="center" shrinkToFit="1"/>
      <protection locked="0"/>
    </xf>
    <xf numFmtId="38" fontId="55" fillId="2" borderId="60" xfId="3" applyFont="1" applyFill="1" applyBorder="1" applyAlignment="1" applyProtection="1">
      <alignment horizontal="right" vertical="center" shrinkToFit="1"/>
      <protection locked="0"/>
    </xf>
    <xf numFmtId="0" fontId="55" fillId="2" borderId="197" xfId="2" applyFont="1" applyFill="1" applyBorder="1" applyAlignment="1" applyProtection="1">
      <alignment horizontal="center" vertical="center" shrinkToFit="1"/>
      <protection locked="0"/>
    </xf>
    <xf numFmtId="0" fontId="55" fillId="2" borderId="1" xfId="2" applyFont="1" applyFill="1" applyBorder="1" applyAlignment="1" applyProtection="1">
      <alignment horizontal="center" vertical="center" shrinkToFit="1"/>
      <protection locked="0"/>
    </xf>
    <xf numFmtId="38" fontId="55" fillId="2" borderId="1" xfId="3" applyFont="1" applyFill="1" applyBorder="1" applyAlignment="1" applyProtection="1">
      <alignment horizontal="right" vertical="center" shrinkToFit="1"/>
      <protection locked="0"/>
    </xf>
    <xf numFmtId="38" fontId="55" fillId="2" borderId="132" xfId="3" applyFont="1" applyFill="1" applyBorder="1" applyAlignment="1" applyProtection="1">
      <alignment horizontal="right" vertical="center" shrinkToFit="1"/>
      <protection locked="0"/>
    </xf>
    <xf numFmtId="0" fontId="63" fillId="0" borderId="0" xfId="2" applyFont="1" applyAlignment="1">
      <alignment horizontal="left" vertical="center"/>
    </xf>
    <xf numFmtId="0" fontId="100" fillId="0" borderId="8" xfId="4" applyFont="1" applyBorder="1"/>
    <xf numFmtId="0" fontId="51" fillId="2" borderId="31" xfId="0" applyFont="1" applyFill="1" applyBorder="1" applyAlignment="1" applyProtection="1">
      <alignment horizontal="center" vertical="center"/>
      <protection locked="0"/>
    </xf>
    <xf numFmtId="0" fontId="51" fillId="2" borderId="31" xfId="0" applyFont="1" applyFill="1" applyBorder="1" applyAlignment="1" applyProtection="1">
      <alignment horizontal="center" vertical="center" shrinkToFit="1"/>
      <protection locked="0"/>
    </xf>
    <xf numFmtId="0" fontId="51" fillId="2" borderId="31" xfId="0" applyFont="1" applyFill="1" applyBorder="1" applyProtection="1">
      <alignment vertical="center"/>
      <protection locked="0"/>
    </xf>
    <xf numFmtId="0" fontId="53" fillId="2" borderId="31" xfId="0" applyFont="1" applyFill="1" applyBorder="1" applyProtection="1">
      <alignment vertical="center"/>
      <protection locked="0"/>
    </xf>
    <xf numFmtId="0" fontId="7" fillId="0" borderId="0" xfId="2" applyAlignment="1" applyProtection="1">
      <alignment vertical="center" wrapText="1"/>
    </xf>
    <xf numFmtId="0" fontId="58" fillId="0" borderId="0" xfId="2" applyFont="1" applyAlignment="1" applyProtection="1">
      <alignment horizontal="center" vertical="center"/>
    </xf>
    <xf numFmtId="0" fontId="55" fillId="0" borderId="0" xfId="2" applyFont="1" applyProtection="1">
      <alignment vertical="center"/>
    </xf>
    <xf numFmtId="0" fontId="55" fillId="0" borderId="149" xfId="2" applyFont="1" applyBorder="1" applyProtection="1">
      <alignment vertical="center"/>
    </xf>
    <xf numFmtId="0" fontId="55" fillId="0" borderId="182" xfId="2" applyFont="1" applyBorder="1" applyProtection="1">
      <alignment vertical="center"/>
    </xf>
    <xf numFmtId="0" fontId="55" fillId="0" borderId="182" xfId="2" applyFont="1" applyBorder="1" applyAlignment="1" applyProtection="1">
      <alignment horizontal="center" vertical="center" wrapText="1"/>
    </xf>
    <xf numFmtId="0" fontId="55" fillId="0" borderId="182" xfId="2" applyFont="1" applyBorder="1" applyAlignment="1" applyProtection="1">
      <alignment horizontal="distributed" vertical="center"/>
    </xf>
    <xf numFmtId="0" fontId="55" fillId="0" borderId="147" xfId="2" applyFont="1" applyBorder="1" applyProtection="1">
      <alignment vertical="center"/>
    </xf>
    <xf numFmtId="0" fontId="55" fillId="0" borderId="147" xfId="2" applyFont="1" applyBorder="1" applyAlignment="1" applyProtection="1">
      <alignment horizontal="center" vertical="center" wrapText="1"/>
    </xf>
    <xf numFmtId="0" fontId="55" fillId="0" borderId="147" xfId="2" applyFont="1" applyBorder="1" applyAlignment="1" applyProtection="1">
      <alignment horizontal="distributed" vertical="center"/>
    </xf>
    <xf numFmtId="0" fontId="55" fillId="0" borderId="152" xfId="2" applyFont="1" applyBorder="1" applyProtection="1">
      <alignment vertical="center"/>
    </xf>
    <xf numFmtId="0" fontId="55" fillId="0" borderId="0" xfId="2" applyFont="1" applyAlignment="1" applyProtection="1">
      <alignment horizontal="center" vertical="center" wrapText="1"/>
    </xf>
    <xf numFmtId="0" fontId="55" fillId="0" borderId="0" xfId="2" applyFont="1" applyAlignment="1" applyProtection="1">
      <alignment horizontal="distributed" vertical="center"/>
    </xf>
    <xf numFmtId="0" fontId="55" fillId="0" borderId="154" xfId="2" applyFont="1" applyBorder="1" applyProtection="1">
      <alignment vertical="center"/>
    </xf>
    <xf numFmtId="0" fontId="55" fillId="0" borderId="154" xfId="2" applyFont="1" applyBorder="1" applyAlignment="1" applyProtection="1">
      <alignment horizontal="center" vertical="center" wrapText="1"/>
    </xf>
    <xf numFmtId="0" fontId="55" fillId="0" borderId="147" xfId="2" applyFont="1" applyBorder="1" applyAlignment="1" applyProtection="1">
      <alignment vertical="center" wrapText="1"/>
    </xf>
    <xf numFmtId="0" fontId="55" fillId="0" borderId="39" xfId="2" applyFont="1" applyBorder="1" applyProtection="1">
      <alignment vertical="center"/>
    </xf>
    <xf numFmtId="0" fontId="55" fillId="0" borderId="33" xfId="2" applyFont="1" applyBorder="1" applyAlignment="1" applyProtection="1">
      <alignment horizontal="center" vertical="center" wrapText="1"/>
    </xf>
    <xf numFmtId="0" fontId="55" fillId="0" borderId="152" xfId="2" applyFont="1" applyBorder="1" applyAlignment="1" applyProtection="1">
      <alignment horizontal="center" vertical="center" wrapText="1"/>
    </xf>
    <xf numFmtId="0" fontId="55" fillId="0" borderId="152" xfId="2" applyFont="1" applyBorder="1" applyAlignment="1" applyProtection="1">
      <alignment horizontal="distributed" vertical="center"/>
    </xf>
    <xf numFmtId="0" fontId="55" fillId="0" borderId="40" xfId="2" applyFont="1" applyBorder="1" applyProtection="1">
      <alignment vertical="center"/>
    </xf>
    <xf numFmtId="0" fontId="55" fillId="0" borderId="154" xfId="2" applyFont="1" applyBorder="1" applyAlignment="1" applyProtection="1">
      <alignment horizontal="distributed" vertical="center"/>
    </xf>
    <xf numFmtId="0" fontId="55" fillId="0" borderId="176" xfId="2" applyFont="1" applyBorder="1" applyProtection="1">
      <alignment vertical="center"/>
    </xf>
    <xf numFmtId="0" fontId="55" fillId="0" borderId="80" xfId="2" applyFont="1" applyBorder="1" applyProtection="1">
      <alignment vertical="center"/>
    </xf>
    <xf numFmtId="0" fontId="55" fillId="0" borderId="139" xfId="2" applyFont="1" applyBorder="1" applyProtection="1">
      <alignment vertical="center"/>
    </xf>
    <xf numFmtId="0" fontId="55" fillId="0" borderId="139" xfId="2" applyFont="1" applyBorder="1" applyAlignment="1" applyProtection="1">
      <alignment horizontal="center" vertical="center" wrapText="1"/>
    </xf>
    <xf numFmtId="0" fontId="55" fillId="0" borderId="139" xfId="2" applyFont="1" applyBorder="1" applyAlignment="1" applyProtection="1">
      <alignment horizontal="distributed" vertical="center"/>
    </xf>
    <xf numFmtId="0" fontId="7" fillId="0" borderId="0" xfId="2" applyProtection="1">
      <alignment vertical="center"/>
    </xf>
    <xf numFmtId="0" fontId="55" fillId="0" borderId="172" xfId="2" applyFont="1" applyBorder="1" applyProtection="1">
      <alignment vertical="center"/>
    </xf>
    <xf numFmtId="0" fontId="55" fillId="0" borderId="149" xfId="2" applyFont="1" applyBorder="1" applyAlignment="1" applyProtection="1">
      <alignment horizontal="center" vertical="center" wrapText="1"/>
    </xf>
    <xf numFmtId="0" fontId="55" fillId="0" borderId="149" xfId="2" applyFont="1" applyBorder="1" applyAlignment="1" applyProtection="1">
      <alignment horizontal="distributed" vertical="center"/>
    </xf>
    <xf numFmtId="0" fontId="55" fillId="0" borderId="148" xfId="2" applyFont="1" applyBorder="1" applyAlignment="1" applyProtection="1">
      <alignment horizontal="center" vertical="center" wrapText="1"/>
    </xf>
    <xf numFmtId="0" fontId="55" fillId="0" borderId="151" xfId="2" applyFont="1" applyBorder="1" applyAlignment="1" applyProtection="1">
      <alignment horizontal="center" vertical="center" wrapText="1"/>
    </xf>
    <xf numFmtId="0" fontId="55" fillId="0" borderId="146" xfId="2" applyFont="1" applyBorder="1" applyAlignment="1" applyProtection="1">
      <alignment horizontal="center" vertical="center" wrapText="1"/>
    </xf>
    <xf numFmtId="0" fontId="55" fillId="0" borderId="153" xfId="2" applyFont="1" applyBorder="1" applyAlignment="1" applyProtection="1">
      <alignment horizontal="center" vertical="center" wrapText="1"/>
    </xf>
    <xf numFmtId="0" fontId="55" fillId="0" borderId="179" xfId="2" applyFont="1" applyBorder="1" applyProtection="1">
      <alignment vertical="center"/>
    </xf>
    <xf numFmtId="0" fontId="55" fillId="0" borderId="178" xfId="2" applyFont="1" applyBorder="1" applyProtection="1">
      <alignment vertical="center"/>
    </xf>
    <xf numFmtId="0" fontId="55" fillId="0" borderId="178" xfId="2" applyFont="1" applyBorder="1" applyAlignment="1" applyProtection="1">
      <alignment horizontal="center" vertical="center" wrapText="1"/>
    </xf>
    <xf numFmtId="0" fontId="55" fillId="0" borderId="178" xfId="2" applyFont="1" applyBorder="1" applyAlignment="1" applyProtection="1">
      <alignment horizontal="distributed" vertical="center"/>
    </xf>
    <xf numFmtId="0" fontId="55" fillId="0" borderId="177" xfId="2" applyFont="1" applyBorder="1" applyAlignment="1" applyProtection="1">
      <alignment horizontal="center" vertical="center" wrapText="1"/>
    </xf>
    <xf numFmtId="0" fontId="55" fillId="0" borderId="146" xfId="2" applyFont="1" applyBorder="1" applyAlignment="1" applyProtection="1">
      <alignment vertical="center" wrapText="1"/>
    </xf>
    <xf numFmtId="0" fontId="55" fillId="0" borderId="13" xfId="2" applyFont="1" applyBorder="1" applyProtection="1">
      <alignment vertical="center"/>
    </xf>
    <xf numFmtId="0" fontId="55" fillId="0" borderId="138" xfId="2" applyFont="1" applyBorder="1" applyAlignment="1" applyProtection="1">
      <alignment horizontal="center" vertical="center" wrapText="1"/>
    </xf>
    <xf numFmtId="0" fontId="55" fillId="0" borderId="181" xfId="2" applyFont="1" applyBorder="1" applyAlignment="1" applyProtection="1">
      <alignment horizontal="center" vertical="center" wrapText="1"/>
    </xf>
    <xf numFmtId="0" fontId="55" fillId="0" borderId="104" xfId="2" applyFont="1" applyBorder="1" applyAlignment="1" applyProtection="1">
      <alignment horizontal="center" vertical="center" wrapText="1"/>
    </xf>
    <xf numFmtId="0" fontId="55" fillId="0" borderId="34" xfId="2" applyFont="1" applyBorder="1" applyAlignment="1" applyProtection="1">
      <alignment horizontal="center" vertical="center" wrapText="1"/>
    </xf>
    <xf numFmtId="0" fontId="55" fillId="0" borderId="32" xfId="2" applyFont="1" applyBorder="1" applyAlignment="1" applyProtection="1">
      <alignment horizontal="center" vertical="center" wrapText="1"/>
    </xf>
    <xf numFmtId="0" fontId="58" fillId="0" borderId="138" xfId="2" applyFont="1" applyBorder="1" applyAlignment="1" applyProtection="1">
      <alignment horizontal="center" vertical="center"/>
    </xf>
    <xf numFmtId="0" fontId="58" fillId="0" borderId="161" xfId="2" applyFont="1" applyBorder="1" applyAlignment="1" applyProtection="1">
      <alignment horizontal="center" vertical="center"/>
    </xf>
    <xf numFmtId="0" fontId="55" fillId="0" borderId="50" xfId="2" applyFont="1" applyBorder="1" applyProtection="1">
      <alignment vertical="center"/>
    </xf>
    <xf numFmtId="0" fontId="55" fillId="0" borderId="50" xfId="2" applyFont="1" applyBorder="1" applyAlignment="1" applyProtection="1">
      <alignment horizontal="center" vertical="center" wrapText="1"/>
    </xf>
    <xf numFmtId="0" fontId="55" fillId="0" borderId="50" xfId="2" applyFont="1" applyBorder="1" applyAlignment="1" applyProtection="1">
      <alignment horizontal="distributed" vertical="center"/>
    </xf>
    <xf numFmtId="0" fontId="58" fillId="0" borderId="51" xfId="2" applyFont="1" applyBorder="1" applyProtection="1">
      <alignment vertical="center"/>
    </xf>
    <xf numFmtId="0" fontId="58" fillId="0" borderId="148" xfId="2" applyFont="1" applyBorder="1" applyProtection="1">
      <alignment vertical="center"/>
    </xf>
    <xf numFmtId="0" fontId="55" fillId="0" borderId="144" xfId="2" applyFont="1" applyBorder="1" applyProtection="1">
      <alignment vertical="center"/>
    </xf>
    <xf numFmtId="0" fontId="55" fillId="0" borderId="144" xfId="2" applyFont="1" applyBorder="1" applyAlignment="1" applyProtection="1">
      <alignment horizontal="distributed" vertical="center"/>
    </xf>
    <xf numFmtId="0" fontId="55" fillId="0" borderId="144" xfId="2" applyFont="1" applyBorder="1" applyAlignment="1" applyProtection="1">
      <alignment horizontal="center" vertical="center" wrapText="1"/>
    </xf>
    <xf numFmtId="0" fontId="58" fillId="0" borderId="143" xfId="2" applyFont="1" applyBorder="1" applyProtection="1">
      <alignment vertical="center"/>
    </xf>
    <xf numFmtId="0" fontId="55" fillId="0" borderId="0" xfId="2" applyFont="1" applyAlignment="1" applyProtection="1">
      <alignment horizontal="distributed" vertical="center" wrapText="1"/>
    </xf>
    <xf numFmtId="0" fontId="58" fillId="0" borderId="0" xfId="2" applyFont="1" applyProtection="1">
      <alignment vertical="center"/>
    </xf>
    <xf numFmtId="0" fontId="55" fillId="0" borderId="0" xfId="2" applyFont="1" applyAlignment="1" applyProtection="1">
      <alignment vertical="center" shrinkToFit="1"/>
    </xf>
    <xf numFmtId="0" fontId="58" fillId="0" borderId="10" xfId="2" applyFont="1" applyBorder="1" applyProtection="1">
      <alignment vertical="center"/>
    </xf>
    <xf numFmtId="0" fontId="55" fillId="0" borderId="10" xfId="2" applyFont="1" applyBorder="1" applyAlignment="1" applyProtection="1">
      <alignment vertical="center" shrinkToFit="1"/>
    </xf>
    <xf numFmtId="0" fontId="65" fillId="0" borderId="0" xfId="2" applyFont="1" applyProtection="1">
      <alignment vertical="center"/>
    </xf>
    <xf numFmtId="0" fontId="62" fillId="0" borderId="0" xfId="2" applyFont="1" applyAlignment="1" applyProtection="1">
      <alignment horizontal="center" vertical="center"/>
    </xf>
    <xf numFmtId="0" fontId="55" fillId="0" borderId="0" xfId="2" applyFont="1" applyAlignment="1" applyProtection="1">
      <alignment horizontal="right" vertical="center"/>
    </xf>
    <xf numFmtId="0" fontId="55" fillId="0" borderId="5" xfId="2" applyFont="1" applyBorder="1" applyProtection="1">
      <alignment vertical="center"/>
    </xf>
    <xf numFmtId="0" fontId="55" fillId="0" borderId="7" xfId="2" applyFont="1" applyBorder="1" applyProtection="1">
      <alignment vertical="center"/>
    </xf>
    <xf numFmtId="0" fontId="55" fillId="0" borderId="6" xfId="2" applyFont="1" applyBorder="1" applyProtection="1">
      <alignment vertical="center"/>
    </xf>
    <xf numFmtId="0" fontId="68" fillId="11" borderId="51" xfId="2" applyFont="1" applyFill="1" applyBorder="1" applyProtection="1">
      <alignment vertical="center"/>
    </xf>
    <xf numFmtId="0" fontId="58" fillId="0" borderId="9" xfId="2" applyFont="1" applyBorder="1" applyAlignment="1" applyProtection="1">
      <alignment horizontal="center" vertical="center"/>
    </xf>
    <xf numFmtId="0" fontId="58" fillId="0" borderId="6" xfId="2" applyFont="1" applyBorder="1" applyAlignment="1" applyProtection="1">
      <alignment horizontal="right" vertical="center"/>
    </xf>
    <xf numFmtId="0" fontId="58" fillId="0" borderId="4" xfId="2" applyFont="1" applyBorder="1" applyAlignment="1" applyProtection="1">
      <alignment horizontal="right" vertical="center"/>
    </xf>
    <xf numFmtId="0" fontId="58" fillId="0" borderId="0" xfId="2" applyFont="1" applyAlignment="1" applyProtection="1">
      <alignment horizontal="right" vertical="center"/>
    </xf>
    <xf numFmtId="0" fontId="58" fillId="0" borderId="8" xfId="2" applyFont="1" applyBorder="1" applyAlignment="1" applyProtection="1">
      <alignment horizontal="center" vertical="center"/>
    </xf>
    <xf numFmtId="0" fontId="58" fillId="0" borderId="12" xfId="2" applyFont="1" applyBorder="1" applyAlignment="1" applyProtection="1">
      <alignment horizontal="right" vertical="center"/>
    </xf>
    <xf numFmtId="0" fontId="58" fillId="0" borderId="0" xfId="2" applyFont="1" applyAlignment="1" applyProtection="1">
      <alignment horizontal="left" vertical="center" wrapText="1"/>
    </xf>
    <xf numFmtId="38" fontId="70" fillId="9" borderId="0" xfId="3" applyFont="1" applyFill="1" applyBorder="1" applyAlignment="1" applyProtection="1">
      <alignment horizontal="center" vertical="center"/>
    </xf>
    <xf numFmtId="0" fontId="58" fillId="9" borderId="0" xfId="2" applyFont="1" applyFill="1" applyAlignment="1" applyProtection="1">
      <alignment horizontal="right" vertical="center"/>
    </xf>
    <xf numFmtId="0" fontId="58" fillId="0" borderId="3" xfId="2" applyFont="1" applyBorder="1" applyAlignment="1" applyProtection="1">
      <alignment horizontal="center" vertical="center"/>
    </xf>
    <xf numFmtId="0" fontId="68" fillId="11" borderId="31" xfId="2" applyFont="1" applyFill="1" applyBorder="1" applyProtection="1">
      <alignment vertical="center"/>
    </xf>
    <xf numFmtId="0" fontId="58" fillId="0" borderId="13" xfId="2" applyFont="1" applyBorder="1" applyAlignment="1" applyProtection="1">
      <alignment horizontal="center" vertical="center"/>
    </xf>
    <xf numFmtId="0" fontId="63" fillId="0" borderId="0" xfId="2" applyFont="1" applyProtection="1">
      <alignment vertical="center"/>
    </xf>
    <xf numFmtId="0" fontId="63" fillId="0" borderId="0" xfId="2" applyFont="1" applyAlignment="1" applyProtection="1">
      <alignment horizontal="right" vertical="center"/>
    </xf>
    <xf numFmtId="192" fontId="63" fillId="0" borderId="8" xfId="2" applyNumberFormat="1" applyFont="1" applyBorder="1" applyProtection="1">
      <alignment vertical="center"/>
    </xf>
    <xf numFmtId="0" fontId="55" fillId="0" borderId="0" xfId="2" applyFont="1" applyAlignment="1" applyProtection="1">
      <alignment horizontal="center" vertical="top"/>
    </xf>
    <xf numFmtId="0" fontId="58" fillId="0" borderId="14" xfId="2" applyFont="1" applyBorder="1" applyAlignment="1" applyProtection="1">
      <alignment horizontal="center" vertical="center"/>
    </xf>
    <xf numFmtId="38" fontId="70" fillId="9" borderId="0" xfId="2" applyNumberFormat="1" applyFont="1" applyFill="1" applyAlignment="1" applyProtection="1">
      <alignment horizontal="right"/>
    </xf>
    <xf numFmtId="0" fontId="58" fillId="0" borderId="1" xfId="2" applyFont="1" applyBorder="1" applyProtection="1">
      <alignment vertical="center"/>
    </xf>
    <xf numFmtId="0" fontId="58" fillId="0" borderId="8" xfId="2" applyFont="1" applyBorder="1" applyProtection="1">
      <alignment vertical="center"/>
    </xf>
    <xf numFmtId="0" fontId="61" fillId="0" borderId="0" xfId="2" applyFont="1" applyAlignment="1" applyProtection="1">
      <alignment horizontal="left" vertical="top"/>
    </xf>
    <xf numFmtId="0" fontId="61" fillId="0" borderId="0" xfId="2" applyFont="1" applyAlignment="1" applyProtection="1">
      <alignment horizontal="left" vertical="center"/>
    </xf>
    <xf numFmtId="0" fontId="76" fillId="0" borderId="188" xfId="6" applyFont="1" applyBorder="1" applyAlignment="1" applyProtection="1">
      <alignment horizontal="center" vertical="center" shrinkToFit="1"/>
    </xf>
    <xf numFmtId="196" fontId="76" fillId="0" borderId="200" xfId="6" applyNumberFormat="1" applyFont="1" applyBorder="1" applyAlignment="1" applyProtection="1">
      <alignment horizontal="center" vertical="center" shrinkToFit="1"/>
    </xf>
    <xf numFmtId="0" fontId="76" fillId="0" borderId="201" xfId="6" applyFont="1" applyBorder="1" applyAlignment="1" applyProtection="1">
      <alignment horizontal="center" vertical="center" shrinkToFit="1"/>
    </xf>
    <xf numFmtId="0" fontId="76" fillId="0" borderId="193" xfId="6" applyFont="1" applyBorder="1" applyAlignment="1" applyProtection="1">
      <alignment horizontal="center" vertical="center" shrinkToFit="1"/>
    </xf>
    <xf numFmtId="196" fontId="76" fillId="0" borderId="191" xfId="6" applyNumberFormat="1" applyFont="1" applyBorder="1" applyAlignment="1" applyProtection="1">
      <alignment horizontal="center" vertical="center" shrinkToFit="1"/>
    </xf>
    <xf numFmtId="0" fontId="76" fillId="0" borderId="188" xfId="6" applyFont="1" applyBorder="1" applyAlignment="1" applyProtection="1">
      <alignment vertical="center" shrinkToFit="1"/>
    </xf>
    <xf numFmtId="0" fontId="76" fillId="0" borderId="196" xfId="6" applyFont="1" applyBorder="1" applyAlignment="1" applyProtection="1">
      <alignment vertical="center" shrinkToFit="1"/>
    </xf>
    <xf numFmtId="0" fontId="76" fillId="0" borderId="190" xfId="6" applyFont="1" applyBorder="1" applyAlignment="1" applyProtection="1">
      <alignment horizontal="center" vertical="center" shrinkToFit="1"/>
    </xf>
    <xf numFmtId="196" fontId="76" fillId="0" borderId="195" xfId="6" applyNumberFormat="1" applyFont="1" applyBorder="1" applyAlignment="1" applyProtection="1">
      <alignment horizontal="center" vertical="center" shrinkToFit="1"/>
    </xf>
    <xf numFmtId="0" fontId="55" fillId="9" borderId="0" xfId="2" applyFont="1" applyFill="1" applyProtection="1">
      <alignment vertical="center"/>
    </xf>
    <xf numFmtId="58" fontId="55" fillId="0" borderId="0" xfId="2" applyNumberFormat="1" applyFont="1" applyProtection="1">
      <alignment vertical="center"/>
    </xf>
    <xf numFmtId="0" fontId="58" fillId="0" borderId="12" xfId="2" applyFont="1" applyBorder="1" applyAlignment="1">
      <alignment horizontal="right" vertical="center"/>
    </xf>
    <xf numFmtId="0" fontId="76" fillId="0" borderId="14" xfId="6" applyFont="1" applyBorder="1" applyAlignment="1" applyProtection="1">
      <alignment horizontal="center" vertical="center" shrinkToFit="1"/>
      <protection locked="0"/>
    </xf>
    <xf numFmtId="38" fontId="76" fillId="0" borderId="8" xfId="1" applyFont="1" applyBorder="1" applyAlignment="1" applyProtection="1">
      <alignment vertical="center" shrinkToFit="1"/>
      <protection locked="0"/>
    </xf>
    <xf numFmtId="0" fontId="101" fillId="0" borderId="0" xfId="4" applyFont="1"/>
    <xf numFmtId="0" fontId="84" fillId="0" borderId="0" xfId="4" applyFont="1"/>
    <xf numFmtId="0" fontId="88" fillId="0" borderId="8" xfId="4" applyFont="1" applyBorder="1" applyAlignment="1">
      <alignment horizontal="center"/>
    </xf>
    <xf numFmtId="0" fontId="88" fillId="0" borderId="8" xfId="4" applyFont="1" applyBorder="1"/>
    <xf numFmtId="0" fontId="88" fillId="0" borderId="8" xfId="4" applyFont="1" applyBorder="1" applyAlignment="1">
      <alignment shrinkToFit="1"/>
    </xf>
    <xf numFmtId="0" fontId="102" fillId="0" borderId="0" xfId="0" applyFont="1" applyAlignment="1">
      <alignment vertical="top" textRotation="255" wrapText="1"/>
    </xf>
    <xf numFmtId="0" fontId="102" fillId="0" borderId="0" xfId="0" applyFont="1" applyAlignment="1">
      <alignment vertical="center" shrinkToFit="1"/>
    </xf>
    <xf numFmtId="0" fontId="55" fillId="0" borderId="161" xfId="2" applyFont="1" applyFill="1" applyBorder="1" applyAlignment="1" applyProtection="1">
      <alignment vertical="center" wrapText="1"/>
    </xf>
    <xf numFmtId="0" fontId="55" fillId="0" borderId="170" xfId="2" applyFont="1" applyFill="1" applyBorder="1" applyAlignment="1" applyProtection="1">
      <alignment vertical="center" wrapText="1"/>
    </xf>
    <xf numFmtId="0" fontId="55" fillId="0" borderId="170" xfId="2" applyFont="1" applyBorder="1" applyAlignment="1" applyProtection="1">
      <alignment horizontal="right" vertical="center"/>
    </xf>
    <xf numFmtId="0" fontId="58" fillId="0" borderId="167" xfId="2" applyFont="1" applyBorder="1">
      <alignment vertical="center"/>
    </xf>
    <xf numFmtId="0" fontId="58" fillId="0" borderId="116" xfId="2" applyFont="1" applyBorder="1">
      <alignment vertical="center"/>
    </xf>
    <xf numFmtId="0" fontId="58" fillId="0" borderId="132" xfId="2" applyFont="1" applyBorder="1">
      <alignment vertical="center"/>
    </xf>
    <xf numFmtId="0" fontId="58" fillId="0" borderId="138" xfId="2" applyFont="1" applyBorder="1">
      <alignment vertical="center"/>
    </xf>
    <xf numFmtId="0" fontId="58" fillId="0" borderId="0" xfId="2" applyFont="1" applyBorder="1">
      <alignment vertical="center"/>
    </xf>
    <xf numFmtId="38" fontId="58" fillId="0" borderId="10" xfId="3" applyFont="1" applyFill="1" applyBorder="1" applyAlignment="1" applyProtection="1">
      <alignment vertical="center"/>
      <protection locked="0"/>
    </xf>
    <xf numFmtId="38" fontId="58" fillId="0" borderId="61" xfId="3" applyFont="1" applyFill="1" applyBorder="1" applyAlignment="1" applyProtection="1">
      <alignment vertical="center"/>
      <protection locked="0"/>
    </xf>
    <xf numFmtId="0" fontId="73" fillId="0" borderId="0" xfId="0" applyFont="1" applyAlignment="1"/>
    <xf numFmtId="0" fontId="102" fillId="0" borderId="0" xfId="0" applyFont="1" applyFill="1" applyAlignment="1">
      <alignment vertical="top" textRotation="255" wrapText="1"/>
    </xf>
    <xf numFmtId="189" fontId="29" fillId="0" borderId="137" xfId="0" applyNumberFormat="1" applyFont="1" applyFill="1" applyBorder="1" applyProtection="1">
      <alignment vertical="center"/>
    </xf>
    <xf numFmtId="195" fontId="76" fillId="0" borderId="163" xfId="4" applyNumberFormat="1" applyFont="1" applyBorder="1" applyAlignment="1" applyProtection="1">
      <alignment vertical="center"/>
      <protection locked="0"/>
    </xf>
    <xf numFmtId="38" fontId="76" fillId="0" borderId="163" xfId="6" applyNumberFormat="1" applyFont="1" applyBorder="1" applyAlignment="1" applyProtection="1">
      <alignment vertical="center" shrinkToFit="1"/>
      <protection locked="0"/>
    </xf>
    <xf numFmtId="38" fontId="76" fillId="0" borderId="156" xfId="6" applyNumberFormat="1" applyFont="1" applyBorder="1" applyAlignment="1" applyProtection="1">
      <alignment vertical="center" shrinkToFit="1"/>
      <protection locked="0"/>
    </xf>
    <xf numFmtId="0" fontId="21" fillId="0" borderId="88" xfId="0" applyFont="1" applyBorder="1" applyAlignment="1">
      <alignment horizontal="center" vertical="center" wrapText="1"/>
    </xf>
    <xf numFmtId="0" fontId="21" fillId="0" borderId="89" xfId="0" applyFont="1" applyBorder="1" applyAlignment="1">
      <alignment horizontal="center" vertical="center" wrapText="1"/>
    </xf>
    <xf numFmtId="0" fontId="21" fillId="9" borderId="59" xfId="0" applyFont="1" applyFill="1" applyBorder="1" applyAlignment="1">
      <alignment horizontal="center" vertical="center"/>
    </xf>
    <xf numFmtId="0" fontId="21" fillId="9" borderId="7" xfId="0" applyFont="1" applyFill="1" applyBorder="1" applyAlignment="1">
      <alignment horizontal="center" vertical="center"/>
    </xf>
    <xf numFmtId="0" fontId="21" fillId="9" borderId="60" xfId="0" applyFont="1" applyFill="1" applyBorder="1" applyAlignment="1">
      <alignment horizontal="center" vertical="center"/>
    </xf>
    <xf numFmtId="184" fontId="21" fillId="0" borderId="59" xfId="0" applyNumberFormat="1" applyFont="1" applyBorder="1" applyAlignment="1">
      <alignment horizontal="center" vertical="center"/>
    </xf>
    <xf numFmtId="184" fontId="21" fillId="0" borderId="7" xfId="0" applyNumberFormat="1" applyFont="1" applyBorder="1" applyAlignment="1">
      <alignment horizontal="center" vertical="center"/>
    </xf>
    <xf numFmtId="184" fontId="21" fillId="0" borderId="60" xfId="0" applyNumberFormat="1" applyFont="1" applyBorder="1" applyAlignment="1">
      <alignment horizontal="center" vertical="center"/>
    </xf>
    <xf numFmtId="0" fontId="21" fillId="2" borderId="49" xfId="0" applyFont="1" applyFill="1" applyBorder="1" applyAlignment="1" applyProtection="1">
      <alignment horizontal="left" vertical="top"/>
      <protection locked="0"/>
    </xf>
    <xf numFmtId="0" fontId="21" fillId="2" borderId="50" xfId="0" applyFont="1" applyFill="1" applyBorder="1" applyAlignment="1" applyProtection="1">
      <alignment horizontal="left" vertical="top"/>
      <protection locked="0"/>
    </xf>
    <xf numFmtId="0" fontId="21" fillId="2" borderId="51" xfId="0" applyFont="1" applyFill="1" applyBorder="1" applyAlignment="1" applyProtection="1">
      <alignment horizontal="left" vertical="top"/>
      <protection locked="0"/>
    </xf>
    <xf numFmtId="0" fontId="21" fillId="0" borderId="59" xfId="0" applyFont="1" applyBorder="1" applyAlignment="1">
      <alignment horizontal="left" vertical="center"/>
    </xf>
    <xf numFmtId="0" fontId="21" fillId="0" borderId="6" xfId="0" applyFont="1" applyBorder="1" applyAlignment="1">
      <alignment horizontal="left" vertical="center"/>
    </xf>
    <xf numFmtId="0" fontId="21" fillId="0" borderId="69" xfId="0" applyFont="1" applyBorder="1" applyAlignment="1">
      <alignment horizontal="left" vertical="center"/>
    </xf>
    <xf numFmtId="0" fontId="21" fillId="0" borderId="0" xfId="0" applyFont="1" applyAlignment="1">
      <alignment horizontal="left" vertical="center"/>
    </xf>
    <xf numFmtId="0" fontId="21" fillId="0" borderId="93" xfId="0" applyFont="1" applyBorder="1" applyAlignment="1">
      <alignment horizontal="left" vertical="center"/>
    </xf>
    <xf numFmtId="0" fontId="21" fillId="0" borderId="94" xfId="0" applyFont="1" applyBorder="1" applyAlignment="1">
      <alignment horizontal="left" vertical="center"/>
    </xf>
    <xf numFmtId="0" fontId="21" fillId="0" borderId="78" xfId="0" applyFont="1" applyBorder="1" applyAlignment="1">
      <alignment horizontal="left" vertical="center"/>
    </xf>
    <xf numFmtId="0" fontId="21" fillId="0" borderId="79" xfId="0" applyFont="1" applyBorder="1" applyAlignment="1">
      <alignment horizontal="left" vertical="center"/>
    </xf>
    <xf numFmtId="0" fontId="21" fillId="0" borderId="99" xfId="0" applyFont="1" applyBorder="1" applyAlignment="1">
      <alignment horizontal="left" vertical="center"/>
    </xf>
    <xf numFmtId="0" fontId="21" fillId="0" borderId="100" xfId="0" applyFont="1" applyBorder="1" applyAlignment="1">
      <alignment horizontal="left" vertical="center"/>
    </xf>
    <xf numFmtId="0" fontId="17" fillId="0" borderId="52" xfId="0" applyFont="1" applyBorder="1" applyAlignment="1">
      <alignment horizontal="center" vertical="center" wrapText="1"/>
    </xf>
    <xf numFmtId="0" fontId="17" fillId="0" borderId="53" xfId="0" applyFont="1" applyBorder="1" applyAlignment="1">
      <alignment horizontal="center" vertical="center" wrapText="1"/>
    </xf>
    <xf numFmtId="0" fontId="17" fillId="0" borderId="57" xfId="0" applyFont="1" applyBorder="1" applyAlignment="1">
      <alignment horizontal="center" vertical="center" wrapText="1"/>
    </xf>
    <xf numFmtId="0" fontId="17" fillId="0" borderId="58"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61" xfId="0" applyFont="1" applyBorder="1" applyAlignment="1">
      <alignment horizontal="center" vertical="center" wrapText="1"/>
    </xf>
    <xf numFmtId="0" fontId="21" fillId="0" borderId="62" xfId="0" applyFont="1" applyBorder="1" applyAlignment="1">
      <alignment horizontal="left" vertical="center"/>
    </xf>
    <xf numFmtId="0" fontId="21" fillId="0" borderId="2" xfId="0" applyFont="1" applyBorder="1" applyAlignment="1">
      <alignment horizontal="left" vertical="center"/>
    </xf>
    <xf numFmtId="0" fontId="21" fillId="0" borderId="58" xfId="0" applyFont="1" applyBorder="1" applyAlignment="1">
      <alignment horizontal="left" vertical="center"/>
    </xf>
    <xf numFmtId="0" fontId="21" fillId="0" borderId="12" xfId="0" applyFont="1" applyBorder="1" applyAlignment="1">
      <alignment horizontal="left" vertical="center"/>
    </xf>
    <xf numFmtId="0" fontId="21" fillId="0" borderId="4" xfId="0" applyFont="1" applyBorder="1" applyAlignment="1">
      <alignment horizontal="left" vertical="center"/>
    </xf>
    <xf numFmtId="0" fontId="21" fillId="0" borderId="71" xfId="0" applyFont="1" applyBorder="1" applyAlignment="1">
      <alignment horizontal="left" vertical="center"/>
    </xf>
    <xf numFmtId="0" fontId="21" fillId="0" borderId="72" xfId="0" applyFont="1" applyBorder="1" applyAlignment="1">
      <alignment horizontal="left" vertical="center"/>
    </xf>
    <xf numFmtId="0" fontId="21" fillId="0" borderId="10" xfId="0" applyFont="1" applyBorder="1" applyAlignment="1">
      <alignment horizontal="left" vertical="center"/>
    </xf>
    <xf numFmtId="0" fontId="20" fillId="0" borderId="0" xfId="0" applyFont="1" applyAlignment="1">
      <alignment horizontal="center" vertical="center"/>
    </xf>
    <xf numFmtId="0" fontId="22" fillId="0" borderId="49" xfId="0" applyFont="1" applyBorder="1" applyAlignment="1">
      <alignment horizontal="center" vertical="center"/>
    </xf>
    <xf numFmtId="0" fontId="22" fillId="0" borderId="50" xfId="0" applyFont="1" applyBorder="1" applyAlignment="1">
      <alignment horizontal="center" vertical="center"/>
    </xf>
    <xf numFmtId="0" fontId="22" fillId="0" borderId="51" xfId="0" applyFont="1" applyBorder="1" applyAlignment="1">
      <alignment horizontal="center" vertical="center"/>
    </xf>
    <xf numFmtId="0" fontId="22" fillId="0" borderId="49" xfId="0" applyFont="1" applyFill="1" applyBorder="1" applyAlignment="1" applyProtection="1">
      <alignment horizontal="center" vertical="center" shrinkToFit="1"/>
    </xf>
    <xf numFmtId="0" fontId="22" fillId="0" borderId="50" xfId="0" applyFont="1" applyFill="1" applyBorder="1" applyAlignment="1" applyProtection="1">
      <alignment horizontal="center" vertical="center" shrinkToFit="1"/>
    </xf>
    <xf numFmtId="0" fontId="22" fillId="0" borderId="51" xfId="0" applyFont="1" applyFill="1" applyBorder="1" applyAlignment="1" applyProtection="1">
      <alignment horizontal="center" vertical="center" shrinkToFit="1"/>
    </xf>
    <xf numFmtId="0" fontId="17" fillId="0" borderId="52" xfId="0" applyFont="1" applyBorder="1" applyAlignment="1">
      <alignment horizontal="center" vertical="center"/>
    </xf>
    <xf numFmtId="0" fontId="17" fillId="0" borderId="53" xfId="0" applyFont="1" applyBorder="1" applyAlignment="1">
      <alignment horizontal="center" vertical="center"/>
    </xf>
    <xf numFmtId="0" fontId="17" fillId="0" borderId="58" xfId="0" applyFont="1" applyBorder="1" applyAlignment="1">
      <alignment horizontal="center" vertical="center"/>
    </xf>
    <xf numFmtId="0" fontId="17" fillId="0" borderId="10" xfId="0" applyFont="1" applyBorder="1" applyAlignment="1">
      <alignment horizontal="center" vertical="center"/>
    </xf>
    <xf numFmtId="0" fontId="21" fillId="0" borderId="57" xfId="0" applyFont="1" applyBorder="1" applyAlignment="1">
      <alignment horizontal="center" vertical="center" wrapText="1"/>
    </xf>
    <xf numFmtId="0" fontId="21" fillId="0" borderId="61" xfId="0" applyFont="1" applyBorder="1" applyAlignment="1">
      <alignment horizontal="center" vertical="center" wrapText="1"/>
    </xf>
    <xf numFmtId="0" fontId="21" fillId="0" borderId="59" xfId="0" applyFont="1" applyBorder="1" applyAlignment="1">
      <alignment horizontal="center" vertical="center"/>
    </xf>
    <xf numFmtId="0" fontId="21" fillId="0" borderId="7" xfId="0" applyFont="1" applyBorder="1" applyAlignment="1">
      <alignment horizontal="center" vertical="center"/>
    </xf>
    <xf numFmtId="0" fontId="21" fillId="0" borderId="60" xfId="0" applyFont="1" applyBorder="1" applyAlignment="1">
      <alignment horizontal="center" vertical="center"/>
    </xf>
    <xf numFmtId="0" fontId="22" fillId="0" borderId="49" xfId="0" applyFont="1" applyBorder="1" applyAlignment="1">
      <alignment horizontal="center" vertical="center" shrinkToFit="1"/>
    </xf>
    <xf numFmtId="0" fontId="22" fillId="0" borderId="50" xfId="0" applyFont="1" applyBorder="1" applyAlignment="1">
      <alignment horizontal="center" vertical="center" shrinkToFit="1"/>
    </xf>
    <xf numFmtId="0" fontId="22" fillId="0" borderId="51" xfId="0" applyFont="1" applyBorder="1" applyAlignment="1">
      <alignment horizontal="center" vertical="center" shrinkToFit="1"/>
    </xf>
    <xf numFmtId="0" fontId="29" fillId="0" borderId="7" xfId="0" applyFont="1" applyBorder="1" applyAlignment="1" applyProtection="1">
      <alignment horizontal="left" vertical="center"/>
    </xf>
    <xf numFmtId="0" fontId="29" fillId="0" borderId="60" xfId="0" applyFont="1" applyBorder="1" applyAlignment="1" applyProtection="1">
      <alignment horizontal="left" vertical="center"/>
    </xf>
    <xf numFmtId="0" fontId="29" fillId="0" borderId="59" xfId="0" applyFont="1" applyBorder="1" applyAlignment="1" applyProtection="1">
      <alignment horizontal="center" vertical="center" wrapText="1"/>
    </xf>
    <xf numFmtId="0" fontId="29" fillId="0" borderId="60" xfId="0" applyFont="1" applyBorder="1" applyAlignment="1" applyProtection="1">
      <alignment horizontal="center" vertical="center" wrapText="1"/>
    </xf>
    <xf numFmtId="188" fontId="29" fillId="0" borderId="115" xfId="0" applyNumberFormat="1" applyFont="1" applyBorder="1" applyAlignment="1" applyProtection="1">
      <alignment horizontal="center" vertical="center" wrapText="1"/>
    </xf>
    <xf numFmtId="188" fontId="29" fillId="0" borderId="116" xfId="0" applyNumberFormat="1" applyFont="1" applyBorder="1" applyAlignment="1" applyProtection="1">
      <alignment horizontal="center" vertical="center" wrapText="1"/>
    </xf>
    <xf numFmtId="188" fontId="29" fillId="0" borderId="58" xfId="0" applyNumberFormat="1" applyFont="1" applyBorder="1" applyAlignment="1" applyProtection="1">
      <alignment horizontal="center" vertical="center" wrapText="1"/>
    </xf>
    <xf numFmtId="188" fontId="29" fillId="0" borderId="61" xfId="0" applyNumberFormat="1" applyFont="1" applyBorder="1" applyAlignment="1" applyProtection="1">
      <alignment horizontal="center" vertical="center" wrapText="1"/>
    </xf>
    <xf numFmtId="0" fontId="29" fillId="0" borderId="58" xfId="0" applyFont="1" applyBorder="1" applyAlignment="1" applyProtection="1">
      <alignment horizontal="center" vertical="center" wrapText="1"/>
    </xf>
    <xf numFmtId="0" fontId="29" fillId="0" borderId="61" xfId="0" applyFont="1" applyBorder="1" applyAlignment="1" applyProtection="1">
      <alignment horizontal="center" vertical="center" wrapText="1"/>
    </xf>
    <xf numFmtId="0" fontId="29" fillId="0" borderId="52" xfId="0" applyFont="1" applyBorder="1" applyAlignment="1" applyProtection="1">
      <alignment horizontal="center" vertical="center"/>
    </xf>
    <xf numFmtId="0" fontId="29" fillId="0" borderId="53" xfId="0" applyFont="1" applyBorder="1" applyAlignment="1" applyProtection="1">
      <alignment horizontal="center" vertical="center"/>
    </xf>
    <xf numFmtId="0" fontId="29" fillId="0" borderId="57" xfId="0" applyFont="1" applyBorder="1" applyAlignment="1" applyProtection="1">
      <alignment horizontal="center" vertical="center"/>
    </xf>
    <xf numFmtId="0" fontId="29" fillId="0" borderId="49" xfId="0" applyFont="1" applyBorder="1" applyAlignment="1" applyProtection="1">
      <alignment horizontal="center" vertical="center" wrapText="1"/>
    </xf>
    <xf numFmtId="0" fontId="29" fillId="0" borderId="50" xfId="0" applyFont="1" applyBorder="1" applyAlignment="1" applyProtection="1">
      <alignment horizontal="center" vertical="center" wrapText="1"/>
    </xf>
    <xf numFmtId="0" fontId="29" fillId="0" borderId="51" xfId="0" applyFont="1" applyBorder="1" applyAlignment="1" applyProtection="1">
      <alignment horizontal="center" vertical="center" wrapText="1"/>
    </xf>
    <xf numFmtId="0" fontId="29" fillId="0" borderId="0" xfId="0" applyFont="1" applyAlignment="1" applyProtection="1">
      <alignment horizontal="center" vertical="center"/>
    </xf>
    <xf numFmtId="0" fontId="29" fillId="0" borderId="49" xfId="0" applyFont="1" applyBorder="1" applyAlignment="1" applyProtection="1">
      <alignment horizontal="center" vertical="center"/>
    </xf>
    <xf numFmtId="0" fontId="29" fillId="0" borderId="50" xfId="0" applyFont="1" applyBorder="1" applyAlignment="1" applyProtection="1">
      <alignment horizontal="center" vertical="center"/>
    </xf>
    <xf numFmtId="0" fontId="29" fillId="0" borderId="51" xfId="0" applyFont="1" applyBorder="1" applyAlignment="1" applyProtection="1">
      <alignment horizontal="center" vertical="center"/>
    </xf>
    <xf numFmtId="0" fontId="29" fillId="0" borderId="5" xfId="0" applyFont="1" applyBorder="1" applyAlignment="1" applyProtection="1">
      <alignment horizontal="left" vertical="center"/>
    </xf>
    <xf numFmtId="0" fontId="29" fillId="0" borderId="3" xfId="0" applyFont="1" applyBorder="1" applyAlignment="1" applyProtection="1">
      <alignment horizontal="left" vertical="center"/>
    </xf>
    <xf numFmtId="0" fontId="29" fillId="0" borderId="2" xfId="0" applyFont="1" applyBorder="1" applyAlignment="1" applyProtection="1">
      <alignment horizontal="left" vertical="center"/>
    </xf>
    <xf numFmtId="0" fontId="29" fillId="0" borderId="107" xfId="0" applyFont="1" applyBorder="1" applyAlignment="1" applyProtection="1">
      <alignment horizontal="left" vertical="center"/>
    </xf>
    <xf numFmtId="0" fontId="29" fillId="0" borderId="108" xfId="0" applyFont="1" applyBorder="1" applyAlignment="1" applyProtection="1">
      <alignment horizontal="left" vertical="center"/>
    </xf>
    <xf numFmtId="0" fontId="29" fillId="0" borderId="23" xfId="0" applyFont="1" applyBorder="1" applyAlignment="1" applyProtection="1">
      <alignment horizontal="left" vertical="center"/>
    </xf>
    <xf numFmtId="0" fontId="31" fillId="0" borderId="108" xfId="0" applyFont="1" applyBorder="1" applyAlignment="1" applyProtection="1">
      <alignment horizontal="left" vertical="center"/>
    </xf>
    <xf numFmtId="0" fontId="31" fillId="0" borderId="23" xfId="0" applyFont="1" applyBorder="1" applyAlignment="1" applyProtection="1">
      <alignment horizontal="left" vertical="center"/>
    </xf>
    <xf numFmtId="0" fontId="29" fillId="0" borderId="112" xfId="0" applyFont="1" applyBorder="1" applyAlignment="1" applyProtection="1">
      <alignment horizontal="left" vertical="center"/>
    </xf>
    <xf numFmtId="0" fontId="29" fillId="0" borderId="113" xfId="0" applyFont="1" applyBorder="1" applyAlignment="1" applyProtection="1">
      <alignment horizontal="left" vertical="center"/>
    </xf>
    <xf numFmtId="0" fontId="29" fillId="0" borderId="0" xfId="0" applyFont="1" applyAlignment="1" applyProtection="1">
      <alignment horizontal="left" vertical="top" wrapText="1"/>
    </xf>
    <xf numFmtId="0" fontId="64" fillId="0" borderId="0" xfId="2" applyFont="1" applyAlignment="1">
      <alignment horizontal="center" vertical="center"/>
    </xf>
    <xf numFmtId="0" fontId="55" fillId="0" borderId="10" xfId="2" applyFont="1" applyBorder="1" applyAlignment="1">
      <alignment horizontal="center" vertical="center" shrinkToFit="1"/>
    </xf>
    <xf numFmtId="0" fontId="58" fillId="0" borderId="54" xfId="2" applyFont="1" applyBorder="1" applyAlignment="1">
      <alignment horizontal="distributed" vertical="center"/>
    </xf>
    <xf numFmtId="0" fontId="55" fillId="0" borderId="87" xfId="2" applyFont="1" applyBorder="1" applyAlignment="1" applyProtection="1">
      <alignment horizontal="center" vertical="center" shrinkToFit="1"/>
    </xf>
    <xf numFmtId="0" fontId="55" fillId="0" borderId="56" xfId="2" applyFont="1" applyBorder="1" applyAlignment="1" applyProtection="1">
      <alignment horizontal="center" vertical="center" shrinkToFit="1"/>
    </xf>
    <xf numFmtId="0" fontId="55" fillId="0" borderId="157" xfId="2" applyFont="1" applyFill="1" applyBorder="1" applyAlignment="1" applyProtection="1">
      <alignment horizontal="center" vertical="center" shrinkToFit="1"/>
    </xf>
    <xf numFmtId="0" fontId="55" fillId="0" borderId="156" xfId="2" applyFont="1" applyFill="1" applyBorder="1" applyAlignment="1" applyProtection="1">
      <alignment horizontal="center" vertical="center" shrinkToFit="1"/>
    </xf>
    <xf numFmtId="0" fontId="58" fillId="0" borderId="90" xfId="2" applyFont="1" applyBorder="1" applyAlignment="1">
      <alignment horizontal="distributed" vertical="center"/>
    </xf>
    <xf numFmtId="0" fontId="55" fillId="0" borderId="5" xfId="2" applyFont="1" applyFill="1" applyBorder="1" applyAlignment="1" applyProtection="1">
      <alignment horizontal="center" vertical="center" shrinkToFit="1"/>
    </xf>
    <xf numFmtId="0" fontId="55" fillId="0" borderId="91" xfId="2" applyFont="1" applyFill="1" applyBorder="1" applyAlignment="1" applyProtection="1">
      <alignment horizontal="center" vertical="center" shrinkToFit="1"/>
    </xf>
    <xf numFmtId="0" fontId="58" fillId="0" borderId="162" xfId="2" applyFont="1" applyBorder="1" applyAlignment="1">
      <alignment horizontal="distributed" vertical="center"/>
    </xf>
    <xf numFmtId="0" fontId="55" fillId="0" borderId="159" xfId="2" applyFont="1" applyFill="1" applyBorder="1" applyAlignment="1" applyProtection="1">
      <alignment horizontal="center" vertical="center" wrapText="1"/>
    </xf>
    <xf numFmtId="0" fontId="55" fillId="0" borderId="157" xfId="2" applyFont="1" applyFill="1" applyBorder="1" applyAlignment="1" applyProtection="1">
      <alignment horizontal="center" vertical="center"/>
    </xf>
    <xf numFmtId="0" fontId="55" fillId="0" borderId="52" xfId="2" applyFont="1" applyBorder="1" applyAlignment="1">
      <alignment horizontal="center" vertical="center" wrapText="1"/>
    </xf>
    <xf numFmtId="0" fontId="55" fillId="0" borderId="88" xfId="2" applyFont="1" applyBorder="1" applyAlignment="1">
      <alignment horizontal="center" vertical="center" wrapText="1"/>
    </xf>
    <xf numFmtId="0" fontId="55" fillId="0" borderId="53" xfId="2" applyFont="1" applyBorder="1" applyAlignment="1">
      <alignment horizontal="center" vertical="center" wrapText="1"/>
    </xf>
    <xf numFmtId="0" fontId="55" fillId="0" borderId="57" xfId="2" applyFont="1" applyBorder="1" applyAlignment="1">
      <alignment horizontal="center" vertical="center" wrapText="1"/>
    </xf>
    <xf numFmtId="0" fontId="55" fillId="0" borderId="58" xfId="2" applyFont="1" applyBorder="1" applyAlignment="1">
      <alignment horizontal="center" vertical="center" wrapText="1"/>
    </xf>
    <xf numFmtId="0" fontId="55" fillId="0" borderId="10" xfId="2" applyFont="1" applyBorder="1" applyAlignment="1">
      <alignment horizontal="center" vertical="center" wrapText="1"/>
    </xf>
    <xf numFmtId="0" fontId="55" fillId="0" borderId="61" xfId="2" applyFont="1" applyBorder="1" applyAlignment="1">
      <alignment horizontal="center" vertical="center" wrapText="1"/>
    </xf>
    <xf numFmtId="0" fontId="55" fillId="0" borderId="7" xfId="2" applyFont="1" applyBorder="1" applyAlignment="1">
      <alignment horizontal="distributed" vertical="center"/>
    </xf>
    <xf numFmtId="0" fontId="55" fillId="2" borderId="7" xfId="2" applyFont="1" applyFill="1" applyBorder="1" applyAlignment="1" applyProtection="1">
      <alignment horizontal="center" vertical="center" shrinkToFit="1"/>
      <protection locked="0"/>
    </xf>
    <xf numFmtId="0" fontId="56" fillId="0" borderId="166" xfId="2" applyFont="1" applyBorder="1" applyAlignment="1">
      <alignment horizontal="left" vertical="center" wrapText="1"/>
    </xf>
    <xf numFmtId="0" fontId="56" fillId="0" borderId="165" xfId="2" applyFont="1" applyBorder="1" applyAlignment="1">
      <alignment horizontal="left" vertical="center" wrapText="1"/>
    </xf>
    <xf numFmtId="0" fontId="56" fillId="0" borderId="164" xfId="2" applyFont="1" applyBorder="1" applyAlignment="1">
      <alignment horizontal="left" vertical="center" wrapText="1"/>
    </xf>
    <xf numFmtId="58" fontId="55" fillId="0" borderId="0" xfId="2" applyNumberFormat="1" applyFont="1" applyAlignment="1">
      <alignment horizontal="center" vertical="center"/>
    </xf>
    <xf numFmtId="0" fontId="55" fillId="0" borderId="0" xfId="2" applyFont="1" applyAlignment="1">
      <alignment horizontal="center" vertical="center"/>
    </xf>
    <xf numFmtId="0" fontId="58" fillId="0" borderId="8" xfId="2" applyFont="1" applyBorder="1" applyAlignment="1">
      <alignment horizontal="distributed" vertical="center"/>
    </xf>
    <xf numFmtId="0" fontId="55" fillId="0" borderId="10" xfId="2" applyFont="1" applyBorder="1" applyAlignment="1">
      <alignment horizontal="distributed" vertical="center"/>
    </xf>
    <xf numFmtId="0" fontId="55" fillId="2" borderId="10" xfId="2" applyFont="1" applyFill="1" applyBorder="1" applyAlignment="1" applyProtection="1">
      <alignment horizontal="center" vertical="center" shrinkToFit="1"/>
      <protection locked="0"/>
    </xf>
    <xf numFmtId="0" fontId="55" fillId="0" borderId="157" xfId="2" applyFont="1" applyBorder="1" applyAlignment="1">
      <alignment horizontal="center" vertical="center"/>
    </xf>
    <xf numFmtId="0" fontId="55" fillId="0" borderId="170" xfId="2" applyFont="1" applyBorder="1" applyAlignment="1">
      <alignment horizontal="center" vertical="center"/>
    </xf>
    <xf numFmtId="0" fontId="55" fillId="0" borderId="161" xfId="2" applyFont="1" applyBorder="1" applyAlignment="1">
      <alignment horizontal="center" vertical="center"/>
    </xf>
    <xf numFmtId="0" fontId="55" fillId="0" borderId="5" xfId="2" applyFont="1" applyBorder="1" applyAlignment="1">
      <alignment vertical="center" shrinkToFit="1"/>
    </xf>
    <xf numFmtId="0" fontId="55" fillId="0" borderId="7" xfId="2" applyFont="1" applyBorder="1" applyAlignment="1">
      <alignment vertical="center" shrinkToFit="1"/>
    </xf>
    <xf numFmtId="0" fontId="55" fillId="0" borderId="60" xfId="2" applyFont="1" applyBorder="1" applyAlignment="1">
      <alignment vertical="center" shrinkToFit="1"/>
    </xf>
    <xf numFmtId="0" fontId="58" fillId="0" borderId="163" xfId="2" applyFont="1" applyBorder="1" applyAlignment="1">
      <alignment horizontal="distributed" vertical="center"/>
    </xf>
    <xf numFmtId="0" fontId="55" fillId="2" borderId="0" xfId="2" applyFont="1" applyFill="1" applyAlignment="1" applyProtection="1">
      <alignment horizontal="center" vertical="center" shrinkToFit="1"/>
      <protection locked="0"/>
    </xf>
    <xf numFmtId="0" fontId="58" fillId="2" borderId="11" xfId="2" applyFont="1" applyFill="1" applyBorder="1" applyAlignment="1" applyProtection="1">
      <alignment horizontal="left" vertical="center" wrapText="1"/>
      <protection locked="0"/>
    </xf>
    <xf numFmtId="0" fontId="58" fillId="2" borderId="10" xfId="2" applyFont="1" applyFill="1" applyBorder="1" applyAlignment="1" applyProtection="1">
      <alignment horizontal="left" vertical="center" wrapText="1"/>
      <protection locked="0"/>
    </xf>
    <xf numFmtId="0" fontId="58" fillId="2" borderId="61" xfId="2" applyFont="1" applyFill="1" applyBorder="1" applyAlignment="1" applyProtection="1">
      <alignment horizontal="left" vertical="center" wrapText="1"/>
      <protection locked="0"/>
    </xf>
    <xf numFmtId="0" fontId="7" fillId="0" borderId="0" xfId="2" applyAlignment="1">
      <alignment horizontal="center" vertical="center"/>
    </xf>
    <xf numFmtId="0" fontId="56" fillId="0" borderId="9" xfId="2" applyFont="1" applyBorder="1" applyAlignment="1">
      <alignment vertical="center" wrapText="1"/>
    </xf>
    <xf numFmtId="0" fontId="58" fillId="0" borderId="169" xfId="2" applyFont="1" applyBorder="1" applyAlignment="1">
      <alignment horizontal="center" vertical="top"/>
    </xf>
    <xf numFmtId="0" fontId="58" fillId="0" borderId="92" xfId="2" applyFont="1" applyBorder="1" applyAlignment="1">
      <alignment horizontal="center" vertical="top"/>
    </xf>
    <xf numFmtId="0" fontId="58" fillId="0" borderId="168" xfId="2" applyFont="1" applyBorder="1" applyAlignment="1">
      <alignment horizontal="center" vertical="top"/>
    </xf>
    <xf numFmtId="0" fontId="58" fillId="0" borderId="88" xfId="2" applyFont="1" applyBorder="1" applyAlignment="1">
      <alignment horizontal="center" vertical="top"/>
    </xf>
    <xf numFmtId="0" fontId="58" fillId="0" borderId="85" xfId="2" applyFont="1" applyBorder="1" applyAlignment="1">
      <alignment horizontal="center" vertical="top"/>
    </xf>
    <xf numFmtId="0" fontId="58" fillId="0" borderId="103" xfId="2" applyFont="1" applyBorder="1" applyAlignment="1">
      <alignment horizontal="center" vertical="top"/>
    </xf>
    <xf numFmtId="0" fontId="56" fillId="0" borderId="8" xfId="2" applyFont="1" applyBorder="1" applyAlignment="1">
      <alignment horizontal="left" vertical="center" wrapText="1"/>
    </xf>
    <xf numFmtId="0" fontId="56" fillId="0" borderId="91" xfId="2" applyFont="1" applyBorder="1" applyAlignment="1">
      <alignment horizontal="left" vertical="center" wrapText="1"/>
    </xf>
    <xf numFmtId="0" fontId="56" fillId="2" borderId="82" xfId="2" applyFont="1" applyFill="1" applyBorder="1" applyAlignment="1" applyProtection="1">
      <alignment horizontal="left" vertical="center" wrapText="1"/>
      <protection locked="0"/>
    </xf>
    <xf numFmtId="0" fontId="56" fillId="2" borderId="83" xfId="2" applyFont="1" applyFill="1" applyBorder="1" applyAlignment="1" applyProtection="1">
      <alignment horizontal="left" vertical="center" wrapText="1"/>
      <protection locked="0"/>
    </xf>
    <xf numFmtId="0" fontId="56" fillId="0" borderId="8" xfId="2" applyFont="1" applyBorder="1" applyAlignment="1">
      <alignment vertical="center" wrapText="1"/>
    </xf>
    <xf numFmtId="0" fontId="56" fillId="0" borderId="163" xfId="2" applyFont="1" applyBorder="1" applyAlignment="1">
      <alignment vertical="center" wrapText="1"/>
    </xf>
    <xf numFmtId="0" fontId="56" fillId="0" borderId="6" xfId="2" applyFont="1" applyBorder="1" applyAlignment="1">
      <alignment horizontal="center" vertical="center" wrapText="1"/>
    </xf>
    <xf numFmtId="0" fontId="56" fillId="0" borderId="158" xfId="2" applyFont="1" applyBorder="1" applyAlignment="1">
      <alignment horizontal="center" vertical="center" wrapText="1"/>
    </xf>
    <xf numFmtId="0" fontId="58" fillId="0" borderId="115" xfId="2" applyFont="1" applyBorder="1" applyAlignment="1">
      <alignment vertical="center" wrapText="1"/>
    </xf>
    <xf numFmtId="0" fontId="58" fillId="0" borderId="167" xfId="2" applyFont="1" applyBorder="1" applyAlignment="1">
      <alignment vertical="center" wrapText="1"/>
    </xf>
    <xf numFmtId="0" fontId="56" fillId="0" borderId="1" xfId="2" applyFont="1" applyBorder="1" applyAlignment="1">
      <alignment horizontal="center" vertical="center" wrapText="1"/>
    </xf>
    <xf numFmtId="0" fontId="56" fillId="0" borderId="82" xfId="2" applyFont="1" applyBorder="1" applyAlignment="1">
      <alignment horizontal="center" vertical="center" wrapText="1"/>
    </xf>
    <xf numFmtId="0" fontId="58" fillId="0" borderId="55" xfId="2" applyFont="1" applyBorder="1" applyAlignment="1">
      <alignment horizontal="distributed" vertical="center"/>
    </xf>
    <xf numFmtId="0" fontId="55" fillId="0" borderId="87" xfId="2" applyFont="1" applyBorder="1" applyAlignment="1">
      <alignment vertical="center" shrinkToFit="1"/>
    </xf>
    <xf numFmtId="0" fontId="55" fillId="0" borderId="167" xfId="2" applyFont="1" applyBorder="1" applyAlignment="1">
      <alignment vertical="center" shrinkToFit="1"/>
    </xf>
    <xf numFmtId="0" fontId="55" fillId="0" borderId="116" xfId="2" applyFont="1" applyBorder="1" applyAlignment="1">
      <alignment vertical="center" shrinkToFit="1"/>
    </xf>
    <xf numFmtId="0" fontId="58" fillId="0" borderId="157" xfId="2" applyFont="1" applyBorder="1" applyAlignment="1">
      <alignment horizontal="center" vertical="center"/>
    </xf>
    <xf numFmtId="0" fontId="58" fillId="0" borderId="170" xfId="2" applyFont="1" applyBorder="1" applyAlignment="1">
      <alignment horizontal="center" vertical="center"/>
    </xf>
    <xf numFmtId="0" fontId="58" fillId="0" borderId="161" xfId="2" applyFont="1" applyBorder="1" applyAlignment="1">
      <alignment horizontal="center" vertical="center"/>
    </xf>
    <xf numFmtId="0" fontId="58" fillId="2" borderId="52" xfId="2" applyFont="1" applyFill="1" applyBorder="1" applyAlignment="1" applyProtection="1">
      <alignment horizontal="center" vertical="center"/>
      <protection locked="0"/>
    </xf>
    <xf numFmtId="0" fontId="58" fillId="2" borderId="53" xfId="2" applyFont="1" applyFill="1" applyBorder="1" applyAlignment="1" applyProtection="1">
      <alignment horizontal="center" vertical="center"/>
      <protection locked="0"/>
    </xf>
    <xf numFmtId="0" fontId="58" fillId="2" borderId="57" xfId="2" applyFont="1" applyFill="1" applyBorder="1" applyAlignment="1" applyProtection="1">
      <alignment horizontal="center" vertical="center"/>
      <protection locked="0"/>
    </xf>
    <xf numFmtId="0" fontId="58" fillId="2" borderId="99" xfId="2" applyFont="1" applyFill="1" applyBorder="1" applyAlignment="1" applyProtection="1">
      <alignment horizontal="center" vertical="center"/>
      <protection locked="0"/>
    </xf>
    <xf numFmtId="0" fontId="58" fillId="2" borderId="139" xfId="2" applyFont="1" applyFill="1" applyBorder="1" applyAlignment="1" applyProtection="1">
      <alignment horizontal="center" vertical="center"/>
      <protection locked="0"/>
    </xf>
    <xf numFmtId="0" fontId="58" fillId="2" borderId="84" xfId="2" applyFont="1" applyFill="1" applyBorder="1" applyAlignment="1" applyProtection="1">
      <alignment horizontal="center" vertical="center"/>
      <protection locked="0"/>
    </xf>
    <xf numFmtId="0" fontId="55" fillId="0" borderId="55" xfId="2" applyFont="1" applyBorder="1" applyAlignment="1">
      <alignment horizontal="center" vertical="center" wrapText="1"/>
    </xf>
    <xf numFmtId="0" fontId="58" fillId="0" borderId="55" xfId="2" applyFont="1" applyBorder="1">
      <alignment vertical="center"/>
    </xf>
    <xf numFmtId="0" fontId="58" fillId="0" borderId="56" xfId="2" applyFont="1" applyBorder="1">
      <alignment vertical="center"/>
    </xf>
    <xf numFmtId="0" fontId="55" fillId="0" borderId="185" xfId="2" applyFont="1" applyBorder="1" applyAlignment="1">
      <alignment vertical="center" wrapText="1"/>
    </xf>
    <xf numFmtId="0" fontId="58" fillId="0" borderId="184" xfId="2" applyFont="1" applyBorder="1" applyAlignment="1">
      <alignment vertical="center" wrapText="1"/>
    </xf>
    <xf numFmtId="0" fontId="58" fillId="0" borderId="184" xfId="2" applyFont="1" applyBorder="1">
      <alignment vertical="center"/>
    </xf>
    <xf numFmtId="0" fontId="69" fillId="0" borderId="0" xfId="2" applyFont="1" applyAlignment="1">
      <alignment horizontal="center" vertical="center"/>
    </xf>
    <xf numFmtId="0" fontId="55" fillId="0" borderId="55" xfId="2" applyFont="1" applyBorder="1" applyAlignment="1">
      <alignment vertical="center" shrinkToFit="1"/>
    </xf>
    <xf numFmtId="0" fontId="55" fillId="0" borderId="56" xfId="2" applyFont="1" applyBorder="1" applyAlignment="1">
      <alignment vertical="center" shrinkToFit="1"/>
    </xf>
    <xf numFmtId="0" fontId="55" fillId="0" borderId="8" xfId="2" applyFont="1" applyBorder="1" applyAlignment="1">
      <alignment vertical="center" shrinkToFit="1"/>
    </xf>
    <xf numFmtId="0" fontId="55" fillId="0" borderId="91" xfId="2" applyFont="1" applyBorder="1" applyAlignment="1">
      <alignment vertical="center" shrinkToFit="1"/>
    </xf>
    <xf numFmtId="0" fontId="55" fillId="0" borderId="49" xfId="2" applyFont="1" applyBorder="1" applyAlignment="1">
      <alignment horizontal="center" vertical="center"/>
    </xf>
    <xf numFmtId="0" fontId="55" fillId="0" borderId="50" xfId="2" applyFont="1" applyBorder="1" applyAlignment="1">
      <alignment horizontal="center" vertical="center"/>
    </xf>
    <xf numFmtId="0" fontId="55" fillId="2" borderId="172" xfId="2" applyNumberFormat="1" applyFont="1" applyFill="1" applyBorder="1" applyAlignment="1" applyProtection="1">
      <alignment horizontal="right" vertical="center"/>
      <protection locked="0"/>
    </xf>
    <xf numFmtId="0" fontId="55" fillId="2" borderId="149" xfId="2" applyNumberFormat="1" applyFont="1" applyFill="1" applyBorder="1" applyAlignment="1" applyProtection="1">
      <alignment horizontal="right" vertical="center"/>
      <protection locked="0"/>
    </xf>
    <xf numFmtId="0" fontId="55" fillId="0" borderId="69" xfId="2" applyFont="1" applyBorder="1" applyAlignment="1">
      <alignment horizontal="center" vertical="center" wrapText="1"/>
    </xf>
    <xf numFmtId="0" fontId="55" fillId="0" borderId="0" xfId="2" applyFont="1" applyAlignment="1">
      <alignment horizontal="center" vertical="center" wrapText="1"/>
    </xf>
    <xf numFmtId="0" fontId="55" fillId="0" borderId="138" xfId="2" applyFont="1" applyBorder="1" applyAlignment="1">
      <alignment horizontal="center" vertical="center" wrapText="1"/>
    </xf>
    <xf numFmtId="0" fontId="55" fillId="0" borderId="99" xfId="2" applyFont="1" applyBorder="1" applyAlignment="1">
      <alignment horizontal="center" vertical="center" wrapText="1"/>
    </xf>
    <xf numFmtId="0" fontId="55" fillId="0" borderId="139" xfId="2" applyFont="1" applyBorder="1" applyAlignment="1">
      <alignment horizontal="center" vertical="center" wrapText="1"/>
    </xf>
    <xf numFmtId="0" fontId="55" fillId="0" borderId="84" xfId="2" applyFont="1" applyBorder="1" applyAlignment="1">
      <alignment horizontal="center" vertical="center" wrapText="1"/>
    </xf>
    <xf numFmtId="0" fontId="55" fillId="8" borderId="50" xfId="2" applyFont="1" applyFill="1" applyBorder="1" applyAlignment="1">
      <alignment horizontal="center" vertical="center"/>
    </xf>
    <xf numFmtId="0" fontId="55" fillId="0" borderId="209" xfId="2" applyFont="1" applyFill="1" applyBorder="1" applyAlignment="1" applyProtection="1">
      <alignment horizontal="center" vertical="center"/>
    </xf>
    <xf numFmtId="0" fontId="55" fillId="0" borderId="210" xfId="2" applyFont="1" applyFill="1" applyBorder="1" applyAlignment="1" applyProtection="1">
      <alignment horizontal="center" vertical="center"/>
    </xf>
    <xf numFmtId="0" fontId="55" fillId="0" borderId="211" xfId="2" applyFont="1" applyFill="1" applyBorder="1" applyAlignment="1" applyProtection="1">
      <alignment horizontal="center" vertical="center"/>
    </xf>
    <xf numFmtId="0" fontId="55" fillId="0" borderId="221" xfId="2" applyFont="1" applyFill="1" applyBorder="1" applyAlignment="1" applyProtection="1">
      <alignment horizontal="center" vertical="center"/>
    </xf>
    <xf numFmtId="0" fontId="55" fillId="0" borderId="222" xfId="2" applyFont="1" applyFill="1" applyBorder="1" applyAlignment="1" applyProtection="1">
      <alignment horizontal="center" vertical="center"/>
    </xf>
    <xf numFmtId="0" fontId="55" fillId="0" borderId="223" xfId="2" applyFont="1" applyFill="1" applyBorder="1" applyAlignment="1" applyProtection="1">
      <alignment horizontal="center" vertical="center"/>
    </xf>
    <xf numFmtId="0" fontId="55" fillId="0" borderId="149" xfId="2" applyFont="1" applyFill="1" applyBorder="1" applyAlignment="1" applyProtection="1">
      <alignment horizontal="center" vertical="center"/>
    </xf>
    <xf numFmtId="0" fontId="55" fillId="0" borderId="148" xfId="2" applyFont="1" applyFill="1" applyBorder="1" applyAlignment="1" applyProtection="1">
      <alignment horizontal="center" vertical="center"/>
    </xf>
    <xf numFmtId="0" fontId="55" fillId="0" borderId="225" xfId="2" applyFont="1" applyFill="1" applyBorder="1" applyAlignment="1" applyProtection="1">
      <alignment horizontal="center" vertical="center"/>
    </xf>
    <xf numFmtId="0" fontId="55" fillId="0" borderId="216" xfId="2" applyFont="1" applyFill="1" applyBorder="1" applyAlignment="1" applyProtection="1">
      <alignment horizontal="center" vertical="center"/>
    </xf>
    <xf numFmtId="0" fontId="55" fillId="0" borderId="217" xfId="2" applyFont="1" applyFill="1" applyBorder="1" applyAlignment="1" applyProtection="1">
      <alignment horizontal="center" vertical="center"/>
    </xf>
    <xf numFmtId="0" fontId="55" fillId="0" borderId="52" xfId="2" applyFont="1" applyBorder="1">
      <alignment vertical="center"/>
    </xf>
    <xf numFmtId="0" fontId="7" fillId="0" borderId="53" xfId="2" applyBorder="1">
      <alignment vertical="center"/>
    </xf>
    <xf numFmtId="0" fontId="7" fillId="0" borderId="57" xfId="2" applyBorder="1">
      <alignment vertical="center"/>
    </xf>
    <xf numFmtId="0" fontId="7" fillId="0" borderId="85" xfId="2" applyBorder="1">
      <alignment vertical="center"/>
    </xf>
    <xf numFmtId="0" fontId="7" fillId="0" borderId="103" xfId="2" applyBorder="1">
      <alignment vertical="center"/>
    </xf>
    <xf numFmtId="0" fontId="55" fillId="2" borderId="39" xfId="2" applyFont="1" applyFill="1" applyBorder="1" applyAlignment="1" applyProtection="1">
      <alignment horizontal="right" vertical="center"/>
      <protection locked="0"/>
    </xf>
    <xf numFmtId="0" fontId="58" fillId="2" borderId="147" xfId="2" applyFont="1" applyFill="1" applyBorder="1" applyAlignment="1" applyProtection="1">
      <alignment horizontal="right" vertical="center"/>
      <protection locked="0"/>
    </xf>
    <xf numFmtId="0" fontId="55" fillId="0" borderId="145" xfId="2" applyFont="1" applyBorder="1" applyAlignment="1">
      <alignment horizontal="left" vertical="center" wrapText="1"/>
    </xf>
    <xf numFmtId="0" fontId="55" fillId="0" borderId="144" xfId="2" applyFont="1" applyBorder="1" applyAlignment="1">
      <alignment horizontal="left" vertical="center" wrapText="1"/>
    </xf>
    <xf numFmtId="0" fontId="55" fillId="0" borderId="175" xfId="2" applyFont="1" applyBorder="1" applyAlignment="1">
      <alignment horizontal="left" vertical="center" wrapText="1"/>
    </xf>
    <xf numFmtId="0" fontId="55" fillId="2" borderId="80" xfId="2" applyFont="1" applyFill="1" applyBorder="1" applyAlignment="1" applyProtection="1">
      <alignment horizontal="right" vertical="center"/>
      <protection locked="0"/>
    </xf>
    <xf numFmtId="0" fontId="58" fillId="2" borderId="139" xfId="2" applyFont="1" applyFill="1" applyBorder="1" applyAlignment="1" applyProtection="1">
      <alignment horizontal="right" vertical="center"/>
      <protection locked="0"/>
    </xf>
    <xf numFmtId="0" fontId="58" fillId="0" borderId="4" xfId="2" applyFont="1" applyBorder="1" applyAlignment="1">
      <alignment horizontal="center" vertical="center"/>
    </xf>
    <xf numFmtId="0" fontId="58" fillId="0" borderId="104" xfId="2" applyFont="1" applyBorder="1" applyAlignment="1">
      <alignment horizontal="center" vertical="center"/>
    </xf>
    <xf numFmtId="0" fontId="58" fillId="0" borderId="100" xfId="2" applyFont="1" applyBorder="1" applyAlignment="1">
      <alignment horizontal="center" vertical="center"/>
    </xf>
    <xf numFmtId="38" fontId="55" fillId="0" borderId="3" xfId="3" applyFont="1" applyFill="1" applyBorder="1" applyAlignment="1" applyProtection="1">
      <alignment horizontal="right" vertical="center"/>
    </xf>
    <xf numFmtId="38" fontId="55" fillId="0" borderId="2" xfId="3" applyFont="1" applyFill="1" applyBorder="1" applyAlignment="1" applyProtection="1">
      <alignment horizontal="right" vertical="center"/>
    </xf>
    <xf numFmtId="38" fontId="55" fillId="0" borderId="13" xfId="3" applyFont="1" applyFill="1" applyBorder="1" applyAlignment="1" applyProtection="1">
      <alignment horizontal="right" vertical="center"/>
    </xf>
    <xf numFmtId="38" fontId="55" fillId="0" borderId="0" xfId="3" applyFont="1" applyFill="1" applyBorder="1" applyAlignment="1" applyProtection="1">
      <alignment horizontal="right" vertical="center"/>
    </xf>
    <xf numFmtId="38" fontId="55" fillId="0" borderId="80" xfId="3" applyFont="1" applyFill="1" applyBorder="1" applyAlignment="1" applyProtection="1">
      <alignment horizontal="right" vertical="center"/>
    </xf>
    <xf numFmtId="38" fontId="55" fillId="0" borderId="139" xfId="3" applyFont="1" applyFill="1" applyBorder="1" applyAlignment="1" applyProtection="1">
      <alignment horizontal="right" vertical="center"/>
    </xf>
    <xf numFmtId="0" fontId="55" fillId="0" borderId="173" xfId="2" applyFont="1" applyFill="1" applyBorder="1" applyAlignment="1" applyProtection="1">
      <alignment horizontal="right" vertical="center"/>
    </xf>
    <xf numFmtId="0" fontId="7" fillId="0" borderId="50" xfId="2" applyFill="1" applyBorder="1" applyAlignment="1" applyProtection="1">
      <alignment horizontal="right" vertical="center"/>
    </xf>
    <xf numFmtId="0" fontId="55" fillId="0" borderId="86" xfId="2" applyFont="1" applyBorder="1" applyAlignment="1">
      <alignment horizontal="center" vertical="center" wrapText="1"/>
    </xf>
    <xf numFmtId="0" fontId="61" fillId="0" borderId="53" xfId="2" applyFont="1" applyBorder="1" applyAlignment="1">
      <alignment vertical="center" wrapText="1"/>
    </xf>
    <xf numFmtId="0" fontId="7" fillId="0" borderId="53" xfId="2" applyBorder="1" applyAlignment="1">
      <alignment vertical="center" wrapText="1"/>
    </xf>
    <xf numFmtId="0" fontId="7" fillId="0" borderId="139" xfId="2" applyBorder="1" applyAlignment="1">
      <alignment vertical="center" wrapText="1"/>
    </xf>
    <xf numFmtId="0" fontId="56" fillId="0" borderId="49" xfId="2" applyFont="1" applyBorder="1" applyAlignment="1">
      <alignment horizontal="center" vertical="center" wrapText="1"/>
    </xf>
    <xf numFmtId="0" fontId="56" fillId="0" borderId="50" xfId="2" applyFont="1" applyBorder="1" applyAlignment="1">
      <alignment horizontal="center" vertical="center" wrapText="1"/>
    </xf>
    <xf numFmtId="0" fontId="56" fillId="0" borderId="51" xfId="2" applyFont="1" applyBorder="1" applyAlignment="1">
      <alignment horizontal="center" vertical="center" wrapText="1"/>
    </xf>
    <xf numFmtId="0" fontId="55" fillId="0" borderId="51" xfId="2" applyFont="1" applyBorder="1" applyAlignment="1">
      <alignment horizontal="center" vertical="center"/>
    </xf>
    <xf numFmtId="0" fontId="58" fillId="0" borderId="132" xfId="2" applyFont="1" applyBorder="1" applyAlignment="1">
      <alignment horizontal="center" vertical="center"/>
    </xf>
    <xf numFmtId="0" fontId="58" fillId="0" borderId="138" xfId="2" applyFont="1" applyBorder="1" applyAlignment="1">
      <alignment horizontal="center" vertical="center"/>
    </xf>
    <xf numFmtId="0" fontId="58" fillId="0" borderId="84" xfId="2" applyFont="1" applyBorder="1" applyAlignment="1">
      <alignment horizontal="center" vertical="center"/>
    </xf>
    <xf numFmtId="0" fontId="55" fillId="0" borderId="147" xfId="2" applyFont="1" applyFill="1" applyBorder="1" applyAlignment="1" applyProtection="1">
      <alignment horizontal="center" vertical="center"/>
    </xf>
    <xf numFmtId="0" fontId="55" fillId="0" borderId="146" xfId="2" applyFont="1" applyFill="1" applyBorder="1" applyAlignment="1" applyProtection="1">
      <alignment horizontal="center" vertical="center"/>
    </xf>
    <xf numFmtId="38" fontId="55" fillId="0" borderId="62" xfId="3" applyFont="1" applyFill="1" applyBorder="1" applyAlignment="1" applyProtection="1">
      <alignment horizontal="right" vertical="center"/>
    </xf>
    <xf numFmtId="38" fontId="55" fillId="0" borderId="69" xfId="3" applyFont="1" applyFill="1" applyBorder="1" applyAlignment="1" applyProtection="1">
      <alignment horizontal="right" vertical="center"/>
    </xf>
    <xf numFmtId="38" fontId="55" fillId="0" borderId="99" xfId="3" applyFont="1" applyFill="1" applyBorder="1" applyAlignment="1" applyProtection="1">
      <alignment horizontal="right" vertical="center"/>
    </xf>
    <xf numFmtId="0" fontId="60" fillId="0" borderId="139" xfId="2" applyFont="1" applyFill="1" applyBorder="1" applyAlignment="1" applyProtection="1">
      <alignment horizontal="center" vertical="center"/>
    </xf>
    <xf numFmtId="0" fontId="55" fillId="0" borderId="5" xfId="2" applyFont="1" applyBorder="1" applyAlignment="1">
      <alignment horizontal="center" vertical="center" wrapText="1"/>
    </xf>
    <xf numFmtId="0" fontId="55" fillId="0" borderId="7" xfId="2" applyFont="1" applyBorder="1" applyAlignment="1">
      <alignment horizontal="center" vertical="center" wrapText="1"/>
    </xf>
    <xf numFmtId="0" fontId="55" fillId="0" borderId="6" xfId="2" applyFont="1" applyBorder="1" applyAlignment="1">
      <alignment horizontal="center" vertical="center" wrapText="1"/>
    </xf>
    <xf numFmtId="0" fontId="55" fillId="0" borderId="152" xfId="2" applyFont="1" applyFill="1" applyBorder="1" applyAlignment="1" applyProtection="1">
      <alignment horizontal="center" vertical="center"/>
    </xf>
    <xf numFmtId="0" fontId="55" fillId="0" borderId="151" xfId="2" applyFont="1" applyFill="1" applyBorder="1" applyAlignment="1" applyProtection="1">
      <alignment horizontal="center" vertical="center"/>
    </xf>
    <xf numFmtId="38" fontId="55" fillId="0" borderId="7" xfId="3" applyFont="1" applyFill="1" applyBorder="1" applyAlignment="1" applyProtection="1">
      <alignment horizontal="right" vertical="center"/>
    </xf>
    <xf numFmtId="0" fontId="55" fillId="0" borderId="212" xfId="2" applyFont="1" applyFill="1" applyBorder="1" applyAlignment="1" applyProtection="1">
      <alignment horizontal="center" vertical="center"/>
    </xf>
    <xf numFmtId="0" fontId="55" fillId="0" borderId="213" xfId="2" applyFont="1" applyFill="1" applyBorder="1" applyAlignment="1" applyProtection="1">
      <alignment horizontal="center" vertical="center"/>
    </xf>
    <xf numFmtId="0" fontId="55" fillId="0" borderId="214" xfId="2" applyFont="1" applyFill="1" applyBorder="1" applyAlignment="1" applyProtection="1">
      <alignment horizontal="center" vertical="center"/>
    </xf>
    <xf numFmtId="0" fontId="55" fillId="0" borderId="206" xfId="2" applyFont="1" applyFill="1" applyBorder="1" applyAlignment="1" applyProtection="1">
      <alignment horizontal="center" vertical="center"/>
    </xf>
    <xf numFmtId="0" fontId="58" fillId="0" borderId="207" xfId="2" applyFont="1" applyFill="1" applyBorder="1" applyAlignment="1" applyProtection="1">
      <alignment horizontal="center" vertical="center"/>
    </xf>
    <xf numFmtId="0" fontId="58" fillId="0" borderId="208" xfId="2" applyFont="1" applyFill="1" applyBorder="1" applyAlignment="1" applyProtection="1">
      <alignment horizontal="center" vertical="center"/>
    </xf>
    <xf numFmtId="0" fontId="55" fillId="0" borderId="218" xfId="2" applyFont="1" applyFill="1" applyBorder="1" applyAlignment="1" applyProtection="1">
      <alignment horizontal="center" vertical="center"/>
    </xf>
    <xf numFmtId="0" fontId="55" fillId="0" borderId="219" xfId="2" applyFont="1" applyFill="1" applyBorder="1" applyAlignment="1" applyProtection="1">
      <alignment horizontal="center" vertical="center"/>
    </xf>
    <xf numFmtId="0" fontId="55" fillId="0" borderId="220" xfId="2" applyFont="1" applyFill="1" applyBorder="1" applyAlignment="1" applyProtection="1">
      <alignment horizontal="center" vertical="center"/>
    </xf>
    <xf numFmtId="0" fontId="55" fillId="0" borderId="52" xfId="2" applyFont="1" applyBorder="1" applyAlignment="1" applyProtection="1">
      <alignment horizontal="center" vertical="center" textRotation="255" wrapText="1" shrinkToFit="1"/>
    </xf>
    <xf numFmtId="0" fontId="55" fillId="0" borderId="174" xfId="2" applyFont="1" applyBorder="1" applyAlignment="1" applyProtection="1">
      <alignment horizontal="center" vertical="center" textRotation="255" wrapText="1" shrinkToFit="1"/>
    </xf>
    <xf numFmtId="0" fontId="55" fillId="0" borderId="69" xfId="2" applyFont="1" applyBorder="1" applyAlignment="1" applyProtection="1">
      <alignment horizontal="center" vertical="center" textRotation="255" wrapText="1" shrinkToFit="1"/>
    </xf>
    <xf numFmtId="0" fontId="55" fillId="0" borderId="104" xfId="2" applyFont="1" applyBorder="1" applyAlignment="1" applyProtection="1">
      <alignment horizontal="center" vertical="center" textRotation="255" wrapText="1" shrinkToFit="1"/>
    </xf>
    <xf numFmtId="0" fontId="55" fillId="0" borderId="58" xfId="2" applyFont="1" applyBorder="1" applyAlignment="1" applyProtection="1">
      <alignment horizontal="center" vertical="center" textRotation="255" wrapText="1" shrinkToFit="1"/>
    </xf>
    <xf numFmtId="0" fontId="55" fillId="0" borderId="12" xfId="2" applyFont="1" applyBorder="1" applyAlignment="1" applyProtection="1">
      <alignment horizontal="center" vertical="center" textRotation="255" wrapText="1" shrinkToFit="1"/>
    </xf>
    <xf numFmtId="0" fontId="55" fillId="0" borderId="173" xfId="2" applyFont="1" applyFill="1" applyBorder="1" applyAlignment="1" applyProtection="1">
      <alignment horizontal="center" vertical="center"/>
    </xf>
    <xf numFmtId="0" fontId="55" fillId="0" borderId="50" xfId="2" applyFont="1" applyFill="1" applyBorder="1" applyAlignment="1" applyProtection="1">
      <alignment horizontal="center" vertical="center"/>
    </xf>
    <xf numFmtId="0" fontId="55" fillId="0" borderId="227" xfId="2" applyFont="1" applyFill="1" applyBorder="1" applyAlignment="1" applyProtection="1">
      <alignment horizontal="center" vertical="center"/>
    </xf>
    <xf numFmtId="0" fontId="55" fillId="0" borderId="228" xfId="2" applyFont="1" applyFill="1" applyBorder="1" applyAlignment="1" applyProtection="1">
      <alignment horizontal="center" vertical="center"/>
    </xf>
    <xf numFmtId="0" fontId="55" fillId="0" borderId="229" xfId="2" applyFont="1" applyFill="1" applyBorder="1" applyAlignment="1" applyProtection="1">
      <alignment horizontal="center" vertical="center"/>
    </xf>
    <xf numFmtId="0" fontId="55" fillId="0" borderId="224" xfId="2" applyFont="1" applyFill="1" applyBorder="1" applyAlignment="1" applyProtection="1">
      <alignment horizontal="center" vertical="center"/>
    </xf>
    <xf numFmtId="0" fontId="55" fillId="0" borderId="171" xfId="2" applyFont="1" applyFill="1" applyBorder="1" applyAlignment="1" applyProtection="1">
      <alignment horizontal="right" vertical="center"/>
    </xf>
    <xf numFmtId="0" fontId="58" fillId="0" borderId="144" xfId="2" applyFont="1" applyFill="1" applyBorder="1" applyAlignment="1" applyProtection="1">
      <alignment horizontal="right" vertical="center"/>
    </xf>
    <xf numFmtId="0" fontId="55" fillId="0" borderId="233" xfId="2" applyFont="1" applyFill="1" applyBorder="1" applyAlignment="1" applyProtection="1">
      <alignment horizontal="center" vertical="center"/>
    </xf>
    <xf numFmtId="0" fontId="7" fillId="0" borderId="233" xfId="2" applyFill="1" applyBorder="1" applyAlignment="1" applyProtection="1">
      <alignment horizontal="center" vertical="center"/>
    </xf>
    <xf numFmtId="0" fontId="55" fillId="0" borderId="234" xfId="2" applyFont="1" applyFill="1" applyBorder="1" applyAlignment="1" applyProtection="1">
      <alignment horizontal="center" vertical="center"/>
    </xf>
    <xf numFmtId="0" fontId="7" fillId="0" borderId="234" xfId="2" applyFill="1" applyBorder="1" applyAlignment="1" applyProtection="1">
      <alignment horizontal="center" vertical="center"/>
    </xf>
    <xf numFmtId="0" fontId="57" fillId="0" borderId="176" xfId="2" applyFont="1" applyBorder="1" applyAlignment="1" applyProtection="1">
      <alignment horizontal="left" vertical="center" wrapText="1"/>
    </xf>
    <xf numFmtId="0" fontId="57" fillId="0" borderId="152" xfId="2" applyFont="1" applyBorder="1" applyAlignment="1" applyProtection="1">
      <alignment horizontal="left" vertical="center" wrapText="1"/>
    </xf>
    <xf numFmtId="0" fontId="57" fillId="0" borderId="151" xfId="2" applyFont="1" applyBorder="1" applyAlignment="1" applyProtection="1">
      <alignment horizontal="left" vertical="center" wrapText="1"/>
    </xf>
    <xf numFmtId="0" fontId="55" fillId="0" borderId="52" xfId="2" applyFont="1" applyBorder="1" applyAlignment="1">
      <alignment vertical="center" wrapText="1"/>
    </xf>
    <xf numFmtId="0" fontId="58" fillId="0" borderId="53" xfId="2" applyFont="1" applyBorder="1" applyAlignment="1">
      <alignment vertical="center" wrapText="1"/>
    </xf>
    <xf numFmtId="0" fontId="58" fillId="0" borderId="57" xfId="2" applyFont="1" applyBorder="1" applyAlignment="1">
      <alignment vertical="center" wrapText="1"/>
    </xf>
    <xf numFmtId="0" fontId="58" fillId="0" borderId="99" xfId="2" applyFont="1" applyBorder="1" applyAlignment="1">
      <alignment vertical="center" wrapText="1"/>
    </xf>
    <xf numFmtId="0" fontId="58" fillId="0" borderId="139" xfId="2" applyFont="1" applyBorder="1" applyAlignment="1">
      <alignment vertical="center" wrapText="1"/>
    </xf>
    <xf numFmtId="0" fontId="58" fillId="0" borderId="84" xfId="2" applyFont="1" applyBorder="1" applyAlignment="1">
      <alignment vertical="center" wrapText="1"/>
    </xf>
    <xf numFmtId="0" fontId="55" fillId="0" borderId="54" xfId="2" applyFont="1" applyBorder="1" applyAlignment="1">
      <alignment horizontal="left" vertical="center" wrapText="1"/>
    </xf>
    <xf numFmtId="0" fontId="58" fillId="0" borderId="55" xfId="2" applyFont="1" applyBorder="1" applyAlignment="1">
      <alignment horizontal="left" vertical="center" wrapText="1"/>
    </xf>
    <xf numFmtId="0" fontId="58" fillId="0" borderId="56" xfId="2" applyFont="1" applyBorder="1" applyAlignment="1">
      <alignment horizontal="left" vertical="center" wrapText="1"/>
    </xf>
    <xf numFmtId="0" fontId="55" fillId="0" borderId="183" xfId="2" applyFont="1" applyBorder="1" applyAlignment="1">
      <alignment horizontal="left" vertical="center" wrapText="1"/>
    </xf>
    <xf numFmtId="0" fontId="58" fillId="0" borderId="14" xfId="2" applyFont="1" applyBorder="1" applyAlignment="1">
      <alignment horizontal="left" vertical="center" wrapText="1"/>
    </xf>
    <xf numFmtId="0" fontId="58" fillId="0" borderId="128" xfId="2" applyFont="1" applyBorder="1" applyAlignment="1">
      <alignment horizontal="left" vertical="center" wrapText="1"/>
    </xf>
    <xf numFmtId="0" fontId="58" fillId="0" borderId="162" xfId="2" applyFont="1" applyBorder="1" applyAlignment="1">
      <alignment horizontal="left" vertical="center" wrapText="1"/>
    </xf>
    <xf numFmtId="0" fontId="58" fillId="0" borderId="163" xfId="2" applyFont="1" applyBorder="1" applyAlignment="1">
      <alignment horizontal="left" vertical="center" wrapText="1"/>
    </xf>
    <xf numFmtId="0" fontId="58" fillId="0" borderId="156" xfId="2" applyFont="1" applyBorder="1" applyAlignment="1">
      <alignment horizontal="left" vertical="center" wrapText="1"/>
    </xf>
    <xf numFmtId="0" fontId="55" fillId="0" borderId="178" xfId="2" applyFont="1" applyFill="1" applyBorder="1" applyAlignment="1" applyProtection="1">
      <alignment horizontal="center" vertical="center"/>
    </xf>
    <xf numFmtId="0" fontId="55" fillId="0" borderId="177" xfId="2" applyFont="1" applyFill="1" applyBorder="1" applyAlignment="1" applyProtection="1">
      <alignment horizontal="center" vertical="center"/>
    </xf>
    <xf numFmtId="0" fontId="55" fillId="0" borderId="99" xfId="2" applyFont="1" applyBorder="1" applyAlignment="1" applyProtection="1">
      <alignment horizontal="center" vertical="center" textRotation="255" wrapText="1" shrinkToFit="1"/>
    </xf>
    <xf numFmtId="0" fontId="55" fillId="0" borderId="100" xfId="2" applyFont="1" applyBorder="1" applyAlignment="1" applyProtection="1">
      <alignment horizontal="center" vertical="center" textRotation="255" wrapText="1" shrinkToFit="1"/>
    </xf>
    <xf numFmtId="0" fontId="57" fillId="0" borderId="171" xfId="2" applyFont="1" applyBorder="1" applyAlignment="1" applyProtection="1">
      <alignment horizontal="left" vertical="center" shrinkToFit="1"/>
    </xf>
    <xf numFmtId="0" fontId="55" fillId="0" borderId="144" xfId="2" applyFont="1" applyBorder="1" applyAlignment="1" applyProtection="1">
      <alignment horizontal="left" vertical="center" shrinkToFit="1"/>
    </xf>
    <xf numFmtId="0" fontId="55" fillId="0" borderId="175" xfId="2" applyFont="1" applyBorder="1" applyAlignment="1" applyProtection="1">
      <alignment horizontal="left" vertical="center" shrinkToFit="1"/>
    </xf>
    <xf numFmtId="0" fontId="55" fillId="0" borderId="215" xfId="2" applyFont="1" applyFill="1" applyBorder="1" applyAlignment="1" applyProtection="1">
      <alignment horizontal="center" vertical="center"/>
    </xf>
    <xf numFmtId="0" fontId="55" fillId="0" borderId="172" xfId="2" applyFont="1" applyFill="1" applyBorder="1" applyAlignment="1" applyProtection="1">
      <alignment horizontal="right" vertical="center"/>
    </xf>
    <xf numFmtId="0" fontId="55" fillId="0" borderId="149" xfId="2" applyFont="1" applyFill="1" applyBorder="1" applyAlignment="1" applyProtection="1">
      <alignment horizontal="right" vertical="center"/>
    </xf>
    <xf numFmtId="0" fontId="55" fillId="0" borderId="231" xfId="2" applyFont="1" applyFill="1" applyBorder="1" applyAlignment="1" applyProtection="1">
      <alignment horizontal="center" vertical="center"/>
    </xf>
    <xf numFmtId="0" fontId="57" fillId="0" borderId="179" xfId="2" applyFont="1" applyBorder="1" applyAlignment="1" applyProtection="1">
      <alignment horizontal="left" vertical="center" shrinkToFit="1"/>
    </xf>
    <xf numFmtId="0" fontId="55" fillId="0" borderId="178" xfId="2" applyFont="1" applyBorder="1" applyAlignment="1" applyProtection="1">
      <alignment horizontal="left" vertical="center" shrinkToFit="1"/>
    </xf>
    <xf numFmtId="0" fontId="55" fillId="0" borderId="180" xfId="2" applyFont="1" applyBorder="1" applyAlignment="1" applyProtection="1">
      <alignment horizontal="left" vertical="center" shrinkToFit="1"/>
    </xf>
    <xf numFmtId="0" fontId="55" fillId="0" borderId="232" xfId="2" applyFont="1" applyFill="1" applyBorder="1" applyAlignment="1" applyProtection="1">
      <alignment horizontal="center" vertical="center"/>
    </xf>
    <xf numFmtId="0" fontId="55" fillId="0" borderId="226" xfId="2" applyFont="1" applyFill="1" applyBorder="1" applyAlignment="1" applyProtection="1">
      <alignment horizontal="center" vertical="center"/>
    </xf>
    <xf numFmtId="0" fontId="55" fillId="0" borderId="143" xfId="2" applyFont="1" applyBorder="1" applyAlignment="1" applyProtection="1">
      <alignment horizontal="left" vertical="center" shrinkToFit="1"/>
    </xf>
    <xf numFmtId="0" fontId="55" fillId="0" borderId="52" xfId="2" applyFont="1" applyBorder="1" applyAlignment="1" applyProtection="1">
      <alignment horizontal="center" vertical="center" textRotation="255" shrinkToFit="1"/>
    </xf>
    <xf numFmtId="0" fontId="55" fillId="0" borderId="174" xfId="2" applyFont="1" applyBorder="1" applyAlignment="1" applyProtection="1">
      <alignment horizontal="center" vertical="center" textRotation="255" shrinkToFit="1"/>
    </xf>
    <xf numFmtId="0" fontId="55" fillId="0" borderId="69" xfId="2" applyFont="1" applyBorder="1" applyAlignment="1" applyProtection="1">
      <alignment horizontal="center" vertical="center" textRotation="255" shrinkToFit="1"/>
    </xf>
    <xf numFmtId="0" fontId="55" fillId="0" borderId="104" xfId="2" applyFont="1" applyBorder="1" applyAlignment="1" applyProtection="1">
      <alignment horizontal="center" vertical="center" textRotation="255" shrinkToFit="1"/>
    </xf>
    <xf numFmtId="0" fontId="55" fillId="0" borderId="58" xfId="2" applyFont="1" applyBorder="1" applyAlignment="1" applyProtection="1">
      <alignment horizontal="center" vertical="center" textRotation="255" shrinkToFit="1"/>
    </xf>
    <xf numFmtId="0" fontId="55" fillId="0" borderId="12" xfId="2" applyFont="1" applyBorder="1" applyAlignment="1" applyProtection="1">
      <alignment horizontal="center" vertical="center" textRotation="255" shrinkToFit="1"/>
    </xf>
    <xf numFmtId="0" fontId="7" fillId="0" borderId="57" xfId="2" applyBorder="1" applyAlignment="1">
      <alignment vertical="center" wrapText="1"/>
    </xf>
    <xf numFmtId="0" fontId="7" fillId="0" borderId="99" xfId="2" applyBorder="1" applyAlignment="1">
      <alignment vertical="center" wrapText="1"/>
    </xf>
    <xf numFmtId="0" fontId="7" fillId="0" borderId="84" xfId="2" applyBorder="1" applyAlignment="1">
      <alignment vertical="center" wrapText="1"/>
    </xf>
    <xf numFmtId="0" fontId="55" fillId="0" borderId="52" xfId="2" applyFont="1" applyBorder="1" applyProtection="1">
      <alignment vertical="center"/>
    </xf>
    <xf numFmtId="0" fontId="7" fillId="0" borderId="53" xfId="2" applyBorder="1" applyProtection="1">
      <alignment vertical="center"/>
    </xf>
    <xf numFmtId="0" fontId="7" fillId="0" borderId="174" xfId="2" applyBorder="1" applyProtection="1">
      <alignment vertical="center"/>
    </xf>
    <xf numFmtId="0" fontId="55" fillId="0" borderId="159" xfId="2" applyFont="1" applyBorder="1" applyProtection="1">
      <alignment vertical="center"/>
    </xf>
    <xf numFmtId="0" fontId="7" fillId="0" borderId="170" xfId="2" applyBorder="1" applyProtection="1">
      <alignment vertical="center"/>
    </xf>
    <xf numFmtId="0" fontId="7" fillId="0" borderId="158" xfId="2" applyBorder="1" applyProtection="1">
      <alignment vertical="center"/>
    </xf>
    <xf numFmtId="0" fontId="58" fillId="0" borderId="160" xfId="2" applyFont="1" applyBorder="1" applyAlignment="1" applyProtection="1">
      <alignment horizontal="center" vertical="center" wrapText="1"/>
    </xf>
    <xf numFmtId="0" fontId="7" fillId="0" borderId="53" xfId="2" applyBorder="1" applyAlignment="1" applyProtection="1">
      <alignment horizontal="center" vertical="center"/>
    </xf>
    <xf numFmtId="0" fontId="58" fillId="0" borderId="157" xfId="2" applyFont="1" applyBorder="1" applyAlignment="1" applyProtection="1">
      <alignment horizontal="center" vertical="center" wrapText="1"/>
    </xf>
    <xf numFmtId="0" fontId="7" fillId="0" borderId="170" xfId="2" applyBorder="1" applyAlignment="1" applyProtection="1">
      <alignment horizontal="center" vertical="center"/>
    </xf>
    <xf numFmtId="0" fontId="55" fillId="0" borderId="230" xfId="2" applyFont="1" applyFill="1" applyBorder="1" applyAlignment="1" applyProtection="1">
      <alignment horizontal="center" vertical="center"/>
    </xf>
    <xf numFmtId="0" fontId="55" fillId="0" borderId="62" xfId="2" applyFont="1" applyBorder="1" applyAlignment="1" applyProtection="1">
      <alignment horizontal="center" vertical="center" textRotation="255" shrinkToFit="1"/>
    </xf>
    <xf numFmtId="0" fontId="55" fillId="0" borderId="4" xfId="2" applyFont="1" applyBorder="1" applyAlignment="1" applyProtection="1">
      <alignment horizontal="center" vertical="center" textRotation="255" shrinkToFit="1"/>
    </xf>
    <xf numFmtId="0" fontId="55" fillId="0" borderId="99" xfId="2" applyFont="1" applyBorder="1" applyAlignment="1" applyProtection="1">
      <alignment horizontal="center" vertical="center" textRotation="255" shrinkToFit="1"/>
    </xf>
    <xf numFmtId="0" fontId="55" fillId="0" borderId="100" xfId="2" applyFont="1" applyBorder="1" applyAlignment="1" applyProtection="1">
      <alignment horizontal="center" vertical="center" textRotation="255" shrinkToFit="1"/>
    </xf>
    <xf numFmtId="0" fontId="55" fillId="0" borderId="5" xfId="2" applyFont="1" applyBorder="1" applyAlignment="1" applyProtection="1">
      <alignment horizontal="center" vertical="center" wrapText="1"/>
    </xf>
    <xf numFmtId="0" fontId="55" fillId="0" borderId="7" xfId="2" applyFont="1" applyBorder="1" applyAlignment="1" applyProtection="1">
      <alignment horizontal="center" vertical="center" wrapText="1"/>
    </xf>
    <xf numFmtId="0" fontId="55" fillId="0" borderId="6" xfId="2" applyFont="1" applyBorder="1" applyAlignment="1" applyProtection="1">
      <alignment horizontal="center" vertical="center" wrapText="1"/>
    </xf>
    <xf numFmtId="0" fontId="58" fillId="0" borderId="0" xfId="2" applyFont="1" applyAlignment="1" applyProtection="1">
      <alignment horizontal="center" vertical="center"/>
    </xf>
    <xf numFmtId="0" fontId="58" fillId="0" borderId="3" xfId="2" applyFont="1" applyBorder="1" applyAlignment="1" applyProtection="1">
      <alignment horizontal="left" vertical="center" wrapText="1"/>
    </xf>
    <xf numFmtId="0" fontId="58" fillId="0" borderId="2" xfId="2" applyFont="1" applyBorder="1" applyAlignment="1" applyProtection="1">
      <alignment horizontal="left" vertical="center" wrapText="1"/>
    </xf>
    <xf numFmtId="0" fontId="58" fillId="0" borderId="4" xfId="2" applyFont="1" applyBorder="1" applyAlignment="1" applyProtection="1">
      <alignment horizontal="left" vertical="center" wrapText="1"/>
    </xf>
    <xf numFmtId="0" fontId="55" fillId="0" borderId="7" xfId="2" applyFont="1" applyBorder="1" applyAlignment="1" applyProtection="1">
      <alignment horizontal="distributed"/>
    </xf>
    <xf numFmtId="0" fontId="61" fillId="0" borderId="0" xfId="2" applyFont="1" applyAlignment="1" applyProtection="1">
      <alignment horizontal="left" vertical="top" wrapText="1"/>
    </xf>
    <xf numFmtId="0" fontId="7" fillId="0" borderId="0" xfId="2" applyAlignment="1" applyProtection="1">
      <alignment horizontal="left" vertical="top" wrapText="1"/>
    </xf>
    <xf numFmtId="0" fontId="55" fillId="2" borderId="0" xfId="2" applyFont="1" applyFill="1" applyAlignment="1" applyProtection="1">
      <alignment horizontal="left" shrinkToFit="1"/>
      <protection locked="0"/>
    </xf>
    <xf numFmtId="0" fontId="55" fillId="0" borderId="0" xfId="2" applyFont="1" applyAlignment="1" applyProtection="1">
      <alignment horizontal="center" vertical="center"/>
    </xf>
    <xf numFmtId="0" fontId="55" fillId="0" borderId="10" xfId="2" applyFont="1" applyBorder="1" applyAlignment="1" applyProtection="1">
      <alignment horizontal="distributed"/>
    </xf>
    <xf numFmtId="192" fontId="70" fillId="0" borderId="7" xfId="2" applyNumberFormat="1" applyFont="1" applyBorder="1" applyAlignment="1" applyProtection="1">
      <alignment horizontal="right" vertical="center"/>
    </xf>
    <xf numFmtId="0" fontId="58" fillId="0" borderId="5" xfId="2" applyFont="1" applyBorder="1" applyAlignment="1" applyProtection="1">
      <alignment horizontal="left" vertical="center" wrapText="1"/>
    </xf>
    <xf numFmtId="0" fontId="58" fillId="0" borderId="7" xfId="2" applyFont="1" applyBorder="1" applyAlignment="1" applyProtection="1">
      <alignment horizontal="left" vertical="center" wrapText="1"/>
    </xf>
    <xf numFmtId="0" fontId="58" fillId="0" borderId="6" xfId="2" applyFont="1" applyBorder="1" applyAlignment="1" applyProtection="1">
      <alignment horizontal="left" vertical="center" wrapText="1"/>
    </xf>
    <xf numFmtId="38" fontId="70" fillId="8" borderId="5" xfId="2" applyNumberFormat="1" applyFont="1" applyFill="1" applyBorder="1" applyAlignment="1" applyProtection="1">
      <alignment horizontal="right"/>
    </xf>
    <xf numFmtId="38" fontId="70" fillId="8" borderId="7" xfId="2" applyNumberFormat="1" applyFont="1" applyFill="1" applyBorder="1" applyAlignment="1" applyProtection="1">
      <alignment horizontal="right"/>
    </xf>
    <xf numFmtId="38" fontId="70" fillId="8" borderId="6" xfId="2" applyNumberFormat="1" applyFont="1" applyFill="1" applyBorder="1" applyAlignment="1" applyProtection="1">
      <alignment horizontal="right"/>
    </xf>
    <xf numFmtId="0" fontId="58" fillId="2" borderId="5" xfId="2" applyFont="1" applyFill="1" applyBorder="1" applyAlignment="1" applyProtection="1">
      <alignment horizontal="center" vertical="center" wrapText="1"/>
      <protection locked="0"/>
    </xf>
    <xf numFmtId="0" fontId="58" fillId="2" borderId="7" xfId="2" applyFont="1" applyFill="1" applyBorder="1" applyAlignment="1" applyProtection="1">
      <alignment horizontal="center" vertical="center" wrapText="1"/>
      <protection locked="0"/>
    </xf>
    <xf numFmtId="0" fontId="58" fillId="2" borderId="6" xfId="2" applyFont="1" applyFill="1" applyBorder="1" applyAlignment="1" applyProtection="1">
      <alignment horizontal="center" vertical="center" wrapText="1"/>
      <protection locked="0"/>
    </xf>
    <xf numFmtId="192" fontId="70" fillId="8" borderId="7" xfId="2" applyNumberFormat="1" applyFont="1" applyFill="1" applyBorder="1" applyAlignment="1" applyProtection="1">
      <alignment horizontal="right" vertical="center"/>
    </xf>
    <xf numFmtId="0" fontId="71" fillId="9" borderId="7" xfId="2" applyFont="1" applyFill="1" applyBorder="1" applyAlignment="1" applyProtection="1">
      <alignment horizontal="left" vertical="center" wrapText="1"/>
    </xf>
    <xf numFmtId="0" fontId="71" fillId="9" borderId="6" xfId="2" applyFont="1" applyFill="1" applyBorder="1" applyAlignment="1" applyProtection="1">
      <alignment horizontal="left" vertical="center" wrapText="1"/>
    </xf>
    <xf numFmtId="192" fontId="70" fillId="2" borderId="7" xfId="2" applyNumberFormat="1" applyFont="1" applyFill="1" applyBorder="1" applyAlignment="1" applyProtection="1">
      <alignment horizontal="right" vertical="center"/>
      <protection locked="0"/>
    </xf>
    <xf numFmtId="0" fontId="58" fillId="0" borderId="162" xfId="2" applyFont="1" applyBorder="1" applyAlignment="1" applyProtection="1">
      <alignment horizontal="distributed" vertical="center"/>
    </xf>
    <xf numFmtId="0" fontId="58" fillId="0" borderId="163" xfId="2" applyFont="1" applyBorder="1" applyAlignment="1" applyProtection="1">
      <alignment horizontal="distributed" vertical="center"/>
    </xf>
    <xf numFmtId="0" fontId="55" fillId="0" borderId="5" xfId="2" applyFont="1" applyBorder="1" applyAlignment="1" applyProtection="1">
      <alignment horizontal="center" vertical="center"/>
    </xf>
    <xf numFmtId="0" fontId="55" fillId="0" borderId="7" xfId="2" applyFont="1" applyBorder="1" applyAlignment="1" applyProtection="1">
      <alignment horizontal="center" vertical="center"/>
    </xf>
    <xf numFmtId="0" fontId="55" fillId="0" borderId="6" xfId="2" applyFont="1" applyBorder="1" applyAlignment="1" applyProtection="1">
      <alignment horizontal="center" vertical="center"/>
    </xf>
    <xf numFmtId="192" fontId="70" fillId="8" borderId="7" xfId="2" applyNumberFormat="1" applyFont="1" applyFill="1" applyBorder="1" applyAlignment="1">
      <alignment horizontal="right" vertical="center"/>
    </xf>
    <xf numFmtId="0" fontId="55" fillId="0" borderId="157" xfId="2" applyFont="1" applyBorder="1" applyAlignment="1" applyProtection="1">
      <alignment horizontal="center" vertical="center"/>
    </xf>
    <xf numFmtId="0" fontId="55" fillId="0" borderId="170" xfId="2" applyFont="1" applyBorder="1" applyAlignment="1" applyProtection="1">
      <alignment horizontal="center" vertical="center"/>
    </xf>
    <xf numFmtId="0" fontId="55" fillId="0" borderId="161" xfId="2" applyFont="1" applyBorder="1" applyAlignment="1" applyProtection="1">
      <alignment horizontal="center" vertical="center"/>
    </xf>
    <xf numFmtId="0" fontId="55" fillId="0" borderId="187" xfId="2" applyFont="1" applyBorder="1" applyAlignment="1" applyProtection="1">
      <alignment horizontal="left" vertical="center"/>
    </xf>
    <xf numFmtId="0" fontId="55" fillId="0" borderId="106" xfId="2" applyFont="1" applyBorder="1" applyAlignment="1" applyProtection="1">
      <alignment horizontal="left" vertical="center"/>
    </xf>
    <xf numFmtId="0" fontId="55" fillId="0" borderId="186" xfId="2" applyFont="1" applyBorder="1" applyAlignment="1" applyProtection="1">
      <alignment horizontal="left" vertical="center"/>
    </xf>
    <xf numFmtId="0" fontId="58" fillId="0" borderId="8" xfId="2" applyFont="1" applyBorder="1" applyAlignment="1" applyProtection="1">
      <alignment horizontal="left" vertical="center" wrapText="1"/>
    </xf>
    <xf numFmtId="192" fontId="70" fillId="0" borderId="7" xfId="2" applyNumberFormat="1" applyFont="1" applyFill="1" applyBorder="1" applyAlignment="1" applyProtection="1">
      <alignment horizontal="right" vertical="center"/>
    </xf>
    <xf numFmtId="0" fontId="55" fillId="0" borderId="81" xfId="2" applyFont="1" applyBorder="1" applyAlignment="1" applyProtection="1">
      <alignment horizontal="left" vertical="center"/>
    </xf>
    <xf numFmtId="0" fontId="55" fillId="0" borderId="82" xfId="2" applyFont="1" applyBorder="1" applyAlignment="1" applyProtection="1">
      <alignment horizontal="left" vertical="center"/>
    </xf>
    <xf numFmtId="0" fontId="55" fillId="0" borderId="83" xfId="2" applyFont="1" applyBorder="1" applyAlignment="1" applyProtection="1">
      <alignment horizontal="left" vertical="center"/>
    </xf>
    <xf numFmtId="0" fontId="58" fillId="0" borderId="90" xfId="2" applyFont="1" applyBorder="1" applyAlignment="1" applyProtection="1">
      <alignment horizontal="distributed" vertical="center"/>
    </xf>
    <xf numFmtId="0" fontId="58" fillId="0" borderId="8" xfId="2" applyFont="1" applyBorder="1" applyAlignment="1" applyProtection="1">
      <alignment horizontal="distributed" vertical="center"/>
    </xf>
    <xf numFmtId="0" fontId="55" fillId="0" borderId="11" xfId="2" applyFont="1" applyBorder="1" applyAlignment="1" applyProtection="1">
      <alignment vertical="center" shrinkToFit="1"/>
    </xf>
    <xf numFmtId="0" fontId="55" fillId="0" borderId="10" xfId="2" applyFont="1" applyBorder="1" applyAlignment="1" applyProtection="1">
      <alignment vertical="center" shrinkToFit="1"/>
    </xf>
    <xf numFmtId="0" fontId="55" fillId="0" borderId="61" xfId="2" applyFont="1" applyBorder="1" applyAlignment="1" applyProtection="1">
      <alignment vertical="center" shrinkToFit="1"/>
    </xf>
    <xf numFmtId="0" fontId="69" fillId="0" borderId="0" xfId="2" applyFont="1" applyAlignment="1" applyProtection="1">
      <alignment horizontal="center" vertical="center"/>
    </xf>
    <xf numFmtId="0" fontId="58" fillId="0" borderId="54" xfId="2" applyFont="1" applyBorder="1" applyAlignment="1" applyProtection="1">
      <alignment horizontal="distributed" vertical="center"/>
    </xf>
    <xf numFmtId="0" fontId="58" fillId="0" borderId="55" xfId="2" applyFont="1" applyBorder="1" applyAlignment="1" applyProtection="1">
      <alignment horizontal="distributed" vertical="center"/>
    </xf>
    <xf numFmtId="0" fontId="55" fillId="0" borderId="87" xfId="2" applyFont="1" applyBorder="1" applyAlignment="1" applyProtection="1">
      <alignment vertical="center" shrinkToFit="1"/>
    </xf>
    <xf numFmtId="0" fontId="55" fillId="0" borderId="167" xfId="2" applyFont="1" applyBorder="1" applyAlignment="1" applyProtection="1">
      <alignment vertical="center" shrinkToFit="1"/>
    </xf>
    <xf numFmtId="0" fontId="55" fillId="0" borderId="116" xfId="2" applyFont="1" applyBorder="1" applyAlignment="1" applyProtection="1">
      <alignment vertical="center" shrinkToFit="1"/>
    </xf>
    <xf numFmtId="0" fontId="76" fillId="0" borderId="8" xfId="6" applyFont="1" applyBorder="1" applyAlignment="1" applyProtection="1">
      <alignment horizontal="left" vertical="center" shrinkToFit="1"/>
      <protection locked="0"/>
    </xf>
    <xf numFmtId="0" fontId="83" fillId="9" borderId="6" xfId="6" applyNumberFormat="1" applyFont="1" applyFill="1" applyBorder="1" applyAlignment="1" applyProtection="1">
      <alignment horizontal="left" vertical="center" shrinkToFit="1"/>
      <protection locked="0"/>
    </xf>
    <xf numFmtId="0" fontId="83" fillId="9" borderId="8" xfId="6" applyNumberFormat="1" applyFont="1" applyFill="1" applyBorder="1" applyAlignment="1" applyProtection="1">
      <alignment horizontal="left" vertical="center" shrinkToFit="1"/>
      <protection locked="0"/>
    </xf>
    <xf numFmtId="0" fontId="76" fillId="0" borderId="0" xfId="4" applyFont="1" applyAlignment="1">
      <alignment horizontal="left" vertical="top"/>
    </xf>
    <xf numFmtId="0" fontId="76" fillId="0" borderId="0" xfId="6" applyFont="1" applyAlignment="1">
      <alignment horizontal="left" vertical="top" wrapText="1" shrinkToFit="1"/>
    </xf>
    <xf numFmtId="0" fontId="76" fillId="0" borderId="0" xfId="6" applyFont="1" applyAlignment="1">
      <alignment horizontal="left" vertical="top" shrinkToFit="1"/>
    </xf>
    <xf numFmtId="0" fontId="76" fillId="0" borderId="49" xfId="6" applyFont="1" applyBorder="1" applyAlignment="1">
      <alignment horizontal="center" vertical="center" shrinkToFit="1"/>
    </xf>
    <xf numFmtId="0" fontId="76" fillId="0" borderId="50" xfId="6" applyFont="1" applyBorder="1" applyAlignment="1">
      <alignment horizontal="center" vertical="center" shrinkToFit="1"/>
    </xf>
    <xf numFmtId="0" fontId="76" fillId="0" borderId="14" xfId="6" applyFont="1" applyBorder="1" applyAlignment="1" applyProtection="1">
      <alignment horizontal="left" vertical="center" shrinkToFit="1"/>
      <protection locked="0"/>
    </xf>
    <xf numFmtId="38" fontId="76" fillId="0" borderId="202" xfId="6" applyNumberFormat="1" applyFont="1" applyBorder="1" applyAlignment="1" applyProtection="1">
      <alignment horizontal="center" vertical="center" shrinkToFit="1"/>
    </xf>
    <xf numFmtId="38" fontId="76" fillId="0" borderId="198" xfId="6" applyNumberFormat="1" applyFont="1" applyBorder="1" applyAlignment="1" applyProtection="1">
      <alignment horizontal="center" vertical="center" shrinkToFit="1"/>
    </xf>
    <xf numFmtId="38" fontId="76" fillId="0" borderId="191" xfId="6" applyNumberFormat="1" applyFont="1" applyBorder="1" applyAlignment="1" applyProtection="1">
      <alignment horizontal="center" vertical="center" shrinkToFit="1"/>
    </xf>
    <xf numFmtId="0" fontId="76" fillId="0" borderId="6" xfId="6" applyNumberFormat="1" applyFont="1" applyBorder="1" applyAlignment="1" applyProtection="1">
      <alignment horizontal="left" vertical="center" shrinkToFit="1"/>
      <protection locked="0"/>
    </xf>
    <xf numFmtId="0" fontId="76" fillId="0" borderId="8" xfId="6" applyNumberFormat="1" applyFont="1" applyBorder="1" applyAlignment="1" applyProtection="1">
      <alignment horizontal="left" vertical="center" shrinkToFit="1"/>
      <protection locked="0"/>
    </xf>
    <xf numFmtId="0" fontId="76" fillId="0" borderId="5" xfId="6" applyFont="1" applyBorder="1" applyAlignment="1" applyProtection="1">
      <alignment horizontal="left" vertical="center" shrinkToFit="1"/>
      <protection locked="0"/>
    </xf>
    <xf numFmtId="0" fontId="76" fillId="0" borderId="7" xfId="6" applyFont="1" applyBorder="1" applyAlignment="1" applyProtection="1">
      <alignment horizontal="left" vertical="center" shrinkToFit="1"/>
      <protection locked="0"/>
    </xf>
    <xf numFmtId="0" fontId="76" fillId="0" borderId="6" xfId="6" applyFont="1" applyBorder="1" applyAlignment="1" applyProtection="1">
      <alignment horizontal="left" vertical="center" shrinkToFit="1"/>
      <protection locked="0"/>
    </xf>
    <xf numFmtId="0" fontId="81" fillId="9" borderId="3" xfId="7" applyFont="1" applyFill="1" applyBorder="1" applyAlignment="1">
      <alignment horizontal="center" vertical="center" wrapText="1" shrinkToFit="1"/>
    </xf>
    <xf numFmtId="0" fontId="81" fillId="9" borderId="13" xfId="7" applyFont="1" applyFill="1" applyBorder="1" applyAlignment="1">
      <alignment horizontal="center" vertical="center" wrapText="1" shrinkToFit="1"/>
    </xf>
    <xf numFmtId="0" fontId="81" fillId="9" borderId="11" xfId="7" applyFont="1" applyFill="1" applyBorder="1" applyAlignment="1">
      <alignment horizontal="center" vertical="center" wrapText="1" shrinkToFit="1"/>
    </xf>
    <xf numFmtId="0" fontId="76" fillId="0" borderId="0" xfId="4" applyFont="1" applyAlignment="1">
      <alignment horizontal="left" vertical="top" wrapText="1"/>
    </xf>
    <xf numFmtId="0" fontId="76" fillId="9" borderId="189" xfId="6" applyNumberFormat="1" applyFont="1" applyFill="1" applyBorder="1" applyAlignment="1">
      <alignment horizontal="left" vertical="center" shrinkToFit="1"/>
    </xf>
    <xf numFmtId="0" fontId="76" fillId="9" borderId="188" xfId="6" applyNumberFormat="1" applyFont="1" applyFill="1" applyBorder="1" applyAlignment="1">
      <alignment horizontal="left" vertical="center" shrinkToFit="1"/>
    </xf>
    <xf numFmtId="0" fontId="81" fillId="0" borderId="5" xfId="4" applyFont="1" applyBorder="1" applyAlignment="1">
      <alignment horizontal="left" vertical="center" wrapText="1"/>
    </xf>
    <xf numFmtId="0" fontId="81" fillId="0" borderId="7" xfId="4" applyFont="1" applyBorder="1" applyAlignment="1">
      <alignment horizontal="left" vertical="center" wrapText="1"/>
    </xf>
    <xf numFmtId="0" fontId="81" fillId="0" borderId="6" xfId="4" applyFont="1" applyBorder="1" applyAlignment="1">
      <alignment horizontal="left" vertical="center" wrapText="1"/>
    </xf>
    <xf numFmtId="38" fontId="76" fillId="0" borderId="200" xfId="6" applyNumberFormat="1" applyFont="1" applyBorder="1" applyAlignment="1" applyProtection="1">
      <alignment horizontal="center" vertical="center" shrinkToFit="1"/>
    </xf>
    <xf numFmtId="0" fontId="81" fillId="9" borderId="59" xfId="7" applyFont="1" applyFill="1" applyBorder="1" applyAlignment="1">
      <alignment horizontal="center" vertical="center" wrapText="1" shrinkToFit="1"/>
    </xf>
    <xf numFmtId="0" fontId="81" fillId="9" borderId="5" xfId="6" applyFont="1" applyFill="1" applyBorder="1" applyAlignment="1">
      <alignment horizontal="center" vertical="center" wrapText="1"/>
    </xf>
    <xf numFmtId="0" fontId="81" fillId="9" borderId="7" xfId="6" applyFont="1" applyFill="1" applyBorder="1" applyAlignment="1">
      <alignment horizontal="center" vertical="center" wrapText="1"/>
    </xf>
    <xf numFmtId="0" fontId="81" fillId="9" borderId="6" xfId="6" applyFont="1" applyFill="1" applyBorder="1" applyAlignment="1">
      <alignment horizontal="center" vertical="center" wrapText="1"/>
    </xf>
    <xf numFmtId="0" fontId="83" fillId="9" borderId="6" xfId="6" applyNumberFormat="1" applyFont="1" applyFill="1" applyBorder="1" applyAlignment="1" applyProtection="1">
      <alignment horizontal="left" vertical="center" wrapText="1" shrinkToFit="1"/>
      <protection locked="0"/>
    </xf>
    <xf numFmtId="0" fontId="83" fillId="0" borderId="6" xfId="6" applyNumberFormat="1" applyFont="1" applyBorder="1" applyAlignment="1" applyProtection="1">
      <alignment horizontal="left" vertical="center" shrinkToFit="1"/>
      <protection locked="0"/>
    </xf>
    <xf numFmtId="0" fontId="83" fillId="0" borderId="8" xfId="6" applyNumberFormat="1" applyFont="1" applyBorder="1" applyAlignment="1" applyProtection="1">
      <alignment horizontal="left" vertical="center" shrinkToFit="1"/>
      <protection locked="0"/>
    </xf>
    <xf numFmtId="0" fontId="76" fillId="0" borderId="9" xfId="6" applyFont="1" applyBorder="1" applyAlignment="1" applyProtection="1">
      <alignment horizontal="left" vertical="center" shrinkToFit="1"/>
      <protection locked="0"/>
    </xf>
    <xf numFmtId="38" fontId="76" fillId="9" borderId="204" xfId="6" applyNumberFormat="1" applyFont="1" applyFill="1" applyBorder="1" applyAlignment="1" applyProtection="1">
      <alignment horizontal="center" vertical="center" shrinkToFit="1"/>
    </xf>
    <xf numFmtId="38" fontId="76" fillId="9" borderId="194" xfId="6" applyNumberFormat="1" applyFont="1" applyFill="1" applyBorder="1" applyAlignment="1" applyProtection="1">
      <alignment horizontal="center" vertical="center" shrinkToFit="1"/>
    </xf>
    <xf numFmtId="0" fontId="76" fillId="9" borderId="204" xfId="6" applyFont="1" applyFill="1" applyBorder="1" applyAlignment="1" applyProtection="1">
      <alignment horizontal="center" vertical="center" shrinkToFit="1"/>
    </xf>
    <xf numFmtId="0" fontId="76" fillId="9" borderId="194" xfId="6" applyFont="1" applyFill="1" applyBorder="1" applyAlignment="1" applyProtection="1">
      <alignment horizontal="center" vertical="center" shrinkToFit="1"/>
    </xf>
    <xf numFmtId="0" fontId="76" fillId="9" borderId="193" xfId="6" applyFont="1" applyFill="1" applyBorder="1" applyAlignment="1" applyProtection="1">
      <alignment horizontal="center" vertical="center" shrinkToFit="1"/>
    </xf>
    <xf numFmtId="38" fontId="76" fillId="0" borderId="203" xfId="6" applyNumberFormat="1" applyFont="1" applyBorder="1" applyAlignment="1" applyProtection="1">
      <alignment horizontal="center" vertical="center" shrinkToFit="1"/>
    </xf>
    <xf numFmtId="38" fontId="76" fillId="0" borderId="199" xfId="6" applyNumberFormat="1" applyFont="1" applyBorder="1" applyAlignment="1" applyProtection="1">
      <alignment horizontal="center" vertical="center" shrinkToFit="1"/>
    </xf>
    <xf numFmtId="38" fontId="76" fillId="0" borderId="192" xfId="6" applyNumberFormat="1" applyFont="1" applyBorder="1" applyAlignment="1" applyProtection="1">
      <alignment horizontal="center" vertical="center" shrinkToFit="1"/>
    </xf>
    <xf numFmtId="0" fontId="81" fillId="9" borderId="8" xfId="7" applyFont="1" applyFill="1" applyBorder="1" applyAlignment="1">
      <alignment horizontal="center" vertical="center" wrapText="1" shrinkToFit="1"/>
    </xf>
    <xf numFmtId="0" fontId="81" fillId="12" borderId="91" xfId="7" applyFont="1" applyFill="1" applyBorder="1" applyAlignment="1">
      <alignment horizontal="center" vertical="center" wrapText="1" shrinkToFit="1"/>
    </xf>
    <xf numFmtId="0" fontId="89" fillId="0" borderId="88" xfId="6" applyFont="1" applyBorder="1" applyAlignment="1">
      <alignment horizontal="center" vertical="center"/>
    </xf>
    <xf numFmtId="0" fontId="89" fillId="0" borderId="85" xfId="6" applyFont="1" applyBorder="1" applyAlignment="1">
      <alignment horizontal="center" vertical="center"/>
    </xf>
    <xf numFmtId="0" fontId="89" fillId="0" borderId="103" xfId="6" applyFont="1" applyBorder="1" applyAlignment="1">
      <alignment horizontal="center" vertical="center"/>
    </xf>
    <xf numFmtId="0" fontId="81" fillId="9" borderId="131" xfId="7" applyFont="1" applyFill="1" applyBorder="1" applyAlignment="1">
      <alignment horizontal="center" vertical="center" wrapText="1" shrinkToFit="1"/>
    </xf>
    <xf numFmtId="0" fontId="81" fillId="9" borderId="128" xfId="7" applyFont="1" applyFill="1" applyBorder="1" applyAlignment="1">
      <alignment horizontal="center" vertical="center" wrapText="1" shrinkToFit="1"/>
    </xf>
    <xf numFmtId="0" fontId="81" fillId="9" borderId="5" xfId="7" applyFont="1" applyFill="1" applyBorder="1" applyAlignment="1">
      <alignment horizontal="center" vertical="center" shrinkToFit="1"/>
    </xf>
    <xf numFmtId="0" fontId="81" fillId="9" borderId="7" xfId="7" applyFont="1" applyFill="1" applyBorder="1" applyAlignment="1">
      <alignment horizontal="center" vertical="center" shrinkToFit="1"/>
    </xf>
    <xf numFmtId="0" fontId="81" fillId="9" borderId="1" xfId="6" applyFont="1" applyFill="1" applyBorder="1" applyAlignment="1">
      <alignment horizontal="center" vertical="center" wrapText="1"/>
    </xf>
    <xf numFmtId="0" fontId="81" fillId="9" borderId="9" xfId="6" applyFont="1" applyFill="1" applyBorder="1" applyAlignment="1">
      <alignment horizontal="center" vertical="center" wrapText="1"/>
    </xf>
    <xf numFmtId="0" fontId="88" fillId="0" borderId="53" xfId="4" applyFont="1" applyBorder="1" applyAlignment="1">
      <alignment horizontal="center" vertical="center" wrapText="1"/>
    </xf>
    <xf numFmtId="0" fontId="88" fillId="0" borderId="57" xfId="4" applyFont="1" applyBorder="1" applyAlignment="1">
      <alignment horizontal="center" vertical="center" wrapText="1"/>
    </xf>
    <xf numFmtId="0" fontId="88" fillId="0" borderId="0" xfId="4" applyFont="1" applyAlignment="1">
      <alignment horizontal="center" vertical="center" wrapText="1"/>
    </xf>
    <xf numFmtId="0" fontId="88" fillId="0" borderId="138" xfId="4" applyFont="1" applyBorder="1" applyAlignment="1">
      <alignment horizontal="center" vertical="center" wrapText="1"/>
    </xf>
    <xf numFmtId="0" fontId="88" fillId="0" borderId="139" xfId="4" applyFont="1" applyBorder="1" applyAlignment="1">
      <alignment horizontal="center" vertical="center" wrapText="1"/>
    </xf>
    <xf numFmtId="0" fontId="88" fillId="0" borderId="84" xfId="4" applyFont="1" applyBorder="1" applyAlignment="1">
      <alignment horizontal="center" vertical="center" wrapText="1"/>
    </xf>
    <xf numFmtId="0" fontId="86" fillId="0" borderId="0" xfId="6" applyFont="1" applyAlignment="1">
      <alignment horizontal="left" vertical="center"/>
    </xf>
    <xf numFmtId="0" fontId="76" fillId="0" borderId="8" xfId="6" applyFont="1" applyBorder="1" applyAlignment="1">
      <alignment horizontal="center" vertical="center"/>
    </xf>
    <xf numFmtId="0" fontId="76" fillId="0" borderId="8" xfId="6" applyFont="1" applyBorder="1" applyAlignment="1">
      <alignment horizontal="center" vertical="center" wrapText="1"/>
    </xf>
    <xf numFmtId="0" fontId="76" fillId="0" borderId="6" xfId="6" applyFont="1" applyBorder="1" applyAlignment="1">
      <alignment horizontal="center" vertical="center" wrapText="1" shrinkToFit="1"/>
    </xf>
    <xf numFmtId="0" fontId="76" fillId="0" borderId="8" xfId="6" applyFont="1" applyBorder="1" applyAlignment="1">
      <alignment horizontal="center" vertical="center" wrapText="1" shrinkToFit="1"/>
    </xf>
    <xf numFmtId="0" fontId="85" fillId="9" borderId="132" xfId="6" applyFont="1" applyFill="1" applyBorder="1" applyAlignment="1">
      <alignment horizontal="center" vertical="center"/>
    </xf>
    <xf numFmtId="0" fontId="85" fillId="9" borderId="61" xfId="6" applyFont="1" applyFill="1" applyBorder="1" applyAlignment="1">
      <alignment horizontal="center" vertical="center"/>
    </xf>
    <xf numFmtId="0" fontId="85" fillId="9" borderId="5" xfId="4" applyFont="1" applyFill="1" applyBorder="1" applyAlignment="1">
      <alignment horizontal="center" vertical="center"/>
    </xf>
    <xf numFmtId="0" fontId="85" fillId="9" borderId="7" xfId="4" applyFont="1" applyFill="1" applyBorder="1" applyAlignment="1">
      <alignment horizontal="center" vertical="center"/>
    </xf>
    <xf numFmtId="0" fontId="85" fillId="9" borderId="6" xfId="4" applyFont="1" applyFill="1" applyBorder="1" applyAlignment="1">
      <alignment horizontal="center" vertical="center"/>
    </xf>
    <xf numFmtId="0" fontId="81" fillId="9" borderId="90" xfId="7" applyFont="1" applyFill="1" applyBorder="1" applyAlignment="1">
      <alignment horizontal="center" vertical="center" wrapText="1" shrinkToFit="1"/>
    </xf>
    <xf numFmtId="0" fontId="81" fillId="12" borderId="8" xfId="7" applyFont="1" applyFill="1" applyBorder="1" applyAlignment="1">
      <alignment horizontal="center" vertical="center" wrapText="1" shrinkToFit="1"/>
    </xf>
    <xf numFmtId="0" fontId="86" fillId="9" borderId="54" xfId="6" applyFont="1" applyFill="1" applyBorder="1" applyAlignment="1">
      <alignment horizontal="center" vertical="center"/>
    </xf>
    <xf numFmtId="0" fontId="86" fillId="9" borderId="55" xfId="6" applyFont="1" applyFill="1" applyBorder="1" applyAlignment="1">
      <alignment horizontal="center" vertical="center"/>
    </xf>
    <xf numFmtId="0" fontId="86" fillId="9" borderId="87" xfId="6" applyFont="1" applyFill="1" applyBorder="1" applyAlignment="1">
      <alignment horizontal="center" vertical="center"/>
    </xf>
    <xf numFmtId="0" fontId="86" fillId="9" borderId="56" xfId="6" applyFont="1" applyFill="1" applyBorder="1" applyAlignment="1">
      <alignment horizontal="center" vertical="center"/>
    </xf>
    <xf numFmtId="0" fontId="86" fillId="9" borderId="115" xfId="4" applyFont="1" applyFill="1" applyBorder="1" applyAlignment="1">
      <alignment horizontal="center" vertical="center"/>
    </xf>
    <xf numFmtId="0" fontId="86" fillId="9" borderId="53" xfId="4" applyFont="1" applyFill="1" applyBorder="1" applyAlignment="1">
      <alignment horizontal="center" vertical="center"/>
    </xf>
    <xf numFmtId="0" fontId="86" fillId="9" borderId="167" xfId="4" applyFont="1" applyFill="1" applyBorder="1" applyAlignment="1">
      <alignment horizontal="center" vertical="center"/>
    </xf>
    <xf numFmtId="0" fontId="86" fillId="9" borderId="116" xfId="4" applyFont="1" applyFill="1" applyBorder="1" applyAlignment="1">
      <alignment horizontal="center" vertical="center"/>
    </xf>
    <xf numFmtId="0" fontId="81" fillId="9" borderId="6" xfId="7" applyFont="1" applyFill="1" applyBorder="1" applyAlignment="1">
      <alignment horizontal="center" vertical="center" wrapText="1" shrinkToFit="1"/>
    </xf>
    <xf numFmtId="0" fontId="55" fillId="0" borderId="205" xfId="2" applyFont="1" applyBorder="1" applyAlignment="1">
      <alignment horizontal="center" vertical="center" wrapText="1"/>
    </xf>
    <xf numFmtId="0" fontId="55" fillId="0" borderId="83" xfId="2" applyFont="1" applyBorder="1" applyAlignment="1">
      <alignment horizontal="center" vertical="center" wrapText="1"/>
    </xf>
    <xf numFmtId="0" fontId="55" fillId="0" borderId="159" xfId="2" applyFont="1" applyBorder="1" applyAlignment="1">
      <alignment horizontal="center" vertical="center"/>
    </xf>
    <xf numFmtId="0" fontId="55" fillId="0" borderId="158" xfId="2" applyFont="1" applyBorder="1" applyAlignment="1">
      <alignment horizontal="center" vertical="center"/>
    </xf>
    <xf numFmtId="0" fontId="55" fillId="0" borderId="0" xfId="2" applyFont="1" applyAlignment="1">
      <alignment vertical="top" wrapText="1"/>
    </xf>
    <xf numFmtId="0" fontId="55" fillId="0" borderId="0" xfId="2" applyFont="1" applyAlignment="1">
      <alignment vertical="top"/>
    </xf>
    <xf numFmtId="0" fontId="55" fillId="0" borderId="185" xfId="2" applyFont="1" applyBorder="1" applyAlignment="1">
      <alignment horizontal="center" vertical="center"/>
    </xf>
    <xf numFmtId="0" fontId="55" fillId="0" borderId="81" xfId="2" applyFont="1" applyBorder="1" applyAlignment="1">
      <alignment horizontal="center" vertical="center"/>
    </xf>
    <xf numFmtId="0" fontId="55" fillId="0" borderId="184" xfId="2" applyFont="1" applyBorder="1" applyAlignment="1">
      <alignment horizontal="center" vertical="center"/>
    </xf>
    <xf numFmtId="0" fontId="55" fillId="0" borderId="82" xfId="2" applyFont="1" applyBorder="1" applyAlignment="1">
      <alignment horizontal="center" vertical="center"/>
    </xf>
    <xf numFmtId="0" fontId="55" fillId="0" borderId="184" xfId="2" applyFont="1" applyBorder="1" applyAlignment="1">
      <alignment horizontal="center" vertical="center" wrapText="1"/>
    </xf>
    <xf numFmtId="0" fontId="55" fillId="0" borderId="82" xfId="2" applyFont="1" applyBorder="1" applyAlignment="1">
      <alignment horizontal="center" vertical="center" wrapText="1"/>
    </xf>
    <xf numFmtId="0" fontId="69" fillId="0" borderId="0" xfId="2" applyFont="1" applyFill="1" applyAlignment="1" applyProtection="1">
      <alignment horizontal="center" vertical="center"/>
    </xf>
    <xf numFmtId="0" fontId="55" fillId="0" borderId="5" xfId="2" applyFont="1" applyBorder="1" applyAlignment="1">
      <alignment horizontal="center" vertical="center"/>
    </xf>
    <xf numFmtId="0" fontId="55" fillId="0" borderId="7" xfId="2" applyFont="1" applyBorder="1" applyAlignment="1">
      <alignment horizontal="center" vertical="center"/>
    </xf>
    <xf numFmtId="0" fontId="55" fillId="0" borderId="6" xfId="2" applyFont="1" applyBorder="1" applyAlignment="1">
      <alignment horizontal="center" vertical="center"/>
    </xf>
    <xf numFmtId="0" fontId="58" fillId="0" borderId="5" xfId="2" applyFont="1" applyBorder="1" applyAlignment="1">
      <alignment horizontal="center" vertical="center" wrapText="1"/>
    </xf>
    <xf numFmtId="0" fontId="58" fillId="0" borderId="7" xfId="2" applyFont="1" applyBorder="1" applyAlignment="1">
      <alignment horizontal="center" vertical="center" wrapText="1"/>
    </xf>
    <xf numFmtId="0" fontId="58" fillId="0" borderId="6" xfId="2" applyFont="1" applyBorder="1" applyAlignment="1">
      <alignment horizontal="center" vertical="center" wrapText="1"/>
    </xf>
    <xf numFmtId="192" fontId="70" fillId="0" borderId="7" xfId="2" applyNumberFormat="1" applyFont="1" applyFill="1" applyBorder="1" applyAlignment="1">
      <alignment horizontal="right" vertical="center"/>
    </xf>
    <xf numFmtId="0" fontId="55" fillId="0" borderId="11" xfId="2" applyFont="1" applyBorder="1" applyAlignment="1">
      <alignment vertical="center" shrinkToFit="1"/>
    </xf>
    <xf numFmtId="0" fontId="55" fillId="0" borderId="10" xfId="2" applyFont="1" applyBorder="1" applyAlignment="1">
      <alignment vertical="center" shrinkToFit="1"/>
    </xf>
    <xf numFmtId="0" fontId="55" fillId="0" borderId="61" xfId="2" applyFont="1" applyBorder="1" applyAlignment="1">
      <alignment vertical="center" shrinkToFit="1"/>
    </xf>
    <xf numFmtId="0" fontId="55" fillId="2" borderId="0" xfId="2" applyFont="1" applyFill="1" applyAlignment="1" applyProtection="1">
      <alignment horizontal="left" vertical="center" shrinkToFit="1"/>
      <protection locked="0"/>
    </xf>
    <xf numFmtId="0" fontId="55" fillId="0" borderId="0" xfId="2" applyFont="1" applyAlignment="1">
      <alignment horizontal="left" vertical="center" wrapText="1"/>
    </xf>
    <xf numFmtId="0" fontId="61" fillId="0" borderId="0" xfId="2" applyFont="1" applyAlignment="1">
      <alignment horizontal="left" vertical="center" wrapText="1"/>
    </xf>
    <xf numFmtId="0" fontId="58" fillId="2" borderId="8" xfId="2" applyFont="1" applyFill="1" applyBorder="1" applyAlignment="1" applyProtection="1">
      <alignment horizontal="center" vertical="center"/>
      <protection locked="0"/>
    </xf>
    <xf numFmtId="0" fontId="61" fillId="0" borderId="8" xfId="2" applyFont="1" applyBorder="1" applyAlignment="1">
      <alignment horizontal="left" vertical="center" wrapText="1"/>
    </xf>
    <xf numFmtId="0" fontId="56" fillId="0" borderId="0" xfId="2" applyFont="1" applyAlignment="1">
      <alignment horizontal="left" vertical="top" wrapText="1"/>
    </xf>
    <xf numFmtId="0" fontId="94" fillId="2" borderId="11" xfId="2" applyFont="1" applyFill="1" applyBorder="1" applyProtection="1">
      <alignment vertical="center"/>
      <protection locked="0"/>
    </xf>
    <xf numFmtId="0" fontId="94" fillId="2" borderId="10" xfId="2" applyFont="1" applyFill="1" applyBorder="1" applyProtection="1">
      <alignment vertical="center"/>
      <protection locked="0"/>
    </xf>
    <xf numFmtId="0" fontId="94" fillId="2" borderId="12" xfId="2" applyFont="1" applyFill="1" applyBorder="1" applyProtection="1">
      <alignment vertical="center"/>
      <protection locked="0"/>
    </xf>
    <xf numFmtId="0" fontId="58" fillId="9" borderId="90" xfId="2" applyFont="1" applyFill="1" applyBorder="1" applyAlignment="1">
      <alignment horizontal="center" vertical="center"/>
    </xf>
    <xf numFmtId="0" fontId="58" fillId="9" borderId="8" xfId="2" applyFont="1" applyFill="1" applyBorder="1" applyAlignment="1">
      <alignment horizontal="center" vertical="center"/>
    </xf>
    <xf numFmtId="0" fontId="94" fillId="2" borderId="5" xfId="2" applyFont="1" applyFill="1" applyBorder="1" applyProtection="1">
      <alignment vertical="center"/>
      <protection locked="0"/>
    </xf>
    <xf numFmtId="0" fontId="94" fillId="2" borderId="7" xfId="2" applyFont="1" applyFill="1" applyBorder="1" applyProtection="1">
      <alignment vertical="center"/>
      <protection locked="0"/>
    </xf>
    <xf numFmtId="0" fontId="94" fillId="2" borderId="6" xfId="2" applyFont="1" applyFill="1" applyBorder="1" applyProtection="1">
      <alignment vertical="center"/>
      <protection locked="0"/>
    </xf>
    <xf numFmtId="0" fontId="94" fillId="9" borderId="3" xfId="2" applyFont="1" applyFill="1" applyBorder="1" applyAlignment="1">
      <alignment horizontal="left" vertical="center" wrapText="1"/>
    </xf>
    <xf numFmtId="0" fontId="94" fillId="9" borderId="2" xfId="2" applyFont="1" applyFill="1" applyBorder="1" applyAlignment="1">
      <alignment horizontal="left" vertical="center" wrapText="1"/>
    </xf>
    <xf numFmtId="0" fontId="94" fillId="9" borderId="4" xfId="2" applyFont="1" applyFill="1" applyBorder="1" applyAlignment="1">
      <alignment horizontal="left" vertical="center" wrapText="1"/>
    </xf>
    <xf numFmtId="0" fontId="55" fillId="2" borderId="12" xfId="2" applyFont="1" applyFill="1" applyBorder="1" applyAlignment="1" applyProtection="1">
      <alignment vertical="center" shrinkToFit="1"/>
      <protection locked="0"/>
    </xf>
    <xf numFmtId="0" fontId="55" fillId="2" borderId="9" xfId="2" applyFont="1" applyFill="1" applyBorder="1" applyAlignment="1" applyProtection="1">
      <alignment vertical="center" shrinkToFit="1"/>
      <protection locked="0"/>
    </xf>
    <xf numFmtId="0" fontId="55" fillId="2" borderId="117" xfId="2" applyFont="1" applyFill="1" applyBorder="1" applyAlignment="1" applyProtection="1">
      <alignment vertical="center" shrinkToFit="1"/>
      <protection locked="0"/>
    </xf>
    <xf numFmtId="0" fontId="58" fillId="9" borderId="81" xfId="2" applyFont="1" applyFill="1" applyBorder="1" applyAlignment="1">
      <alignment horizontal="center" vertical="center"/>
    </xf>
    <xf numFmtId="0" fontId="58" fillId="9" borderId="82" xfId="2" applyFont="1" applyFill="1" applyBorder="1" applyAlignment="1">
      <alignment horizontal="center" vertical="center"/>
    </xf>
    <xf numFmtId="0" fontId="97" fillId="9" borderId="0" xfId="2" applyFont="1" applyFill="1" applyAlignment="1">
      <alignment horizontal="right" vertical="center" shrinkToFit="1"/>
    </xf>
    <xf numFmtId="0" fontId="97" fillId="9" borderId="0" xfId="2" applyFont="1" applyFill="1" applyAlignment="1" applyProtection="1">
      <alignment horizontal="center" vertical="center"/>
    </xf>
    <xf numFmtId="0" fontId="94" fillId="9" borderId="16" xfId="2" applyFont="1" applyFill="1" applyBorder="1" applyAlignment="1">
      <alignment horizontal="left" vertical="center" wrapText="1"/>
    </xf>
    <xf numFmtId="0" fontId="94" fillId="9" borderId="28" xfId="2" applyFont="1" applyFill="1" applyBorder="1" applyAlignment="1">
      <alignment horizontal="left" vertical="center" wrapText="1"/>
    </xf>
    <xf numFmtId="0" fontId="94" fillId="9" borderId="17" xfId="2" applyFont="1" applyFill="1" applyBorder="1" applyAlignment="1">
      <alignment horizontal="left" vertical="center" wrapText="1"/>
    </xf>
    <xf numFmtId="0" fontId="58" fillId="9" borderId="54" xfId="2" applyFont="1" applyFill="1" applyBorder="1" applyAlignment="1">
      <alignment horizontal="center" vertical="center"/>
    </xf>
    <xf numFmtId="0" fontId="58" fillId="9" borderId="55" xfId="2" applyFont="1" applyFill="1" applyBorder="1" applyAlignment="1">
      <alignment horizontal="center" vertical="center"/>
    </xf>
    <xf numFmtId="0" fontId="55" fillId="2" borderId="100" xfId="2" applyFont="1" applyFill="1" applyBorder="1" applyAlignment="1" applyProtection="1">
      <alignment vertical="center" shrinkToFit="1"/>
      <protection locked="0"/>
    </xf>
    <xf numFmtId="0" fontId="55" fillId="2" borderId="82" xfId="2" applyFont="1" applyFill="1" applyBorder="1" applyAlignment="1" applyProtection="1">
      <alignment vertical="center" shrinkToFit="1"/>
      <protection locked="0"/>
    </xf>
    <xf numFmtId="0" fontId="55" fillId="2" borderId="83" xfId="2" applyFont="1" applyFill="1" applyBorder="1" applyAlignment="1" applyProtection="1">
      <alignment vertical="center" shrinkToFit="1"/>
      <protection locked="0"/>
    </xf>
    <xf numFmtId="0" fontId="55" fillId="0" borderId="60" xfId="2" applyFont="1" applyBorder="1" applyAlignment="1">
      <alignment horizontal="center" vertical="center"/>
    </xf>
  </cellXfs>
  <cellStyles count="8">
    <cellStyle name="桁区切り" xfId="1" builtinId="6"/>
    <cellStyle name="桁区切り 2" xfId="3" xr:uid="{E51E84BE-26A3-438B-9F9F-8DE4191D11FA}"/>
    <cellStyle name="標準" xfId="0" builtinId="0"/>
    <cellStyle name="標準 2 3" xfId="7" xr:uid="{B101246F-1EDD-4A90-9D21-C0024F2E508B}"/>
    <cellStyle name="標準 3" xfId="4" xr:uid="{CA80A316-AC26-443D-8FD7-15275F0A7F78}"/>
    <cellStyle name="標準 3 2" xfId="5" xr:uid="{DAE9E283-AB1B-4CDB-A99C-B6338E227401}"/>
    <cellStyle name="標準 4 2" xfId="2" xr:uid="{779A6857-3F95-450B-AFA7-21CBB90FE4C2}"/>
    <cellStyle name="標準_賃金改善内訳表" xfId="6" xr:uid="{CF11B09F-E075-4563-A04D-47F1A5BF5301}"/>
  </cellStyles>
  <dxfs count="52">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bottom style="hair">
          <color indexed="64"/>
        </bottom>
        <vertical/>
        <horizontal/>
      </border>
    </dxf>
    <dxf>
      <border outline="0">
        <bottom style="thin">
          <color indexed="64"/>
        </bottom>
      </border>
    </dxf>
    <dxf>
      <font>
        <b val="0"/>
        <i val="0"/>
        <strike val="0"/>
        <condense val="0"/>
        <extend val="0"/>
        <outline val="0"/>
        <shadow val="0"/>
        <u val="none"/>
        <vertAlign val="baseline"/>
        <sz val="9"/>
        <color auto="1"/>
        <name val="メイリオ"/>
        <family val="3"/>
        <charset val="128"/>
        <scheme val="none"/>
      </font>
      <fill>
        <patternFill patternType="solid">
          <fgColor indexed="64"/>
          <bgColor theme="8" tint="0.79998168889431442"/>
        </patternFill>
      </fill>
      <alignment horizontal="general" vertical="center" textRotation="0" wrapText="0" indent="0" justifyLastLine="0" shrinkToFit="1" readingOrder="0"/>
    </dxf>
    <dxf>
      <font>
        <b val="0"/>
        <i val="0"/>
        <strike val="0"/>
        <condense val="0"/>
        <extend val="0"/>
        <outline val="0"/>
        <shadow val="0"/>
        <u val="none"/>
        <vertAlign val="baseline"/>
        <sz val="9"/>
        <color theme="1"/>
        <name val="メイリオ"/>
        <family val="3"/>
        <charset val="128"/>
        <scheme val="none"/>
      </font>
    </dxf>
    <dxf>
      <font>
        <b val="0"/>
        <i val="0"/>
        <strike val="0"/>
        <condense val="0"/>
        <extend val="0"/>
        <outline val="0"/>
        <shadow val="0"/>
        <u val="none"/>
        <vertAlign val="baseline"/>
        <sz val="9"/>
        <color auto="1"/>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bottom style="hair">
          <color indexed="64"/>
        </bottom>
        <vertical/>
        <horizontal/>
      </border>
    </dxf>
    <dxf>
      <border outline="0">
        <bottom style="thin">
          <color indexed="64"/>
        </bottom>
      </border>
    </dxf>
    <dxf>
      <font>
        <b val="0"/>
        <i val="0"/>
        <strike val="0"/>
        <condense val="0"/>
        <extend val="0"/>
        <outline val="0"/>
        <shadow val="0"/>
        <u val="none"/>
        <vertAlign val="baseline"/>
        <sz val="9"/>
        <color theme="1"/>
        <name val="メイリオ"/>
        <family val="3"/>
        <charset val="128"/>
        <scheme val="none"/>
      </font>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fill>
        <patternFill patternType="solid">
          <fgColor indexed="64"/>
          <bgColor theme="8" tint="0.79998168889431442"/>
        </patternFill>
      </fill>
      <alignment horizontal="general" vertical="center" textRotation="0" wrapText="0" indent="0" justifyLastLine="0" shrinkToFit="1" readingOrder="0"/>
    </dxf>
    <dxf>
      <border outline="0">
        <bottom style="thin">
          <color indexed="64"/>
        </bottom>
      </border>
    </dxf>
    <dxf>
      <font>
        <b val="0"/>
        <i val="0"/>
        <strike val="0"/>
        <condense val="0"/>
        <extend val="0"/>
        <outline val="0"/>
        <shadow val="0"/>
        <u val="none"/>
        <vertAlign val="baseline"/>
        <sz val="9"/>
        <color auto="1"/>
        <name val="メイリオ"/>
        <family val="3"/>
        <charset val="128"/>
        <scheme val="none"/>
      </font>
      <fill>
        <patternFill patternType="solid">
          <fgColor indexed="64"/>
          <bgColor theme="8" tint="0.79998168889431442"/>
        </patternFill>
      </fill>
      <alignment horizontal="general" vertical="center" textRotation="0" wrapText="0" indent="0" justifyLastLine="0" shrinkToFit="1" readingOrder="0"/>
    </dxf>
    <dxf>
      <font>
        <b val="0"/>
        <i val="0"/>
        <strike val="0"/>
        <condense val="0"/>
        <extend val="0"/>
        <outline val="0"/>
        <shadow val="0"/>
        <u val="none"/>
        <vertAlign val="baseline"/>
        <sz val="9"/>
        <color theme="1"/>
        <name val="メイリオ"/>
        <family val="3"/>
        <charset val="128"/>
        <scheme val="none"/>
      </font>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rgb="FFC00000"/>
        <name val="メイリオ"/>
        <family val="3"/>
        <charset val="128"/>
        <scheme val="none"/>
      </font>
      <alignment horizontal="general" vertical="center" textRotation="0" wrapText="0" indent="0" justifyLastLine="0" shrinkToFit="1" readingOrder="0"/>
      <border diagonalUp="0" diagonalDown="0">
        <left/>
        <right/>
        <top style="hair">
          <color indexed="64"/>
        </top>
        <bottom style="hair">
          <color indexed="64"/>
        </bottom>
        <vertical/>
        <horizontal/>
      </border>
    </dxf>
    <dxf>
      <border outline="0">
        <bottom style="thin">
          <color indexed="64"/>
        </bottom>
      </border>
    </dxf>
    <dxf>
      <font>
        <b val="0"/>
        <i val="0"/>
        <strike val="0"/>
        <condense val="0"/>
        <extend val="0"/>
        <outline val="0"/>
        <shadow val="0"/>
        <u val="none"/>
        <vertAlign val="baseline"/>
        <sz val="9"/>
        <color rgb="FFC00000"/>
        <name val="メイリオ"/>
        <family val="3"/>
        <charset val="128"/>
        <scheme val="none"/>
      </font>
      <alignment horizontal="general" vertical="center" textRotation="0" wrapText="0" indent="0" justifyLastLine="0" shrinkToFit="1" readingOrder="0"/>
    </dxf>
    <dxf>
      <font>
        <b val="0"/>
        <i val="0"/>
        <strike val="0"/>
        <condense val="0"/>
        <extend val="0"/>
        <outline val="0"/>
        <shadow val="0"/>
        <u val="none"/>
        <vertAlign val="baseline"/>
        <sz val="9"/>
        <color theme="1"/>
        <name val="メイリオ"/>
        <family val="3"/>
        <charset val="128"/>
        <scheme val="none"/>
      </font>
    </dxf>
  </dxfs>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9</xdr:col>
      <xdr:colOff>264460</xdr:colOff>
      <xdr:row>6</xdr:row>
      <xdr:rowOff>70037</xdr:rowOff>
    </xdr:from>
    <xdr:ext cx="4762499" cy="3397597"/>
    <xdr:sp macro="" textlink="">
      <xdr:nvSpPr>
        <xdr:cNvPr id="2" name="テキスト ボックス 1">
          <a:extLst>
            <a:ext uri="{FF2B5EF4-FFF2-40B4-BE49-F238E27FC236}">
              <a16:creationId xmlns:a16="http://schemas.microsoft.com/office/drawing/2014/main" id="{39F949FF-CD80-470B-A862-63CF051EFEC6}"/>
            </a:ext>
          </a:extLst>
        </xdr:cNvPr>
        <xdr:cNvSpPr txBox="1"/>
      </xdr:nvSpPr>
      <xdr:spPr>
        <a:xfrm>
          <a:off x="6436660" y="1498787"/>
          <a:ext cx="4762499" cy="339759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100"/>
            <a:t>［キャリアパス要件とは］（詳細は国通知を参照すること）</a:t>
          </a:r>
          <a:endParaRPr kumimoji="1" lang="en-US" altLang="ja-JP" sz="1100"/>
        </a:p>
        <a:p>
          <a:r>
            <a:rPr kumimoji="1" lang="en-US" altLang="ja-JP" sz="1100"/>
            <a:t>(1)</a:t>
          </a:r>
          <a:r>
            <a:rPr kumimoji="1" lang="ja-JP" altLang="en-US" sz="1100"/>
            <a:t>　次のア・イに適合し、その内容について就業規則等の明確な根拠規定を書面で整備し、全ての職員に周知していること。</a:t>
          </a:r>
        </a:p>
        <a:p>
          <a:r>
            <a:rPr kumimoji="1" lang="ja-JP" altLang="en-US" sz="1100"/>
            <a:t>ア　職員の職位、職責又は職務内容等に応じた勤務条件等の要件（職員の賃金に関するものを含む。）を定めていること。</a:t>
          </a:r>
          <a:endParaRPr kumimoji="1" lang="en-US" altLang="ja-JP" sz="1100"/>
        </a:p>
        <a:p>
          <a:r>
            <a:rPr kumimoji="1" lang="ja-JP" altLang="en-US" sz="1100"/>
            <a:t>イ　アに掲げる職位、職責又は職務内容等に応じた賃金体系を定めていること。</a:t>
          </a:r>
        </a:p>
        <a:p>
          <a:r>
            <a:rPr kumimoji="1" lang="en-US" altLang="ja-JP" sz="1100"/>
            <a:t>(2)</a:t>
          </a:r>
          <a:r>
            <a:rPr kumimoji="1" lang="ja-JP" altLang="en-US" sz="1100"/>
            <a:t>　職員の職務内容等を踏まえ、職員と意見を交換しながら、資質向上の目標並びに次のア・イに掲げる具体的な計画を策定し、当該計画に係る研修の実施又は研修の機会を確保し、全ての職員に周知していること。</a:t>
          </a:r>
        </a:p>
        <a:p>
          <a:r>
            <a:rPr kumimoji="1" lang="ja-JP" altLang="en-US" sz="1100"/>
            <a:t>ア　資質向上のための計画に沿って、研修機会の提供又は技術指導等を実施するとともに、そのフィードバックを行うこと。</a:t>
          </a:r>
        </a:p>
        <a:p>
          <a:r>
            <a:rPr kumimoji="1" lang="ja-JP" altLang="en-US" sz="1100"/>
            <a:t>イ　幼稚園教諭免許状・保育士資格等を取得しようとする者がいる場合は、資格取得のための支援を実施すること。</a:t>
          </a:r>
        </a:p>
      </xdr:txBody>
    </xdr:sp>
    <xdr:clientData/>
  </xdr:oneCellAnchor>
  <xdr:oneCellAnchor>
    <xdr:from>
      <xdr:col>9</xdr:col>
      <xdr:colOff>264459</xdr:colOff>
      <xdr:row>23</xdr:row>
      <xdr:rowOff>2036</xdr:rowOff>
    </xdr:from>
    <xdr:ext cx="4762499" cy="2925416"/>
    <xdr:sp macro="" textlink="">
      <xdr:nvSpPr>
        <xdr:cNvPr id="3" name="テキスト ボックス 2">
          <a:extLst>
            <a:ext uri="{FF2B5EF4-FFF2-40B4-BE49-F238E27FC236}">
              <a16:creationId xmlns:a16="http://schemas.microsoft.com/office/drawing/2014/main" id="{E1BBD123-8405-41CA-BBEA-63AF7704085E}"/>
            </a:ext>
          </a:extLst>
        </xdr:cNvPr>
        <xdr:cNvSpPr txBox="1"/>
      </xdr:nvSpPr>
      <xdr:spPr>
        <a:xfrm>
          <a:off x="6436659" y="5955161"/>
          <a:ext cx="4762499" cy="2925416"/>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100"/>
            <a:t>［なお書きについて］（詳細は国通知を参照すること）</a:t>
          </a:r>
          <a:endParaRPr kumimoji="1" lang="en-US" altLang="ja-JP" sz="1100"/>
        </a:p>
        <a:p>
          <a:r>
            <a:rPr kumimoji="1" lang="ja-JP" altLang="en-US" sz="1100"/>
            <a:t>区分２・区分３の共通の要件として「①加算当年度の加算による改善額等の影響を除いた支払賃金総額」が「②基準年度における加算額等の影響を除いた支払賃金総額」を下回っていないことが求められます。</a:t>
          </a:r>
          <a:endParaRPr kumimoji="1" lang="en-US" altLang="ja-JP" sz="1100"/>
        </a:p>
        <a:p>
          <a:r>
            <a:rPr kumimoji="1" lang="ja-JP" altLang="en-US" sz="1100"/>
            <a:t>ただし、例外として、①が②を下回った場合、以下に掲げる必要事項を記載した特別な事情に係る届出（「特別な事情に係る申出書」）をした場合は要件を満たすものとして取り扱うことができるとされています。</a:t>
          </a:r>
          <a:endParaRPr kumimoji="1" lang="en-US" altLang="ja-JP" sz="1100"/>
        </a:p>
        <a:p>
          <a:r>
            <a:rPr kumimoji="1" lang="ja-JP" altLang="en-US" sz="1100"/>
            <a:t>（必要事項）</a:t>
          </a:r>
          <a:endParaRPr kumimoji="1" lang="en-US" altLang="ja-JP" sz="1100"/>
        </a:p>
        <a:p>
          <a:r>
            <a:rPr kumimoji="1" lang="ja-JP" altLang="en-US" sz="1100"/>
            <a:t>・事業の継続を図るために職員の賃金を引き下げる必要がある状況</a:t>
          </a:r>
          <a:endParaRPr kumimoji="1" lang="en-US" altLang="ja-JP" sz="1100"/>
        </a:p>
        <a:p>
          <a:r>
            <a:rPr kumimoji="1" lang="ja-JP" altLang="en-US" sz="1100"/>
            <a:t>・賃金水準の引き下げの内容</a:t>
          </a:r>
          <a:endParaRPr kumimoji="1" lang="en-US" altLang="ja-JP" sz="1100"/>
        </a:p>
        <a:p>
          <a:r>
            <a:rPr kumimoji="1" lang="ja-JP" altLang="en-US" sz="1100"/>
            <a:t>・経営及び賃金水準の改善の見込み</a:t>
          </a:r>
          <a:endParaRPr kumimoji="1" lang="en-US" altLang="ja-JP" sz="1100"/>
        </a:p>
        <a:p>
          <a:r>
            <a:rPr kumimoji="1" lang="ja-JP" altLang="en-US" sz="1100"/>
            <a:t>・賃金水準の引き下げについて労使の合意を得ていること　等</a:t>
          </a:r>
          <a:endParaRPr kumimoji="1" lang="en-US" altLang="ja-JP" sz="1100"/>
        </a:p>
      </xdr:txBody>
    </xdr:sp>
    <xdr:clientData/>
  </xdr:oneCellAnchor>
  <xdr:oneCellAnchor>
    <xdr:from>
      <xdr:col>7</xdr:col>
      <xdr:colOff>104775</xdr:colOff>
      <xdr:row>0</xdr:row>
      <xdr:rowOff>114300</xdr:rowOff>
    </xdr:from>
    <xdr:ext cx="2300630" cy="1036694"/>
    <xdr:sp macro="" textlink="">
      <xdr:nvSpPr>
        <xdr:cNvPr id="4" name="テキスト ボックス 3">
          <a:extLst>
            <a:ext uri="{FF2B5EF4-FFF2-40B4-BE49-F238E27FC236}">
              <a16:creationId xmlns:a16="http://schemas.microsoft.com/office/drawing/2014/main" id="{05BBF236-B543-470F-A306-45EE857439C0}"/>
            </a:ext>
          </a:extLst>
        </xdr:cNvPr>
        <xdr:cNvSpPr txBox="1"/>
      </xdr:nvSpPr>
      <xdr:spPr>
        <a:xfrm>
          <a:off x="4905375" y="114300"/>
          <a:ext cx="2300630" cy="1036694"/>
        </a:xfrm>
        <a:prstGeom prst="rect">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青色に塗りつぶされているセルに</a:t>
          </a:r>
          <a:endParaRPr kumimoji="1" lang="en-US" altLang="ja-JP" sz="1100"/>
        </a:p>
        <a:p>
          <a:r>
            <a:rPr kumimoji="1" lang="ja-JP" altLang="en-US" sz="1100"/>
            <a:t>必要事項をすべて入力することで</a:t>
          </a:r>
          <a:endParaRPr kumimoji="1" lang="en-US" altLang="ja-JP" sz="1100"/>
        </a:p>
        <a:p>
          <a:r>
            <a:rPr kumimoji="1" lang="ja-JP" altLang="en-US" sz="1100"/>
            <a:t>下部の表に申請に必要となる書類</a:t>
          </a:r>
          <a:endParaRPr kumimoji="1" lang="en-US" altLang="ja-JP" sz="1100"/>
        </a:p>
        <a:p>
          <a:r>
            <a:rPr kumimoji="1" lang="ja-JP" altLang="en-US" sz="1100"/>
            <a:t>が表示されます。</a:t>
          </a:r>
          <a:endParaRPr kumimoji="1" lang="en-US" altLang="ja-JP" sz="1100"/>
        </a:p>
      </xdr:txBody>
    </xdr:sp>
    <xdr:clientData/>
  </xdr:oneCellAnchor>
  <xdr:twoCellAnchor>
    <xdr:from>
      <xdr:col>7</xdr:col>
      <xdr:colOff>390525</xdr:colOff>
      <xdr:row>9</xdr:row>
      <xdr:rowOff>104775</xdr:rowOff>
    </xdr:from>
    <xdr:to>
      <xdr:col>9</xdr:col>
      <xdr:colOff>257175</xdr:colOff>
      <xdr:row>9</xdr:row>
      <xdr:rowOff>104775</xdr:rowOff>
    </xdr:to>
    <xdr:cxnSp macro="">
      <xdr:nvCxnSpPr>
        <xdr:cNvPr id="5" name="直線矢印コネクタ 4">
          <a:extLst>
            <a:ext uri="{FF2B5EF4-FFF2-40B4-BE49-F238E27FC236}">
              <a16:creationId xmlns:a16="http://schemas.microsoft.com/office/drawing/2014/main" id="{AA9AA28D-189F-4459-9F22-1A3B90804DA8}"/>
            </a:ext>
          </a:extLst>
        </xdr:cNvPr>
        <xdr:cNvCxnSpPr/>
      </xdr:nvCxnSpPr>
      <xdr:spPr>
        <a:xfrm flipH="1">
          <a:off x="5191125" y="2724150"/>
          <a:ext cx="1238250" cy="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7</xdr:col>
      <xdr:colOff>390525</xdr:colOff>
      <xdr:row>26</xdr:row>
      <xdr:rowOff>104775</xdr:rowOff>
    </xdr:from>
    <xdr:to>
      <xdr:col>9</xdr:col>
      <xdr:colOff>257175</xdr:colOff>
      <xdr:row>26</xdr:row>
      <xdr:rowOff>104775</xdr:rowOff>
    </xdr:to>
    <xdr:cxnSp macro="">
      <xdr:nvCxnSpPr>
        <xdr:cNvPr id="6" name="直線矢印コネクタ 5">
          <a:extLst>
            <a:ext uri="{FF2B5EF4-FFF2-40B4-BE49-F238E27FC236}">
              <a16:creationId xmlns:a16="http://schemas.microsoft.com/office/drawing/2014/main" id="{293C9930-65C0-42B9-ABEF-CBB63C2C23AF}"/>
            </a:ext>
          </a:extLst>
        </xdr:cNvPr>
        <xdr:cNvCxnSpPr/>
      </xdr:nvCxnSpPr>
      <xdr:spPr>
        <a:xfrm flipH="1">
          <a:off x="5191125" y="6772275"/>
          <a:ext cx="1238250" cy="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278865</xdr:colOff>
      <xdr:row>24</xdr:row>
      <xdr:rowOff>42585</xdr:rowOff>
    </xdr:from>
    <xdr:to>
      <xdr:col>10</xdr:col>
      <xdr:colOff>206565</xdr:colOff>
      <xdr:row>25</xdr:row>
      <xdr:rowOff>190500</xdr:rowOff>
    </xdr:to>
    <xdr:sp macro="" textlink="">
      <xdr:nvSpPr>
        <xdr:cNvPr id="2" name="下矢印 1">
          <a:extLst>
            <a:ext uri="{FF2B5EF4-FFF2-40B4-BE49-F238E27FC236}">
              <a16:creationId xmlns:a16="http://schemas.microsoft.com/office/drawing/2014/main" id="{0C62D314-520B-4282-B4D2-79A6FF56AEA1}"/>
            </a:ext>
          </a:extLst>
        </xdr:cNvPr>
        <xdr:cNvSpPr/>
      </xdr:nvSpPr>
      <xdr:spPr>
        <a:xfrm>
          <a:off x="4707990" y="6110010"/>
          <a:ext cx="432525" cy="36699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298555</xdr:colOff>
      <xdr:row>39</xdr:row>
      <xdr:rowOff>161924</xdr:rowOff>
    </xdr:from>
    <xdr:to>
      <xdr:col>10</xdr:col>
      <xdr:colOff>245305</xdr:colOff>
      <xdr:row>40</xdr:row>
      <xdr:rowOff>180094</xdr:rowOff>
    </xdr:to>
    <xdr:sp macro="" textlink="">
      <xdr:nvSpPr>
        <xdr:cNvPr id="3" name="下矢印 2">
          <a:extLst>
            <a:ext uri="{FF2B5EF4-FFF2-40B4-BE49-F238E27FC236}">
              <a16:creationId xmlns:a16="http://schemas.microsoft.com/office/drawing/2014/main" id="{6621A3F3-ED0B-4DC7-9271-BB4ED8589446}"/>
            </a:ext>
          </a:extLst>
        </xdr:cNvPr>
        <xdr:cNvSpPr/>
      </xdr:nvSpPr>
      <xdr:spPr>
        <a:xfrm>
          <a:off x="4727680" y="9810749"/>
          <a:ext cx="451575" cy="23724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157843</xdr:colOff>
      <xdr:row>37</xdr:row>
      <xdr:rowOff>65312</xdr:rowOff>
    </xdr:from>
    <xdr:to>
      <xdr:col>15</xdr:col>
      <xdr:colOff>304799</xdr:colOff>
      <xdr:row>39</xdr:row>
      <xdr:rowOff>133349</xdr:rowOff>
    </xdr:to>
    <xdr:sp macro="" textlink="">
      <xdr:nvSpPr>
        <xdr:cNvPr id="4" name="テキスト ボックス 3">
          <a:extLst>
            <a:ext uri="{FF2B5EF4-FFF2-40B4-BE49-F238E27FC236}">
              <a16:creationId xmlns:a16="http://schemas.microsoft.com/office/drawing/2014/main" id="{3D3869F6-90C1-4782-BF97-834CBC30F780}"/>
            </a:ext>
          </a:extLst>
        </xdr:cNvPr>
        <xdr:cNvSpPr txBox="1"/>
      </xdr:nvSpPr>
      <xdr:spPr>
        <a:xfrm>
          <a:off x="2062843" y="9275987"/>
          <a:ext cx="5700031" cy="5061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rPr>
            <a:t>上記計算では実態と大きく乖離する場合（面積基準を下回る場合含む）</a:t>
          </a:r>
          <a:endParaRPr kumimoji="1" lang="en-US" altLang="ja-JP" sz="1100" b="1">
            <a:solidFill>
              <a:srgbClr val="FF0000"/>
            </a:solidFill>
          </a:endParaRPr>
        </a:p>
        <a:p>
          <a:pPr algn="ctr"/>
          <a:r>
            <a:rPr kumimoji="1" lang="en-US" altLang="ja-JP" sz="1100" b="1">
              <a:solidFill>
                <a:srgbClr val="FF0000"/>
              </a:solidFill>
            </a:rPr>
            <a:t>【</a:t>
          </a:r>
          <a:r>
            <a:rPr kumimoji="1" lang="ja-JP" altLang="en-US" sz="1100" b="1">
              <a:solidFill>
                <a:srgbClr val="FF0000"/>
              </a:solidFill>
            </a:rPr>
            <a:t>上記算出結果を使用する場合は以下入力不要</a:t>
          </a:r>
          <a:r>
            <a:rPr kumimoji="1" lang="en-US" altLang="ja-JP" sz="1100" b="1">
              <a:solidFill>
                <a:srgbClr val="FF0000"/>
              </a:solidFill>
            </a:rPr>
            <a:t>】</a:t>
          </a:r>
          <a:endParaRPr kumimoji="1" lang="ja-JP" altLang="en-US" sz="1100" b="1">
            <a:solidFill>
              <a:srgbClr val="FF0000"/>
            </a:solidFill>
          </a:endParaRPr>
        </a:p>
      </xdr:txBody>
    </xdr:sp>
    <xdr:clientData/>
  </xdr:twoCellAnchor>
  <xdr:oneCellAnchor>
    <xdr:from>
      <xdr:col>17</xdr:col>
      <xdr:colOff>66675</xdr:colOff>
      <xdr:row>0</xdr:row>
      <xdr:rowOff>57150</xdr:rowOff>
    </xdr:from>
    <xdr:ext cx="2300630" cy="800604"/>
    <xdr:sp macro="" textlink="">
      <xdr:nvSpPr>
        <xdr:cNvPr id="5" name="テキスト ボックス 4">
          <a:extLst>
            <a:ext uri="{FF2B5EF4-FFF2-40B4-BE49-F238E27FC236}">
              <a16:creationId xmlns:a16="http://schemas.microsoft.com/office/drawing/2014/main" id="{857A8565-2C13-48EA-A069-E9E416C56115}"/>
            </a:ext>
          </a:extLst>
        </xdr:cNvPr>
        <xdr:cNvSpPr txBox="1"/>
      </xdr:nvSpPr>
      <xdr:spPr>
        <a:xfrm>
          <a:off x="8601075" y="57150"/>
          <a:ext cx="2300630" cy="800604"/>
        </a:xfrm>
        <a:prstGeom prst="rect">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wrap="none" rtlCol="0" anchor="t">
          <a:spAutoFit/>
        </a:bodyPr>
        <a:lstStyle/>
        <a:p>
          <a:r>
            <a:rPr kumimoji="1" lang="ja-JP" altLang="en-US" sz="1100"/>
            <a:t>分園を設置している場合、本園分</a:t>
          </a:r>
          <a:endParaRPr kumimoji="1" lang="en-US" altLang="ja-JP" sz="1100"/>
        </a:p>
        <a:p>
          <a:r>
            <a:rPr kumimoji="1" lang="ja-JP" altLang="en-US" sz="1100"/>
            <a:t>のみ入力してください。</a:t>
          </a:r>
          <a:endParaRPr kumimoji="1" lang="en-US" altLang="ja-JP" sz="1100"/>
        </a:p>
        <a:p>
          <a:r>
            <a:rPr kumimoji="1" lang="ja-JP" altLang="en-US" sz="1100"/>
            <a:t>（分園は次のシートで入力）</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9</xdr:col>
      <xdr:colOff>278865</xdr:colOff>
      <xdr:row>24</xdr:row>
      <xdr:rowOff>42585</xdr:rowOff>
    </xdr:from>
    <xdr:to>
      <xdr:col>10</xdr:col>
      <xdr:colOff>206565</xdr:colOff>
      <xdr:row>25</xdr:row>
      <xdr:rowOff>190500</xdr:rowOff>
    </xdr:to>
    <xdr:sp macro="" textlink="">
      <xdr:nvSpPr>
        <xdr:cNvPr id="2" name="下矢印 1">
          <a:extLst>
            <a:ext uri="{FF2B5EF4-FFF2-40B4-BE49-F238E27FC236}">
              <a16:creationId xmlns:a16="http://schemas.microsoft.com/office/drawing/2014/main" id="{7349287C-8778-41F3-9094-B4140152DB48}"/>
            </a:ext>
          </a:extLst>
        </xdr:cNvPr>
        <xdr:cNvSpPr/>
      </xdr:nvSpPr>
      <xdr:spPr>
        <a:xfrm>
          <a:off x="4707990" y="6110010"/>
          <a:ext cx="432525" cy="36699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298555</xdr:colOff>
      <xdr:row>39</xdr:row>
      <xdr:rowOff>161924</xdr:rowOff>
    </xdr:from>
    <xdr:to>
      <xdr:col>10</xdr:col>
      <xdr:colOff>245305</xdr:colOff>
      <xdr:row>40</xdr:row>
      <xdr:rowOff>180094</xdr:rowOff>
    </xdr:to>
    <xdr:sp macro="" textlink="">
      <xdr:nvSpPr>
        <xdr:cNvPr id="3" name="下矢印 2">
          <a:extLst>
            <a:ext uri="{FF2B5EF4-FFF2-40B4-BE49-F238E27FC236}">
              <a16:creationId xmlns:a16="http://schemas.microsoft.com/office/drawing/2014/main" id="{25D372A7-FF87-49DA-A31B-B8AC08BC39C9}"/>
            </a:ext>
          </a:extLst>
        </xdr:cNvPr>
        <xdr:cNvSpPr/>
      </xdr:nvSpPr>
      <xdr:spPr>
        <a:xfrm>
          <a:off x="4727680" y="9810749"/>
          <a:ext cx="451575" cy="23724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157843</xdr:colOff>
      <xdr:row>37</xdr:row>
      <xdr:rowOff>65312</xdr:rowOff>
    </xdr:from>
    <xdr:to>
      <xdr:col>15</xdr:col>
      <xdr:colOff>304799</xdr:colOff>
      <xdr:row>39</xdr:row>
      <xdr:rowOff>133349</xdr:rowOff>
    </xdr:to>
    <xdr:sp macro="" textlink="">
      <xdr:nvSpPr>
        <xdr:cNvPr id="4" name="テキスト ボックス 3">
          <a:extLst>
            <a:ext uri="{FF2B5EF4-FFF2-40B4-BE49-F238E27FC236}">
              <a16:creationId xmlns:a16="http://schemas.microsoft.com/office/drawing/2014/main" id="{CE444F56-C224-42A2-8B61-6A3D614EC7DB}"/>
            </a:ext>
          </a:extLst>
        </xdr:cNvPr>
        <xdr:cNvSpPr txBox="1"/>
      </xdr:nvSpPr>
      <xdr:spPr>
        <a:xfrm>
          <a:off x="2062843" y="9275987"/>
          <a:ext cx="5700031" cy="5061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rPr>
            <a:t>上記計算では実態と大きく乖離する場合（面積基準を下回る場合含む）</a:t>
          </a:r>
          <a:endParaRPr kumimoji="1" lang="en-US" altLang="ja-JP" sz="1100" b="1">
            <a:solidFill>
              <a:srgbClr val="FF0000"/>
            </a:solidFill>
          </a:endParaRPr>
        </a:p>
        <a:p>
          <a:pPr algn="ctr"/>
          <a:r>
            <a:rPr kumimoji="1" lang="en-US" altLang="ja-JP" sz="1100" b="1">
              <a:solidFill>
                <a:srgbClr val="FF0000"/>
              </a:solidFill>
            </a:rPr>
            <a:t>【</a:t>
          </a:r>
          <a:r>
            <a:rPr kumimoji="1" lang="ja-JP" altLang="en-US" sz="1100" b="1">
              <a:solidFill>
                <a:srgbClr val="FF0000"/>
              </a:solidFill>
            </a:rPr>
            <a:t>上記算出結果を使用する場合は以下入力不要</a:t>
          </a:r>
          <a:r>
            <a:rPr kumimoji="1" lang="en-US" altLang="ja-JP" sz="1100" b="1">
              <a:solidFill>
                <a:srgbClr val="FF0000"/>
              </a:solidFill>
            </a:rPr>
            <a:t>】</a:t>
          </a:r>
          <a:endParaRPr kumimoji="1" lang="ja-JP" altLang="en-US" sz="1100" b="1">
            <a:solidFill>
              <a:srgbClr val="FF0000"/>
            </a:solidFill>
          </a:endParaRPr>
        </a:p>
      </xdr:txBody>
    </xdr:sp>
    <xdr:clientData/>
  </xdr:twoCellAnchor>
  <xdr:oneCellAnchor>
    <xdr:from>
      <xdr:col>17</xdr:col>
      <xdr:colOff>76200</xdr:colOff>
      <xdr:row>0</xdr:row>
      <xdr:rowOff>66675</xdr:rowOff>
    </xdr:from>
    <xdr:ext cx="2441694" cy="800604"/>
    <xdr:sp macro="" textlink="">
      <xdr:nvSpPr>
        <xdr:cNvPr id="5" name="テキスト ボックス 4">
          <a:extLst>
            <a:ext uri="{FF2B5EF4-FFF2-40B4-BE49-F238E27FC236}">
              <a16:creationId xmlns:a16="http://schemas.microsoft.com/office/drawing/2014/main" id="{6D5AF59D-E444-4686-AF69-61A4C13232FD}"/>
            </a:ext>
          </a:extLst>
        </xdr:cNvPr>
        <xdr:cNvSpPr txBox="1"/>
      </xdr:nvSpPr>
      <xdr:spPr>
        <a:xfrm>
          <a:off x="8610600" y="66675"/>
          <a:ext cx="2441694" cy="800604"/>
        </a:xfrm>
        <a:prstGeom prst="rect">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wrap="none" rtlCol="0" anchor="t">
          <a:spAutoFit/>
        </a:bodyPr>
        <a:lstStyle/>
        <a:p>
          <a:r>
            <a:rPr kumimoji="1" lang="ja-JP" altLang="en-US" sz="1100"/>
            <a:t>分園がない場合は記入は不要です。</a:t>
          </a:r>
          <a:endParaRPr kumimoji="1" lang="en-US" altLang="ja-JP" sz="1100"/>
        </a:p>
        <a:p>
          <a:r>
            <a:rPr kumimoji="1" lang="ja-JP" altLang="en-US" sz="1100"/>
            <a:t>（分園がある場合、分園の情報のみ</a:t>
          </a:r>
          <a:endParaRPr kumimoji="1" lang="en-US" altLang="ja-JP" sz="1100"/>
        </a:p>
        <a:p>
          <a:r>
            <a:rPr kumimoji="1" lang="ja-JP" altLang="en-US" sz="1100"/>
            <a:t>記入してください。）</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10</xdr:col>
      <xdr:colOff>224117</xdr:colOff>
      <xdr:row>0</xdr:row>
      <xdr:rowOff>145677</xdr:rowOff>
    </xdr:from>
    <xdr:ext cx="5020236" cy="1567417"/>
    <xdr:sp macro="" textlink="">
      <xdr:nvSpPr>
        <xdr:cNvPr id="2" name="テキスト ボックス 1">
          <a:extLst>
            <a:ext uri="{FF2B5EF4-FFF2-40B4-BE49-F238E27FC236}">
              <a16:creationId xmlns:a16="http://schemas.microsoft.com/office/drawing/2014/main" id="{38D2A192-BF56-48CA-B9B1-7B34936832CE}"/>
            </a:ext>
          </a:extLst>
        </xdr:cNvPr>
        <xdr:cNvSpPr txBox="1"/>
      </xdr:nvSpPr>
      <xdr:spPr>
        <a:xfrm>
          <a:off x="9513793" y="145677"/>
          <a:ext cx="5020236" cy="1567417"/>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spAutoFit/>
        </a:bodyPr>
        <a:lstStyle/>
        <a:p>
          <a:r>
            <a:rPr kumimoji="1" lang="ja-JP" altLang="en-US" sz="1200"/>
            <a:t>「児童数計算表」シートから各歳児の平均児童数のデータを引用しています。必要な場合、採用する計算方法（（２）又は（３））の結果を参考に「平均利用子ども数（見込）」の入力にご活用ください。</a:t>
          </a:r>
          <a:endParaRPr kumimoji="1" lang="en-US" altLang="ja-JP" sz="1200"/>
        </a:p>
        <a:p>
          <a:endParaRPr kumimoji="1" lang="en-US" altLang="ja-JP" sz="1200"/>
        </a:p>
        <a:p>
          <a:r>
            <a:rPr kumimoji="1" lang="en-US" altLang="ja-JP" sz="1200"/>
            <a:t>※</a:t>
          </a:r>
          <a:r>
            <a:rPr kumimoji="1" lang="ja-JP" altLang="en-US" sz="1200"/>
            <a:t>「児童数計算表」シートでは、標準時間・短時間の違いは考慮していませんのでご注意ください。</a:t>
          </a:r>
          <a:endParaRPr kumimoji="1" lang="en-US" altLang="ja-JP" sz="12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13</xdr:col>
      <xdr:colOff>59231</xdr:colOff>
      <xdr:row>2</xdr:row>
      <xdr:rowOff>239005</xdr:rowOff>
    </xdr:from>
    <xdr:ext cx="5020236" cy="864660"/>
    <xdr:sp macro="" textlink="">
      <xdr:nvSpPr>
        <xdr:cNvPr id="2" name="テキスト ボックス 1">
          <a:extLst>
            <a:ext uri="{FF2B5EF4-FFF2-40B4-BE49-F238E27FC236}">
              <a16:creationId xmlns:a16="http://schemas.microsoft.com/office/drawing/2014/main" id="{3F7EC4B1-6AB3-4FDA-A4AF-4F27A8E20B87}"/>
            </a:ext>
          </a:extLst>
        </xdr:cNvPr>
        <xdr:cNvSpPr txBox="1"/>
      </xdr:nvSpPr>
      <xdr:spPr>
        <a:xfrm>
          <a:off x="9720302" y="783291"/>
          <a:ext cx="5020236" cy="864660"/>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spAutoFit/>
        </a:bodyPr>
        <a:lstStyle/>
        <a:p>
          <a:r>
            <a:rPr kumimoji="1" lang="ja-JP" altLang="en-US" sz="1200"/>
            <a:t>「児童数計算表」シートから各歳児の平均児童数のデータを引用しています。採用する計算方法（（２）又は（３））から年齢別児童数を入力してください。</a:t>
          </a:r>
          <a:endParaRPr kumimoji="1" lang="en-US" altLang="ja-JP" sz="12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40</xdr:col>
      <xdr:colOff>85725</xdr:colOff>
      <xdr:row>15</xdr:row>
      <xdr:rowOff>28576</xdr:rowOff>
    </xdr:from>
    <xdr:ext cx="5372100" cy="857249"/>
    <xdr:sp macro="" textlink="">
      <xdr:nvSpPr>
        <xdr:cNvPr id="2" name="テキスト ボックス 1">
          <a:extLst>
            <a:ext uri="{FF2B5EF4-FFF2-40B4-BE49-F238E27FC236}">
              <a16:creationId xmlns:a16="http://schemas.microsoft.com/office/drawing/2014/main" id="{9A7C2D63-1147-4238-8E3A-28783DCCCFE2}"/>
            </a:ext>
          </a:extLst>
        </xdr:cNvPr>
        <xdr:cNvSpPr txBox="1"/>
      </xdr:nvSpPr>
      <xdr:spPr>
        <a:xfrm>
          <a:off x="8705850" y="3324226"/>
          <a:ext cx="5372100" cy="857249"/>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100"/>
            <a:t>様式４別添１「賃金改善明細書（職員別）」を作成する場合（区分２・３について誓約書の提出で足りる場合は作成不要）は、明細書に記載された情報から</a:t>
          </a:r>
          <a:r>
            <a:rPr kumimoji="1" lang="en-US" altLang="ja-JP" sz="1100"/>
            <a:t>ⅰ</a:t>
          </a:r>
          <a:r>
            <a:rPr kumimoji="1" lang="ja-JP" altLang="en-US" sz="1100"/>
            <a:t>～</a:t>
          </a:r>
          <a:r>
            <a:rPr kumimoji="1" lang="en-US" altLang="ja-JP" sz="1100"/>
            <a:t>ⅲ</a:t>
          </a:r>
          <a:r>
            <a:rPr kumimoji="1" lang="ja-JP" altLang="en-US" sz="1100"/>
            <a:t>に該当する職員数を算出していますので活用してください。</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39</xdr:col>
      <xdr:colOff>422228</xdr:colOff>
      <xdr:row>36</xdr:row>
      <xdr:rowOff>105973</xdr:rowOff>
    </xdr:from>
    <xdr:ext cx="4448735" cy="264560"/>
    <xdr:sp macro="" textlink="">
      <xdr:nvSpPr>
        <xdr:cNvPr id="2" name="テキスト ボックス 1">
          <a:extLst>
            <a:ext uri="{FF2B5EF4-FFF2-40B4-BE49-F238E27FC236}">
              <a16:creationId xmlns:a16="http://schemas.microsoft.com/office/drawing/2014/main" id="{3D7E9DFA-17E1-4C38-95CD-B3CBA6B51C6D}"/>
            </a:ext>
          </a:extLst>
        </xdr:cNvPr>
        <xdr:cNvSpPr txBox="1"/>
      </xdr:nvSpPr>
      <xdr:spPr>
        <a:xfrm>
          <a:off x="27168428" y="6278173"/>
          <a:ext cx="4448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42</xdr:col>
      <xdr:colOff>137583</xdr:colOff>
      <xdr:row>4</xdr:row>
      <xdr:rowOff>201083</xdr:rowOff>
    </xdr:from>
    <xdr:ext cx="4762499" cy="3184829"/>
    <xdr:sp macro="" textlink="">
      <xdr:nvSpPr>
        <xdr:cNvPr id="3" name="テキスト ボックス 2">
          <a:extLst>
            <a:ext uri="{FF2B5EF4-FFF2-40B4-BE49-F238E27FC236}">
              <a16:creationId xmlns:a16="http://schemas.microsoft.com/office/drawing/2014/main" id="{0D260D80-27A1-4C02-8942-2CC4993E50DA}"/>
            </a:ext>
          </a:extLst>
        </xdr:cNvPr>
        <xdr:cNvSpPr txBox="1"/>
      </xdr:nvSpPr>
      <xdr:spPr>
        <a:xfrm>
          <a:off x="9599083" y="1566333"/>
          <a:ext cx="4762499" cy="3184829"/>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100"/>
            <a:t>［事業主負担増加見込総額］</a:t>
          </a:r>
          <a:endParaRPr kumimoji="1" lang="en-US" altLang="ja-JP" sz="1100"/>
        </a:p>
        <a:p>
          <a:r>
            <a:rPr kumimoji="1" lang="ja-JP" altLang="en-US" sz="1100"/>
            <a:t>各職員について「加算による改善見込額」に応じて増加することが見込まれる法定福利費等の事業主負担分の額を合算して得た額をいい、次の＜算式＞により算定することを標準とする。</a:t>
          </a:r>
          <a:endParaRPr kumimoji="1" lang="en-US" altLang="ja-JP" sz="1100"/>
        </a:p>
        <a:p>
          <a:r>
            <a:rPr kumimoji="1" lang="ja-JP" altLang="en-US" sz="1100"/>
            <a:t>＜算式＞</a:t>
          </a:r>
          <a:endParaRPr kumimoji="1" lang="en-US" altLang="ja-JP" sz="1100"/>
        </a:p>
        <a:p>
          <a:r>
            <a:rPr kumimoji="1" lang="ja-JP" altLang="en-US" sz="1100"/>
            <a:t>「加算前年度における法定福利費等の事業主負担分の総額」</a:t>
          </a:r>
          <a:endParaRPr kumimoji="1" lang="en-US" altLang="ja-JP" sz="1100"/>
        </a:p>
        <a:p>
          <a:r>
            <a:rPr kumimoji="1" lang="ja-JP" altLang="en-US" sz="1100"/>
            <a:t>　</a:t>
          </a:r>
          <a:r>
            <a:rPr kumimoji="1" lang="en-US" altLang="ja-JP" sz="1100"/>
            <a:t>÷</a:t>
          </a:r>
          <a:r>
            <a:rPr kumimoji="1" lang="ja-JP" altLang="en-US" sz="1100"/>
            <a:t>「加算前年度における賃金の総額」</a:t>
          </a:r>
          <a:endParaRPr kumimoji="1" lang="en-US" altLang="ja-JP" sz="1100"/>
        </a:p>
        <a:p>
          <a:r>
            <a:rPr kumimoji="1" lang="ja-JP" altLang="en-US" sz="1100"/>
            <a:t>　</a:t>
          </a:r>
          <a:r>
            <a:rPr kumimoji="1" lang="en-US" altLang="ja-JP" sz="1100"/>
            <a:t>×</a:t>
          </a:r>
          <a:r>
            <a:rPr kumimoji="1" lang="ja-JP" altLang="en-US" sz="1100"/>
            <a:t>「加算当年度の加算による改善見込額」</a:t>
          </a:r>
          <a:endParaRPr kumimoji="1" lang="en-US" altLang="ja-JP" sz="1100"/>
        </a:p>
        <a:p>
          <a:endParaRPr kumimoji="1" lang="en-US" altLang="ja-JP" sz="1100"/>
        </a:p>
        <a:p>
          <a:r>
            <a:rPr kumimoji="1" lang="en-US" altLang="ja-JP" sz="1100"/>
            <a:t>【</a:t>
          </a:r>
          <a:r>
            <a:rPr kumimoji="1" lang="ja-JP" altLang="en-US" sz="1100"/>
            <a:t>京都市注</a:t>
          </a:r>
          <a:r>
            <a:rPr kumimoji="1" lang="en-US" altLang="ja-JP" sz="1100"/>
            <a:t>】</a:t>
          </a:r>
        </a:p>
        <a:p>
          <a:r>
            <a:rPr kumimoji="1" lang="ja-JP" altLang="en-US" sz="1100"/>
            <a:t>以下に「前年度の事業主負担分」と「賃金」の総額を入力いただければ、上述の算式の考え方を活用して簡易的に事業主負担増加見込総額を算出できますので、必要に応じて活用してください。</a:t>
          </a:r>
        </a:p>
      </xdr:txBody>
    </xdr:sp>
    <xdr:clientData/>
  </xdr:oneCellAnchor>
  <xdr:twoCellAnchor>
    <xdr:from>
      <xdr:col>30</xdr:col>
      <xdr:colOff>232833</xdr:colOff>
      <xdr:row>14</xdr:row>
      <xdr:rowOff>190500</xdr:rowOff>
    </xdr:from>
    <xdr:to>
      <xdr:col>42</xdr:col>
      <xdr:colOff>137583</xdr:colOff>
      <xdr:row>14</xdr:row>
      <xdr:rowOff>201083</xdr:rowOff>
    </xdr:to>
    <xdr:cxnSp macro="">
      <xdr:nvCxnSpPr>
        <xdr:cNvPr id="4" name="直線矢印コネクタ 3">
          <a:extLst>
            <a:ext uri="{FF2B5EF4-FFF2-40B4-BE49-F238E27FC236}">
              <a16:creationId xmlns:a16="http://schemas.microsoft.com/office/drawing/2014/main" id="{F3BBBEBC-4E41-433B-B7B9-A976F11660D1}"/>
            </a:ext>
          </a:extLst>
        </xdr:cNvPr>
        <xdr:cNvCxnSpPr/>
      </xdr:nvCxnSpPr>
      <xdr:spPr>
        <a:xfrm flipH="1">
          <a:off x="20806833" y="2571750"/>
          <a:ext cx="8134350" cy="1058"/>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oneCellAnchor>
    <xdr:from>
      <xdr:col>13</xdr:col>
      <xdr:colOff>69274</xdr:colOff>
      <xdr:row>74</xdr:row>
      <xdr:rowOff>86590</xdr:rowOff>
    </xdr:from>
    <xdr:ext cx="4762499" cy="1471027"/>
    <xdr:sp macro="" textlink="">
      <xdr:nvSpPr>
        <xdr:cNvPr id="2" name="テキスト ボックス 1">
          <a:extLst>
            <a:ext uri="{FF2B5EF4-FFF2-40B4-BE49-F238E27FC236}">
              <a16:creationId xmlns:a16="http://schemas.microsoft.com/office/drawing/2014/main" id="{1C1BC4AA-7844-4BDE-89BC-4D14B1B8B517}"/>
            </a:ext>
          </a:extLst>
        </xdr:cNvPr>
        <xdr:cNvSpPr txBox="1"/>
      </xdr:nvSpPr>
      <xdr:spPr>
        <a:xfrm>
          <a:off x="11813039" y="29008972"/>
          <a:ext cx="4762499" cy="147102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200"/>
            <a:t>区分２と区分３の加算額（合計）のみで、区分１は含みませんのでご注意ください。（基準年度が令和６年度以前の場合は処遇改善等加算</a:t>
          </a:r>
          <a:r>
            <a:rPr kumimoji="1" lang="en-US" altLang="ja-JP" sz="1200"/>
            <a:t>Ⅰ</a:t>
          </a:r>
          <a:r>
            <a:rPr kumimoji="1" lang="ja-JP" altLang="en-US" sz="1200"/>
            <a:t>（賃金改善要件分）、</a:t>
          </a:r>
          <a:r>
            <a:rPr kumimoji="1" lang="en-US" altLang="ja-JP" sz="1200"/>
            <a:t>Ⅱ</a:t>
          </a:r>
          <a:r>
            <a:rPr kumimoji="1" lang="ja-JP" altLang="en-US" sz="1200"/>
            <a:t>、</a:t>
          </a:r>
          <a:r>
            <a:rPr kumimoji="1" lang="en-US" altLang="ja-JP" sz="1200"/>
            <a:t>Ⅲ</a:t>
          </a:r>
          <a:r>
            <a:rPr kumimoji="1" lang="ja-JP" altLang="en-US" sz="1200"/>
            <a:t>の加算額（合計）で、加算</a:t>
          </a:r>
          <a:r>
            <a:rPr kumimoji="1" lang="en-US" altLang="ja-JP" sz="1200"/>
            <a:t>Ⅰ</a:t>
          </a:r>
          <a:r>
            <a:rPr kumimoji="1" lang="ja-JP" altLang="en-US" sz="1200"/>
            <a:t>の基礎分は含みません。</a:t>
          </a:r>
        </a:p>
      </xdr:txBody>
    </xdr:sp>
    <xdr:clientData/>
  </xdr:oneCellAnchor>
  <xdr:twoCellAnchor>
    <xdr:from>
      <xdr:col>11</xdr:col>
      <xdr:colOff>1368136</xdr:colOff>
      <xdr:row>60</xdr:row>
      <xdr:rowOff>381000</xdr:rowOff>
    </xdr:from>
    <xdr:to>
      <xdr:col>13</xdr:col>
      <xdr:colOff>311729</xdr:colOff>
      <xdr:row>74</xdr:row>
      <xdr:rowOff>63500</xdr:rowOff>
    </xdr:to>
    <xdr:cxnSp macro="">
      <xdr:nvCxnSpPr>
        <xdr:cNvPr id="3" name="直線矢印コネクタ 2">
          <a:extLst>
            <a:ext uri="{FF2B5EF4-FFF2-40B4-BE49-F238E27FC236}">
              <a16:creationId xmlns:a16="http://schemas.microsoft.com/office/drawing/2014/main" id="{DE78817B-30A4-4639-B7F6-6B22A0962533}"/>
            </a:ext>
          </a:extLst>
        </xdr:cNvPr>
        <xdr:cNvCxnSpPr/>
      </xdr:nvCxnSpPr>
      <xdr:spPr>
        <a:xfrm flipH="1" flipV="1">
          <a:off x="9854045" y="24851591"/>
          <a:ext cx="2199411" cy="4081318"/>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oneCellAnchor>
    <xdr:from>
      <xdr:col>16</xdr:col>
      <xdr:colOff>173183</xdr:colOff>
      <xdr:row>74</xdr:row>
      <xdr:rowOff>83534</xdr:rowOff>
    </xdr:from>
    <xdr:ext cx="4762499" cy="3098937"/>
    <xdr:sp macro="" textlink="">
      <xdr:nvSpPr>
        <xdr:cNvPr id="5" name="テキスト ボックス 4">
          <a:extLst>
            <a:ext uri="{FF2B5EF4-FFF2-40B4-BE49-F238E27FC236}">
              <a16:creationId xmlns:a16="http://schemas.microsoft.com/office/drawing/2014/main" id="{9D43BF81-A0C4-4F4A-985F-FBBF25FD9977}"/>
            </a:ext>
          </a:extLst>
        </xdr:cNvPr>
        <xdr:cNvSpPr txBox="1"/>
      </xdr:nvSpPr>
      <xdr:spPr>
        <a:xfrm>
          <a:off x="16791507" y="29005916"/>
          <a:ext cx="4762499" cy="309893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200"/>
            <a:t>次の＜算式＞により算定することを標準とする。</a:t>
          </a:r>
          <a:endParaRPr kumimoji="1" lang="en-US" altLang="ja-JP" sz="1200"/>
        </a:p>
        <a:p>
          <a:r>
            <a:rPr kumimoji="1" lang="ja-JP" altLang="en-US" sz="1200"/>
            <a:t>＜算式＞</a:t>
          </a:r>
          <a:endParaRPr kumimoji="1" lang="en-US" altLang="ja-JP" sz="1200"/>
        </a:p>
        <a:p>
          <a:r>
            <a:rPr kumimoji="1" lang="ja-JP" altLang="en-US" sz="1200"/>
            <a:t>「基準年度における法定福利費等の事業主負担分の総額」</a:t>
          </a:r>
          <a:endParaRPr kumimoji="1" lang="en-US" altLang="ja-JP" sz="1200"/>
        </a:p>
        <a:p>
          <a:r>
            <a:rPr kumimoji="1" lang="ja-JP" altLang="en-US" sz="1200"/>
            <a:t>　</a:t>
          </a:r>
          <a:r>
            <a:rPr kumimoji="1" lang="en-US" altLang="ja-JP" sz="1200"/>
            <a:t>÷</a:t>
          </a:r>
          <a:r>
            <a:rPr kumimoji="1" lang="ja-JP" altLang="en-US" sz="1200"/>
            <a:t>「基準年度における賃金の総額」</a:t>
          </a:r>
          <a:endParaRPr kumimoji="1" lang="en-US" altLang="ja-JP" sz="1200"/>
        </a:p>
        <a:p>
          <a:r>
            <a:rPr kumimoji="1" lang="ja-JP" altLang="en-US" sz="1200"/>
            <a:t>　</a:t>
          </a:r>
          <a:r>
            <a:rPr kumimoji="1" lang="en-US" altLang="ja-JP" sz="1200"/>
            <a:t>×</a:t>
          </a:r>
          <a:r>
            <a:rPr kumimoji="1" lang="ja-JP" altLang="en-US" sz="1200"/>
            <a:t>「基準年度の処遇改善等加算の加算額」</a:t>
          </a:r>
          <a:endParaRPr kumimoji="1" lang="en-US" altLang="ja-JP" sz="1200"/>
        </a:p>
        <a:p>
          <a:endParaRPr kumimoji="1" lang="en-US" altLang="ja-JP" sz="1200"/>
        </a:p>
        <a:p>
          <a:r>
            <a:rPr kumimoji="1" lang="en-US" altLang="ja-JP" sz="1200"/>
            <a:t>【</a:t>
          </a:r>
          <a:r>
            <a:rPr kumimoji="1" lang="ja-JP" altLang="en-US" sz="1200"/>
            <a:t>京都市注</a:t>
          </a:r>
          <a:r>
            <a:rPr kumimoji="1" lang="en-US" altLang="ja-JP" sz="1200"/>
            <a:t>】</a:t>
          </a:r>
        </a:p>
        <a:p>
          <a:r>
            <a:rPr kumimoji="1" lang="ja-JP" altLang="en-US" sz="1200"/>
            <a:t>「様式４」（前のシート）欄外への記入とこのシートのＬ列の処遇改善等加算の加算額を記入いただければ、標準の算式を用いた前年度の法定福利費分がこのコメントの右側に表示されますので、必要におうじて活用してください。</a:t>
          </a:r>
        </a:p>
      </xdr:txBody>
    </xdr:sp>
    <xdr:clientData/>
  </xdr:oneCellAnchor>
  <xdr:twoCellAnchor>
    <xdr:from>
      <xdr:col>12</xdr:col>
      <xdr:colOff>1411941</xdr:colOff>
      <xdr:row>60</xdr:row>
      <xdr:rowOff>403412</xdr:rowOff>
    </xdr:from>
    <xdr:to>
      <xdr:col>16</xdr:col>
      <xdr:colOff>415638</xdr:colOff>
      <xdr:row>74</xdr:row>
      <xdr:rowOff>60444</xdr:rowOff>
    </xdr:to>
    <xdr:cxnSp macro="">
      <xdr:nvCxnSpPr>
        <xdr:cNvPr id="6" name="直線矢印コネクタ 5">
          <a:extLst>
            <a:ext uri="{FF2B5EF4-FFF2-40B4-BE49-F238E27FC236}">
              <a16:creationId xmlns:a16="http://schemas.microsoft.com/office/drawing/2014/main" id="{F9C6D7C7-476F-408F-B6C3-BAD6F3499374}"/>
            </a:ext>
          </a:extLst>
        </xdr:cNvPr>
        <xdr:cNvCxnSpPr/>
      </xdr:nvCxnSpPr>
      <xdr:spPr>
        <a:xfrm flipH="1" flipV="1">
          <a:off x="11530853" y="24888265"/>
          <a:ext cx="5503109" cy="4094561"/>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oneCellAnchor>
    <xdr:from>
      <xdr:col>30</xdr:col>
      <xdr:colOff>113110</xdr:colOff>
      <xdr:row>10</xdr:row>
      <xdr:rowOff>248048</xdr:rowOff>
    </xdr:from>
    <xdr:ext cx="4762499" cy="1061640"/>
    <xdr:sp macro="" textlink="">
      <xdr:nvSpPr>
        <xdr:cNvPr id="2" name="テキスト ボックス 1">
          <a:extLst>
            <a:ext uri="{FF2B5EF4-FFF2-40B4-BE49-F238E27FC236}">
              <a16:creationId xmlns:a16="http://schemas.microsoft.com/office/drawing/2014/main" id="{878E8AB4-F332-4086-B9E1-3BD41342CF17}"/>
            </a:ext>
          </a:extLst>
        </xdr:cNvPr>
        <xdr:cNvSpPr txBox="1"/>
      </xdr:nvSpPr>
      <xdr:spPr>
        <a:xfrm>
          <a:off x="6889751" y="3046017"/>
          <a:ext cx="4762499" cy="106164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100"/>
            <a:t>区分２の加算見込額には「区分</a:t>
          </a:r>
          <a:r>
            <a:rPr kumimoji="1" lang="en-US" altLang="ja-JP" sz="1100"/>
            <a:t>1</a:t>
          </a:r>
          <a:r>
            <a:rPr kumimoji="1" lang="ja-JP" altLang="en-US" sz="1100"/>
            <a:t>・</a:t>
          </a:r>
          <a:r>
            <a:rPr kumimoji="1" lang="en-US" altLang="ja-JP" sz="1100"/>
            <a:t>2</a:t>
          </a:r>
          <a:r>
            <a:rPr kumimoji="1" lang="ja-JP" altLang="en-US" sz="1100"/>
            <a:t>加算額見込み計算表」の結果を転記するように初期設定していますが、他の施設・事業所への拠出又は受入がある場合は当該配分額を反映するようにしてください。（拠出がある場合は拠出額をマイナス、受入がある場合は受入額をプラス）</a:t>
          </a:r>
        </a:p>
      </xdr:txBody>
    </xdr:sp>
    <xdr:clientData/>
  </xdr:oneCellAnchor>
  <xdr:twoCellAnchor>
    <xdr:from>
      <xdr:col>17</xdr:col>
      <xdr:colOff>178594</xdr:colOff>
      <xdr:row>10</xdr:row>
      <xdr:rowOff>307578</xdr:rowOff>
    </xdr:from>
    <xdr:to>
      <xdr:col>30</xdr:col>
      <xdr:colOff>119062</xdr:colOff>
      <xdr:row>12</xdr:row>
      <xdr:rowOff>198438</xdr:rowOff>
    </xdr:to>
    <xdr:cxnSp macro="">
      <xdr:nvCxnSpPr>
        <xdr:cNvPr id="3" name="直線矢印コネクタ 2">
          <a:extLst>
            <a:ext uri="{FF2B5EF4-FFF2-40B4-BE49-F238E27FC236}">
              <a16:creationId xmlns:a16="http://schemas.microsoft.com/office/drawing/2014/main" id="{54A63BC8-002E-4BEC-9422-636D1D80A4E4}"/>
            </a:ext>
          </a:extLst>
        </xdr:cNvPr>
        <xdr:cNvCxnSpPr/>
      </xdr:nvCxnSpPr>
      <xdr:spPr>
        <a:xfrm flipH="1" flipV="1">
          <a:off x="4216797" y="3105547"/>
          <a:ext cx="2678906" cy="47625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508C3A8-34B9-4211-804D-3A097AC4324C}" name="単価" displayName="単価" ref="F2:Z95" totalsRowShown="0" headerRowDxfId="51" dataDxfId="50" tableBorderDxfId="49" dataCellStyle="標準 4 2">
  <autoFilter ref="F2:Z95" xr:uid="{E508C3A8-34B9-4211-804D-3A097AC4324C}"/>
  <tableColumns count="21">
    <tableColumn id="1" xr3:uid="{C408F9E4-3464-4272-A881-9147C28268EE}" name="列1" dataDxfId="48">
      <calculatedColumnFormula>D3&amp;E3</calculatedColumnFormula>
    </tableColumn>
    <tableColumn id="4" xr3:uid="{CB4D0D97-6EF4-45C0-9C05-B92C50FDA9BB}" name="列2" dataDxfId="47" dataCellStyle="標準 4 2"/>
    <tableColumn id="5" xr3:uid="{A67669F5-04C5-42DD-BA10-4ADBC004EC9B}" name="列3" dataDxfId="46" dataCellStyle="標準 4 2"/>
    <tableColumn id="6" xr3:uid="{C2B67D2E-1F02-4AF7-A23D-DCCBD26D5F61}" name="列4" dataDxfId="45" dataCellStyle="標準 4 2"/>
    <tableColumn id="7" xr3:uid="{B523FEE2-9644-48E0-9644-3442573F3ECC}" name="列5" dataDxfId="44" dataCellStyle="標準 4 2"/>
    <tableColumn id="9" xr3:uid="{5C3AD36B-E2D5-4EBE-A4FC-EFF1D1DC6E30}" name="列6" dataDxfId="43" dataCellStyle="標準 4 2"/>
    <tableColumn id="10" xr3:uid="{F774575E-B51D-4765-B787-228BBDB5204A}" name="列7" dataDxfId="42" dataCellStyle="標準 4 2"/>
    <tableColumn id="12" xr3:uid="{61617913-A5DC-41C0-8D5C-4A6397E8D1AD}" name="列8" dataDxfId="41" dataCellStyle="標準 4 2"/>
    <tableColumn id="13" xr3:uid="{667BEC5F-766D-48BA-919E-80DD6FA1F170}" name="列9" dataDxfId="40" dataCellStyle="標準 4 2"/>
    <tableColumn id="15" xr3:uid="{43B31683-75CA-494F-B151-E56AFB716100}" name="列10" dataDxfId="39" dataCellStyle="標準 4 2"/>
    <tableColumn id="16" xr3:uid="{64589AC2-CB1C-41A9-8DAD-D81EC1E0B52C}" name="列11" dataDxfId="38" dataCellStyle="標準 4 2"/>
    <tableColumn id="18" xr3:uid="{CCA1A597-C437-41C4-B0C9-1CEED110D654}" name="列12" dataDxfId="37" dataCellStyle="標準 4 2"/>
    <tableColumn id="19" xr3:uid="{4B3864CE-1FDC-4B69-A2F9-A93CB61E73B3}" name="列13" dataDxfId="36" dataCellStyle="標準 4 2"/>
    <tableColumn id="23" xr3:uid="{370768CB-7F34-4354-9997-525D944A627C}" name="列14" dataDxfId="35" dataCellStyle="標準 4 2"/>
    <tableColumn id="24" xr3:uid="{E80B96AA-6F2B-4269-937B-B7BFCEFBBD62}" name="列15" dataDxfId="34" dataCellStyle="標準 4 2"/>
    <tableColumn id="27" xr3:uid="{0F623ED3-4600-43AA-91DE-B1FEF5849472}" name="列16" dataDxfId="33" dataCellStyle="標準 4 2"/>
    <tableColumn id="28" xr3:uid="{6653021C-8D99-48CC-8AFF-CD711F3B85D1}" name="列17" dataDxfId="32" dataCellStyle="標準 4 2"/>
    <tableColumn id="29" xr3:uid="{03692F3B-9137-4653-AF55-5C1E049A79E1}" name="列18" dataDxfId="31" dataCellStyle="標準 4 2"/>
    <tableColumn id="30" xr3:uid="{A9BDA141-2AED-4E0E-8D6E-584F6D0C527F}" name="列19" dataDxfId="30" dataCellStyle="標準 4 2"/>
    <tableColumn id="31" xr3:uid="{6A012E55-77D1-492C-B114-CAE9B467997A}" name="列20" dataDxfId="29" dataCellStyle="標準 4 2"/>
    <tableColumn id="32" xr3:uid="{2C1A8174-7DE5-45AA-8407-A7D9F4A2F7E4}" name="列21" dataDxfId="28" dataCellStyle="標準 4 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8D12FD1-1914-442F-AD85-7E980B18D988}" name="休日保育" displayName="休日保育" ref="AB2:AE22" totalsRowShown="0" headerRowDxfId="27" dataDxfId="26" tableBorderDxfId="25" dataCellStyle="標準 4 2">
  <autoFilter ref="AB2:AE22" xr:uid="{A8D12FD1-1914-442F-AD85-7E980B18D988}"/>
  <tableColumns count="4">
    <tableColumn id="5" xr3:uid="{AC8CA3C6-7EC9-4979-83DA-D91A1D9FB30C}" name="列1" dataDxfId="24" dataCellStyle="標準 4 2"/>
    <tableColumn id="1" xr3:uid="{B0F15110-7963-4BD6-BFD1-864E79A41071}" name="列2" dataDxfId="23" dataCellStyle="標準 4 2"/>
    <tableColumn id="3" xr3:uid="{2F6C2493-0D53-47D3-992E-E386CA6541B2}" name="列3" dataDxfId="22" dataCellStyle="標準 4 2"/>
    <tableColumn id="4" xr3:uid="{6E776BE5-B16A-4BF0-8FDE-AF64D93979D8}" name="列4" dataDxfId="21" dataCellStyle="標準 4 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27CBA28-2C52-4154-A047-DA8B781D5966}" name="療育支援" displayName="療育支援" ref="AH2:AK10" totalsRowShown="0" headerRowDxfId="20" tableBorderDxfId="19">
  <autoFilter ref="AH2:AK10" xr:uid="{927CBA28-2C52-4154-A047-DA8B781D5966}"/>
  <tableColumns count="4">
    <tableColumn id="1" xr3:uid="{624F0F48-274D-405F-99C4-3C65C43DA3E5}" name="列1" dataDxfId="18" dataCellStyle="標準 4 2"/>
    <tableColumn id="2" xr3:uid="{438D7950-B0EF-40F9-9336-6E7556615B3D}" name="列2"/>
    <tableColumn id="3" xr3:uid="{85B866B6-BAD9-4C5C-B9B3-4F9FD6CE2146}" name="列3"/>
    <tableColumn id="4" xr3:uid="{91252E84-3AC3-4D39-9828-4997BE4B40D2}" name="列4"/>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FBAC4CF-E1A2-40A3-8674-0FE50B44C2E0}" name="栄養管理" displayName="栄養管理" ref="AN2:AQ11" totalsRowShown="0" headerRowDxfId="17" dataDxfId="16" tableBorderDxfId="15" dataCellStyle="標準 4 2">
  <autoFilter ref="AN2:AQ11" xr:uid="{CFBAC4CF-E1A2-40A3-8674-0FE50B44C2E0}"/>
  <tableColumns count="4">
    <tableColumn id="1" xr3:uid="{A31E209D-18A1-44B4-9B5C-BC429211644B}" name="列1" dataDxfId="14" dataCellStyle="標準 4 2"/>
    <tableColumn id="2" xr3:uid="{7FCC4DCA-DA26-450B-9F25-E6E269AECCF3}" name="列2" dataDxfId="13" dataCellStyle="標準 4 2"/>
    <tableColumn id="3" xr3:uid="{1715DBD6-A7AA-4F14-95A4-7B3023786016}" name="列3" dataDxfId="12" dataCellStyle="標準 4 2"/>
    <tableColumn id="4" xr3:uid="{1B1927EB-841B-4C7E-B0A5-213A602F929F}" name="列4" dataDxfId="11" dataCellStyle="標準 4 2"/>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6.bin"/><Relationship Id="rId5" Type="http://schemas.openxmlformats.org/officeDocument/2006/relationships/table" Target="../tables/table4.xml"/><Relationship Id="rId4" Type="http://schemas.openxmlformats.org/officeDocument/2006/relationships/table" Target="../tables/table3.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E9926-61BD-4AB2-90B8-BE461A74C54D}">
  <sheetPr>
    <pageSetUpPr fitToPage="1"/>
  </sheetPr>
  <dimension ref="A1:I45"/>
  <sheetViews>
    <sheetView tabSelected="1" view="pageBreakPreview" zoomScale="85" zoomScaleNormal="85" zoomScaleSheetLayoutView="85" workbookViewId="0">
      <selection activeCell="D13" sqref="D13"/>
    </sheetView>
  </sheetViews>
  <sheetFormatPr defaultRowHeight="16.5"/>
  <cols>
    <col min="1" max="1" width="3.5" style="408" customWidth="1"/>
    <col min="2" max="2" width="3.25" style="408" customWidth="1"/>
    <col min="3" max="3" width="10.25" style="408" customWidth="1"/>
    <col min="4" max="4" width="39.5" style="408" customWidth="1"/>
    <col min="5" max="7" width="9" style="408"/>
    <col min="8" max="8" width="17.375" style="408" customWidth="1"/>
    <col min="9" max="9" width="21.375" style="408" bestFit="1" customWidth="1"/>
    <col min="10" max="16384" width="9" style="408"/>
  </cols>
  <sheetData>
    <row r="1" spans="1:5">
      <c r="A1" s="408" t="s">
        <v>326</v>
      </c>
    </row>
    <row r="2" spans="1:5" ht="17.25" thickBot="1">
      <c r="B2" s="408" t="s">
        <v>325</v>
      </c>
    </row>
    <row r="3" spans="1:5" ht="17.25" thickBot="1">
      <c r="B3" s="418" t="s">
        <v>324</v>
      </c>
      <c r="C3" s="417"/>
      <c r="D3" s="601"/>
    </row>
    <row r="4" spans="1:5" ht="17.25" thickBot="1">
      <c r="B4" s="418" t="s">
        <v>323</v>
      </c>
      <c r="C4" s="417"/>
      <c r="D4" s="602"/>
    </row>
    <row r="5" spans="1:5" ht="17.25" thickBot="1">
      <c r="B5" s="418" t="s">
        <v>322</v>
      </c>
      <c r="C5" s="417"/>
      <c r="D5" s="601"/>
    </row>
    <row r="7" spans="1:5">
      <c r="B7" s="408" t="s">
        <v>320</v>
      </c>
    </row>
    <row r="8" spans="1:5" ht="17.25" thickBot="1">
      <c r="C8" s="408" t="s">
        <v>319</v>
      </c>
    </row>
    <row r="9" spans="1:5" ht="17.25" thickBot="1">
      <c r="D9" s="601"/>
    </row>
    <row r="10" spans="1:5" ht="17.25" thickBot="1">
      <c r="C10" s="408" t="s">
        <v>718</v>
      </c>
    </row>
    <row r="11" spans="1:5" ht="17.25" thickBot="1">
      <c r="D11" s="601"/>
    </row>
    <row r="12" spans="1:5" ht="17.25" thickBot="1">
      <c r="C12" s="408" t="s">
        <v>719</v>
      </c>
    </row>
    <row r="13" spans="1:5" ht="17.25" thickBot="1">
      <c r="D13" s="601"/>
    </row>
    <row r="14" spans="1:5" ht="17.25" thickBot="1">
      <c r="C14" s="408" t="s">
        <v>731</v>
      </c>
    </row>
    <row r="15" spans="1:5" ht="17.25" thickBot="1">
      <c r="D15" s="601"/>
      <c r="E15" s="408" t="str">
        <f>IF(D13='【リスト】 (2)'!$B$3,"←記入は不要です","")</f>
        <v/>
      </c>
    </row>
    <row r="16" spans="1:5" ht="17.25" thickBot="1">
      <c r="C16" s="408" t="s">
        <v>720</v>
      </c>
    </row>
    <row r="17" spans="2:5" ht="17.25" thickBot="1">
      <c r="D17" s="601"/>
    </row>
    <row r="18" spans="2:5" ht="17.25" thickBot="1">
      <c r="C18" s="408" t="s">
        <v>730</v>
      </c>
    </row>
    <row r="19" spans="2:5" ht="17.25" thickBot="1">
      <c r="D19" s="601"/>
      <c r="E19" s="408" t="str">
        <f>IF(D17='【リスト】 (2)'!$B$3,"←記入は不要です","")</f>
        <v/>
      </c>
    </row>
    <row r="21" spans="2:5" ht="17.25" thickBot="1">
      <c r="B21" s="408" t="s">
        <v>318</v>
      </c>
    </row>
    <row r="22" spans="2:5" ht="17.25" thickBot="1">
      <c r="B22" s="418" t="s">
        <v>130</v>
      </c>
      <c r="C22" s="417"/>
      <c r="D22" s="601"/>
    </row>
    <row r="23" spans="2:5" ht="17.25" thickBot="1">
      <c r="B23" s="418" t="s">
        <v>131</v>
      </c>
      <c r="C23" s="417"/>
      <c r="D23" s="601"/>
    </row>
    <row r="24" spans="2:5" ht="17.25" thickBot="1">
      <c r="B24" s="418" t="s">
        <v>317</v>
      </c>
      <c r="C24" s="417"/>
      <c r="D24" s="601"/>
    </row>
    <row r="26" spans="2:5" ht="17.25" thickBot="1">
      <c r="B26" s="408" t="s">
        <v>315</v>
      </c>
    </row>
    <row r="27" spans="2:5" ht="17.25" thickBot="1">
      <c r="D27" s="603"/>
    </row>
    <row r="28" spans="2:5">
      <c r="D28" s="416" t="str">
        <f>IF(D27='【リスト】 (2)'!$D$3,"「該当する」は例外的な取扱いです。本当に該当するか再度ご確認ください","")</f>
        <v/>
      </c>
    </row>
    <row r="29" spans="2:5">
      <c r="B29" s="408" t="s">
        <v>313</v>
      </c>
      <c r="D29" s="416"/>
    </row>
    <row r="30" spans="2:5" ht="17.25" thickBot="1">
      <c r="C30" s="408" t="s">
        <v>628</v>
      </c>
    </row>
    <row r="31" spans="2:5" ht="17.25" thickBot="1">
      <c r="D31" s="604"/>
      <c r="E31" s="408" t="str">
        <f>IF(D23='【リスト】 (2)'!$C$3,"←記入は不要です","")</f>
        <v/>
      </c>
    </row>
    <row r="33" spans="2:9" ht="20.25" thickBot="1">
      <c r="B33" s="415" t="str">
        <f>IF(AND(D3&lt;&gt;"",D4&lt;&gt;"",D5&lt;&gt;"",D9&lt;&gt;"",D11&lt;&gt;"",OR(AND(D13='【リスト】 (2)'!$B$2,D15&lt;&gt;""),D13='【リスト】 (2)'!$B$3),OR(AND(D17='【リスト】 (2)'!$B$2,D19&lt;&gt;""),D17='【リスト】 (2)'!$B$3),D22&lt;&gt;"",D23&lt;&gt;"",D24&lt;&gt;"",D27&lt;&gt;"",OR(AND(D23='【リスト】 (2)'!$C$2,D31&lt;&gt;""),D23='【リスト】 (2)'!$C$3)),'【リスト】 (2)'!$F$2,'【リスト】 (2)'!$F$3)</f>
        <v>未入力事項があります。</v>
      </c>
    </row>
    <row r="34" spans="2:9" customFormat="1" ht="36" customHeight="1" thickBot="1">
      <c r="C34" s="413" t="s">
        <v>351</v>
      </c>
      <c r="D34" s="412"/>
      <c r="E34" s="412"/>
      <c r="F34" s="411"/>
      <c r="G34" s="410"/>
      <c r="H34" s="409" t="str">
        <f>IF($B$33='【リスト】 (2)'!$F$3,"-",IF(OR(D23='【リスト】 (2)'!$C$2,D24='【リスト】 (2)'!$C$2),"●",""))</f>
        <v>-</v>
      </c>
      <c r="I34" s="414"/>
    </row>
    <row r="35" spans="2:9" customFormat="1" ht="36" customHeight="1" thickBot="1">
      <c r="C35" s="413" t="s">
        <v>349</v>
      </c>
      <c r="D35" s="412"/>
      <c r="E35" s="412"/>
      <c r="F35" s="411"/>
      <c r="G35" s="410"/>
      <c r="H35" s="409" t="str">
        <f>IF($B$33='【リスト】 (2)'!$F$3,"-",IF(OR(D22='【リスト】 (2)'!$C$2,D23='【リスト】 (2)'!$C$2),"●",""))</f>
        <v>-</v>
      </c>
      <c r="I35" s="414"/>
    </row>
    <row r="36" spans="2:9" customFormat="1" ht="36" customHeight="1" thickBot="1">
      <c r="C36" s="413" t="s">
        <v>350</v>
      </c>
      <c r="D36" s="412"/>
      <c r="E36" s="412"/>
      <c r="F36" s="411"/>
      <c r="G36" s="410"/>
      <c r="H36" s="409" t="str">
        <f>IF($B$33='【リスト】 (2)'!$F$3,"-",IF(D24='【リスト】 (2)'!$C$2,"●",""))</f>
        <v>-</v>
      </c>
      <c r="I36" s="414"/>
    </row>
    <row r="37" spans="2:9" customFormat="1" ht="36" customHeight="1" thickBot="1">
      <c r="C37" s="413" t="s">
        <v>622</v>
      </c>
      <c r="D37" s="412"/>
      <c r="E37" s="412"/>
      <c r="F37" s="411"/>
      <c r="G37" s="410"/>
      <c r="H37" s="409" t="str">
        <f>IF($B$33='【リスト】 (2)'!$F$3,"-",IF(OR(D22='【リスト】 (2)'!$C$2,D23='【リスト】 (2)'!$C$2,D24='【リスト】 (2)'!$C$2),"●",""))</f>
        <v>-</v>
      </c>
    </row>
    <row r="38" spans="2:9" customFormat="1" ht="36" customHeight="1" thickBot="1">
      <c r="C38" s="413" t="s">
        <v>623</v>
      </c>
      <c r="D38" s="412"/>
      <c r="E38" s="412"/>
      <c r="F38" s="411"/>
      <c r="G38" s="410"/>
      <c r="H38" s="409" t="str">
        <f>IF($B$33='【リスト】 (2)'!$F$3,"-",IF(OR(D22='【リスト】 (2)'!$C$3,D24='【リスト】 (2)'!$C$2),"",IF(D11&lt;&gt;'【リスト】 (2)'!$B$2,"●","")))</f>
        <v>-</v>
      </c>
    </row>
    <row r="39" spans="2:9" customFormat="1" ht="36" customHeight="1" thickBot="1">
      <c r="C39" s="413" t="s">
        <v>706</v>
      </c>
      <c r="D39" s="412"/>
      <c r="E39" s="412"/>
      <c r="F39" s="411"/>
      <c r="G39" s="410"/>
      <c r="H39" s="409" t="str">
        <f>IF($B$33='【リスト】 (2)'!$F$3,"-",IF(H38="●","●",""))</f>
        <v>-</v>
      </c>
    </row>
    <row r="40" spans="2:9" customFormat="1" ht="36" customHeight="1" thickBot="1">
      <c r="C40" s="413" t="s">
        <v>624</v>
      </c>
      <c r="D40" s="412"/>
      <c r="E40" s="412"/>
      <c r="F40" s="411"/>
      <c r="G40" s="410"/>
      <c r="H40" s="409" t="str">
        <f>IF($B$33='【リスト】 (2)'!$F$3,"-",IF(D24='【リスト】 (2)'!$C$3,"","●"))</f>
        <v>-</v>
      </c>
    </row>
    <row r="41" spans="2:9" customFormat="1" ht="36" customHeight="1" thickBot="1">
      <c r="C41" s="413" t="s">
        <v>625</v>
      </c>
      <c r="D41" s="412"/>
      <c r="E41" s="412"/>
      <c r="F41" s="411"/>
      <c r="G41" s="410"/>
      <c r="H41" s="409" t="str">
        <f>IF($B$33='【リスト】 (2)'!$F$3,"-",IF(AND(D23='【リスト】 (2)'!$C$3,D24='【リスト】 (2)'!$C$3),"",
IF(AND(D23='【リスト】 (2)'!$C$2,OR(D13&lt;&gt;'【リスト】 (2)'!$B$2,D15&lt;&gt;'【リスト】 (2)'!$B$2)),"●",
IF(AND(D24='【リスト】 (2)'!$C$2,OR(D17&lt;&gt;'【リスト】 (2)'!$B$2,D19&lt;&gt;'【リスト】 (2)'!$B$2)),"●",""))))</f>
        <v>-</v>
      </c>
    </row>
    <row r="42" spans="2:9" customFormat="1" ht="36" customHeight="1" thickBot="1">
      <c r="C42" s="413" t="s">
        <v>626</v>
      </c>
      <c r="D42" s="412"/>
      <c r="E42" s="412"/>
      <c r="F42" s="411"/>
      <c r="G42" s="410"/>
      <c r="H42" s="409" t="str">
        <f>IF($B$33='【リスト】 (2)'!$F$3,"-",IF(H41="●","●",""))</f>
        <v>-</v>
      </c>
    </row>
    <row r="43" spans="2:9" customFormat="1" ht="36" customHeight="1" thickBot="1">
      <c r="C43" s="413" t="s">
        <v>627</v>
      </c>
      <c r="D43" s="412"/>
      <c r="E43" s="412"/>
      <c r="F43" s="411"/>
      <c r="G43" s="410"/>
      <c r="H43" s="409" t="str">
        <f>IF($B$33='【リスト】 (2)'!$F$3,"-",IF(AND(D31='【リスト】 (2)'!$E$3,H42="●"),"●",""))</f>
        <v>-</v>
      </c>
    </row>
    <row r="44" spans="2:9" customFormat="1" ht="36" customHeight="1" thickBot="1">
      <c r="C44" s="413" t="s">
        <v>629</v>
      </c>
      <c r="D44" s="412"/>
      <c r="E44" s="412"/>
      <c r="F44" s="411"/>
      <c r="G44" s="410"/>
      <c r="H44" s="409" t="str">
        <f>IF($B$33='【リスト】 (2)'!$F$3,"-",IF(AND(OR(D23='【リスト】 (2)'!$C$2,D24='【リスト】 (2)'!$C$2),H41="",H42="",H43=""),"●",""))</f>
        <v>-</v>
      </c>
    </row>
    <row r="45" spans="2:9" customFormat="1" ht="36" customHeight="1" thickBot="1">
      <c r="C45" s="413" t="s">
        <v>630</v>
      </c>
      <c r="D45" s="412"/>
      <c r="E45" s="412"/>
      <c r="F45" s="411"/>
      <c r="G45" s="410"/>
      <c r="H45" s="409" t="str">
        <f>IF($B$33='【リスト】 (2)'!$F$3,"-",IF(D27='【リスト】 (2)'!$D$3,"●",""))</f>
        <v>-</v>
      </c>
    </row>
  </sheetData>
  <sheetProtection algorithmName="SHA-512" hashValue="U8ifeB/oTXVQoguT5JmS6HDpEy3yJuHt58pWnw7MRdJyFhVWi8yUoN2fy5TXfAKO5yxS3UlL/xXr9YcB29NDPw==" saltValue="cNCldymYQmD0SSIXgp2RQg==" spinCount="100000" sheet="1" objects="1" scenarios="1"/>
  <phoneticPr fontId="4"/>
  <conditionalFormatting sqref="D11">
    <cfRule type="expression" dxfId="10" priority="4">
      <formula>E11&lt;&gt;""</formula>
    </cfRule>
  </conditionalFormatting>
  <conditionalFormatting sqref="D15">
    <cfRule type="expression" dxfId="9" priority="3">
      <formula>E15&lt;&gt;""</formula>
    </cfRule>
  </conditionalFormatting>
  <conditionalFormatting sqref="D19">
    <cfRule type="expression" dxfId="8" priority="2">
      <formula>E19&lt;&gt;""</formula>
    </cfRule>
  </conditionalFormatting>
  <conditionalFormatting sqref="D31">
    <cfRule type="expression" dxfId="7" priority="1">
      <formula>E31&lt;&gt;""</formula>
    </cfRule>
  </conditionalFormatting>
  <dataValidations count="1">
    <dataValidation type="whole" allowBlank="1" showInputMessage="1" showErrorMessage="1" sqref="D3" xr:uid="{20251130-83A0-40B2-BC44-5ACFF8C76E68}">
      <formula1>1000</formula1>
      <formula2>9999</formula2>
    </dataValidation>
  </dataValidations>
  <pageMargins left="0.7" right="0.7" top="0.75" bottom="0.75" header="0.3" footer="0.3"/>
  <pageSetup paperSize="9" scale="65" orientation="portrait"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8D47103D-305A-4606-ADFF-4B6E18056034}">
          <x14:formula1>
            <xm:f>'【リスト】 (2)'!$E$2:$E$3</xm:f>
          </x14:formula1>
          <xm:sqref>D31</xm:sqref>
        </x14:dataValidation>
        <x14:dataValidation type="list" allowBlank="1" showInputMessage="1" showErrorMessage="1" xr:uid="{F1FFD480-F6CC-4CE0-BAE0-8837C5F96704}">
          <x14:formula1>
            <xm:f>'【リスト】 (2)'!$D$2:$D$3</xm:f>
          </x14:formula1>
          <xm:sqref>D27</xm:sqref>
        </x14:dataValidation>
        <x14:dataValidation type="list" allowBlank="1" showInputMessage="1" showErrorMessage="1" xr:uid="{41C7555F-EA9D-47BA-8BC1-877EABBCE5D9}">
          <x14:formula1>
            <xm:f>'【リスト】 (2)'!$C$2:$C$3</xm:f>
          </x14:formula1>
          <xm:sqref>D22:D24</xm:sqref>
        </x14:dataValidation>
        <x14:dataValidation type="list" allowBlank="1" showInputMessage="1" showErrorMessage="1" xr:uid="{E1A1826F-DABB-45C6-9CC0-DC7032C68604}">
          <x14:formula1>
            <xm:f>'【リスト】 (2)'!$B$2:$B$3</xm:f>
          </x14:formula1>
          <xm:sqref>D9 D11 D13 D15 D17 D19</xm:sqref>
        </x14:dataValidation>
        <x14:dataValidation type="list" allowBlank="1" showInputMessage="1" showErrorMessage="1" xr:uid="{18FE4D22-E68C-491D-84CE-256F9E039D67}">
          <x14:formula1>
            <xm:f>'【リスト】 (2)'!$A$2:$A$11</xm:f>
          </x14:formula1>
          <xm:sqref>D5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704DB-328B-4744-9E69-D4ADE0E94BE7}">
  <sheetPr>
    <pageSetUpPr fitToPage="1"/>
  </sheetPr>
  <dimension ref="B1:BA45"/>
  <sheetViews>
    <sheetView showGridLines="0" view="pageBreakPreview" zoomScale="85" zoomScaleNormal="100" zoomScaleSheetLayoutView="85" workbookViewId="0">
      <selection activeCell="AY2" sqref="AY2"/>
    </sheetView>
  </sheetViews>
  <sheetFormatPr defaultColWidth="9" defaultRowHeight="18" customHeight="1"/>
  <cols>
    <col min="1" max="1" width="2.5" style="607" customWidth="1"/>
    <col min="2" max="34" width="3.375" style="607" customWidth="1"/>
    <col min="35" max="35" width="2.5" style="607" customWidth="1"/>
    <col min="36" max="36" width="3" style="607" customWidth="1"/>
    <col min="37" max="40" width="3" style="607" hidden="1" customWidth="1"/>
    <col min="41" max="47" width="3" style="607" customWidth="1"/>
    <col min="48" max="51" width="9" style="607"/>
    <col min="52" max="53" width="21.375" style="607" customWidth="1"/>
    <col min="54" max="16384" width="9" style="607"/>
  </cols>
  <sheetData>
    <row r="1" spans="2:40" ht="18" customHeight="1">
      <c r="B1" s="668" t="s">
        <v>504</v>
      </c>
      <c r="AM1" s="607" t="s">
        <v>503</v>
      </c>
      <c r="AN1" s="607" t="s">
        <v>502</v>
      </c>
    </row>
    <row r="2" spans="2:40" ht="42.75" customHeight="1">
      <c r="B2" s="1107" t="str">
        <f>様式1!$AQ$1&amp;様式1!$AQ$2&amp;"年度賃金改善計画書（処遇改善等加算）"</f>
        <v>令和８年度賃金改善計画書（処遇改善等加算）</v>
      </c>
      <c r="C2" s="1107"/>
      <c r="D2" s="1107"/>
      <c r="E2" s="1107"/>
      <c r="F2" s="1107"/>
      <c r="G2" s="1107"/>
      <c r="H2" s="1107"/>
      <c r="I2" s="1107"/>
      <c r="J2" s="1107"/>
      <c r="K2" s="1107"/>
      <c r="L2" s="1107"/>
      <c r="M2" s="1107"/>
      <c r="N2" s="1107"/>
      <c r="O2" s="1107"/>
      <c r="P2" s="1107"/>
      <c r="Q2" s="1107"/>
      <c r="R2" s="1107"/>
      <c r="S2" s="1107"/>
      <c r="T2" s="1107"/>
      <c r="U2" s="1107"/>
      <c r="V2" s="1107"/>
      <c r="W2" s="1107"/>
      <c r="X2" s="1107"/>
      <c r="Y2" s="1107"/>
      <c r="Z2" s="1107"/>
      <c r="AA2" s="1107"/>
      <c r="AB2" s="1107"/>
      <c r="AC2" s="1107"/>
      <c r="AD2" s="1107"/>
      <c r="AE2" s="1107"/>
      <c r="AF2" s="1107"/>
      <c r="AG2" s="1107"/>
      <c r="AH2" s="1107"/>
      <c r="AI2" s="1107"/>
      <c r="AJ2" s="1107"/>
    </row>
    <row r="3" spans="2:40" ht="26.25" customHeight="1" thickBot="1">
      <c r="B3" s="669"/>
      <c r="C3" s="669"/>
      <c r="D3" s="669"/>
      <c r="E3" s="669"/>
      <c r="F3" s="669"/>
      <c r="G3" s="669"/>
      <c r="H3" s="669"/>
      <c r="I3" s="669"/>
      <c r="J3" s="669"/>
      <c r="K3" s="669"/>
      <c r="L3" s="669"/>
      <c r="M3" s="669"/>
      <c r="N3" s="669"/>
      <c r="O3" s="669"/>
      <c r="P3" s="669"/>
      <c r="Q3" s="669"/>
      <c r="R3" s="669"/>
      <c r="S3" s="669"/>
      <c r="T3" s="669"/>
      <c r="U3" s="669"/>
      <c r="V3" s="669"/>
      <c r="W3" s="669"/>
      <c r="X3" s="669"/>
      <c r="Y3" s="669"/>
      <c r="Z3" s="669"/>
      <c r="AA3" s="669"/>
      <c r="AB3" s="669"/>
      <c r="AC3" s="669"/>
      <c r="AD3" s="669"/>
      <c r="AE3" s="669"/>
      <c r="AF3" s="669"/>
    </row>
    <row r="4" spans="2:40" ht="20.25" customHeight="1">
      <c r="D4" s="670"/>
      <c r="E4" s="670"/>
      <c r="F4" s="670"/>
      <c r="G4" s="670"/>
      <c r="H4" s="670"/>
      <c r="I4" s="670"/>
      <c r="J4" s="670"/>
      <c r="K4" s="670"/>
      <c r="L4" s="670"/>
      <c r="M4" s="670"/>
      <c r="N4" s="670"/>
      <c r="O4" s="670"/>
      <c r="P4" s="670"/>
      <c r="R4" s="1108" t="s">
        <v>393</v>
      </c>
      <c r="S4" s="1109"/>
      <c r="T4" s="1109"/>
      <c r="U4" s="1109"/>
      <c r="V4" s="1109"/>
      <c r="W4" s="1109"/>
      <c r="X4" s="1110" t="str">
        <f>様式1!U7</f>
        <v>京都市</v>
      </c>
      <c r="Y4" s="1111"/>
      <c r="Z4" s="1111"/>
      <c r="AA4" s="1111"/>
      <c r="AB4" s="1111"/>
      <c r="AC4" s="1111"/>
      <c r="AD4" s="1111"/>
      <c r="AE4" s="1111"/>
      <c r="AF4" s="1111"/>
      <c r="AG4" s="1111"/>
      <c r="AH4" s="1111"/>
      <c r="AI4" s="1111"/>
      <c r="AJ4" s="1112"/>
    </row>
    <row r="5" spans="2:40" ht="20.25" customHeight="1">
      <c r="D5" s="670"/>
      <c r="E5" s="670"/>
      <c r="F5" s="670"/>
      <c r="G5" s="670"/>
      <c r="H5" s="670"/>
      <c r="I5" s="670"/>
      <c r="J5" s="670"/>
      <c r="K5" s="670"/>
      <c r="L5" s="670"/>
      <c r="M5" s="670"/>
      <c r="N5" s="670"/>
      <c r="O5" s="670"/>
      <c r="P5" s="670"/>
      <c r="R5" s="1102" t="s">
        <v>391</v>
      </c>
      <c r="S5" s="1103"/>
      <c r="T5" s="1103"/>
      <c r="U5" s="1103"/>
      <c r="V5" s="1103"/>
      <c r="W5" s="1103"/>
      <c r="X5" s="1104">
        <f>様式1!U8</f>
        <v>0</v>
      </c>
      <c r="Y5" s="1105"/>
      <c r="Z5" s="1105"/>
      <c r="AA5" s="1105"/>
      <c r="AB5" s="1105"/>
      <c r="AC5" s="1105"/>
      <c r="AD5" s="1105"/>
      <c r="AE5" s="1105"/>
      <c r="AF5" s="1105"/>
      <c r="AG5" s="1105"/>
      <c r="AH5" s="1105"/>
      <c r="AI5" s="1105"/>
      <c r="AJ5" s="1106"/>
    </row>
    <row r="6" spans="2:40" ht="20.25" customHeight="1">
      <c r="D6" s="670"/>
      <c r="E6" s="670"/>
      <c r="F6" s="670"/>
      <c r="G6" s="670"/>
      <c r="H6" s="670"/>
      <c r="I6" s="670"/>
      <c r="J6" s="670"/>
      <c r="K6" s="670"/>
      <c r="L6" s="670"/>
      <c r="M6" s="670"/>
      <c r="N6" s="670"/>
      <c r="O6" s="670"/>
      <c r="P6" s="670"/>
      <c r="R6" s="1102" t="s">
        <v>390</v>
      </c>
      <c r="S6" s="1103"/>
      <c r="T6" s="1103"/>
      <c r="U6" s="1103"/>
      <c r="V6" s="1103"/>
      <c r="W6" s="1103"/>
      <c r="X6" s="1104">
        <f>様式1!U9</f>
        <v>0</v>
      </c>
      <c r="Y6" s="1105"/>
      <c r="Z6" s="1105"/>
      <c r="AA6" s="1105"/>
      <c r="AB6" s="1105"/>
      <c r="AC6" s="1105"/>
      <c r="AD6" s="1105"/>
      <c r="AE6" s="1105"/>
      <c r="AF6" s="1105"/>
      <c r="AG6" s="1105"/>
      <c r="AH6" s="1105"/>
      <c r="AI6" s="1105"/>
      <c r="AJ6" s="1106"/>
    </row>
    <row r="7" spans="2:40" ht="20.25" customHeight="1" thickBot="1">
      <c r="D7" s="670"/>
      <c r="E7" s="670"/>
      <c r="F7" s="670"/>
      <c r="G7" s="670"/>
      <c r="H7" s="670"/>
      <c r="I7" s="670"/>
      <c r="J7" s="670"/>
      <c r="K7" s="670"/>
      <c r="L7" s="670"/>
      <c r="M7" s="670"/>
      <c r="N7" s="670"/>
      <c r="O7" s="670"/>
      <c r="P7" s="670"/>
      <c r="Q7" s="670"/>
      <c r="R7" s="1085" t="s">
        <v>419</v>
      </c>
      <c r="S7" s="1086"/>
      <c r="T7" s="1086"/>
      <c r="U7" s="1086"/>
      <c r="V7" s="1086"/>
      <c r="W7" s="1086"/>
      <c r="X7" s="1091">
        <f>様式1!U10</f>
        <v>0</v>
      </c>
      <c r="Y7" s="1092"/>
      <c r="Z7" s="1092"/>
      <c r="AA7" s="1092"/>
      <c r="AB7" s="1092"/>
      <c r="AC7" s="1092"/>
      <c r="AD7" s="1092"/>
      <c r="AE7" s="1092"/>
      <c r="AF7" s="1092"/>
      <c r="AG7" s="1092"/>
      <c r="AH7" s="1092"/>
      <c r="AI7" s="1092"/>
      <c r="AJ7" s="1093"/>
    </row>
    <row r="8" spans="2:40" ht="9" customHeight="1">
      <c r="R8" s="617"/>
      <c r="S8" s="617"/>
      <c r="T8" s="617"/>
      <c r="U8" s="617"/>
      <c r="V8" s="617"/>
      <c r="W8" s="617"/>
      <c r="X8" s="617"/>
      <c r="Y8" s="617"/>
    </row>
    <row r="9" spans="2:40" ht="9" customHeight="1">
      <c r="R9" s="617"/>
      <c r="S9" s="617"/>
      <c r="T9" s="617"/>
      <c r="U9" s="617"/>
      <c r="V9" s="617"/>
      <c r="W9" s="617"/>
      <c r="X9" s="617"/>
      <c r="Y9" s="617"/>
    </row>
    <row r="10" spans="2:40" ht="18" customHeight="1" thickBot="1">
      <c r="B10" s="607" t="s">
        <v>501</v>
      </c>
    </row>
    <row r="11" spans="2:40" ht="29.25" customHeight="1" thickBot="1">
      <c r="C11" s="671"/>
      <c r="D11" s="672"/>
      <c r="E11" s="672"/>
      <c r="F11" s="672"/>
      <c r="G11" s="672"/>
      <c r="H11" s="672"/>
      <c r="I11" s="672"/>
      <c r="J11" s="672"/>
      <c r="K11" s="672"/>
      <c r="L11" s="672"/>
      <c r="M11" s="673"/>
      <c r="N11" s="1059" t="s">
        <v>471</v>
      </c>
      <c r="O11" s="1059"/>
      <c r="P11" s="1059"/>
      <c r="Q11" s="1059"/>
      <c r="R11" s="1059"/>
      <c r="S11" s="1059"/>
      <c r="T11" s="1059"/>
      <c r="U11" s="1059"/>
      <c r="V11" s="1060"/>
      <c r="W11" s="1087" t="s">
        <v>500</v>
      </c>
      <c r="X11" s="1088"/>
      <c r="Y11" s="1088"/>
      <c r="Z11" s="1088"/>
      <c r="AA11" s="1088"/>
      <c r="AB11" s="1088"/>
      <c r="AC11" s="1088"/>
      <c r="AD11" s="1088"/>
      <c r="AE11" s="1089"/>
      <c r="AG11" s="1094" t="s">
        <v>499</v>
      </c>
      <c r="AH11" s="1095"/>
      <c r="AI11" s="1096"/>
      <c r="AJ11" s="674" t="str">
        <f>IFERROR(IF(N13&gt;=N12,"○","×"),"")</f>
        <v/>
      </c>
    </row>
    <row r="12" spans="2:40" ht="27.75" customHeight="1" thickBot="1">
      <c r="C12" s="675" t="s">
        <v>417</v>
      </c>
      <c r="D12" s="1097" t="s">
        <v>498</v>
      </c>
      <c r="E12" s="1097"/>
      <c r="F12" s="1097"/>
      <c r="G12" s="1097"/>
      <c r="H12" s="1097"/>
      <c r="I12" s="1097"/>
      <c r="J12" s="1097"/>
      <c r="K12" s="1097"/>
      <c r="L12" s="1097"/>
      <c r="M12" s="1097"/>
      <c r="N12" s="1098" t="e">
        <f>【参考】計算結果!$D$14-N38+N39</f>
        <v>#N/A</v>
      </c>
      <c r="O12" s="1098"/>
      <c r="P12" s="1098"/>
      <c r="Q12" s="1098"/>
      <c r="R12" s="1098"/>
      <c r="S12" s="1098"/>
      <c r="T12" s="1098"/>
      <c r="U12" s="1098"/>
      <c r="V12" s="676" t="s">
        <v>468</v>
      </c>
      <c r="W12" s="1098">
        <f>【参考】計算結果!$D$20</f>
        <v>0</v>
      </c>
      <c r="X12" s="1098"/>
      <c r="Y12" s="1098"/>
      <c r="Z12" s="1098"/>
      <c r="AA12" s="1098"/>
      <c r="AB12" s="1098"/>
      <c r="AC12" s="1098"/>
      <c r="AD12" s="1098"/>
      <c r="AE12" s="677" t="s">
        <v>468</v>
      </c>
      <c r="AF12" s="678"/>
      <c r="AG12" s="1099" t="s">
        <v>497</v>
      </c>
      <c r="AH12" s="1100"/>
      <c r="AI12" s="1101"/>
      <c r="AJ12" s="674" t="str">
        <f>IFERROR(IF(W13&gt;=W12,"○","×"),"")</f>
        <v>○</v>
      </c>
    </row>
    <row r="13" spans="2:40" ht="27.75" customHeight="1">
      <c r="C13" s="679" t="s">
        <v>410</v>
      </c>
      <c r="D13" s="1072" t="s">
        <v>496</v>
      </c>
      <c r="E13" s="1073"/>
      <c r="F13" s="1073"/>
      <c r="G13" s="1073"/>
      <c r="H13" s="1073"/>
      <c r="I13" s="1073"/>
      <c r="J13" s="1073"/>
      <c r="K13" s="1073"/>
      <c r="L13" s="1073"/>
      <c r="M13" s="1074"/>
      <c r="N13" s="1090">
        <f>ROUNDDOWN(N14+N15,-3)</f>
        <v>0</v>
      </c>
      <c r="O13" s="1090"/>
      <c r="P13" s="1090"/>
      <c r="Q13" s="1090"/>
      <c r="R13" s="1090"/>
      <c r="S13" s="1090"/>
      <c r="T13" s="1090"/>
      <c r="U13" s="1090"/>
      <c r="V13" s="708" t="s">
        <v>468</v>
      </c>
      <c r="W13" s="1090">
        <f>ROUNDDOWN(W14+W15,-3)</f>
        <v>0</v>
      </c>
      <c r="X13" s="1090"/>
      <c r="Y13" s="1090"/>
      <c r="Z13" s="1090"/>
      <c r="AA13" s="1090"/>
      <c r="AB13" s="1090"/>
      <c r="AC13" s="1090"/>
      <c r="AD13" s="1090"/>
      <c r="AE13" s="491" t="s">
        <v>468</v>
      </c>
      <c r="AF13" s="678"/>
      <c r="AG13" s="678"/>
    </row>
    <row r="14" spans="2:40" ht="27.75" customHeight="1">
      <c r="C14" s="679"/>
      <c r="D14" s="1072" t="s">
        <v>495</v>
      </c>
      <c r="E14" s="1073"/>
      <c r="F14" s="1073"/>
      <c r="G14" s="1073"/>
      <c r="H14" s="1073"/>
      <c r="I14" s="1073"/>
      <c r="J14" s="1073"/>
      <c r="K14" s="1073"/>
      <c r="L14" s="1073"/>
      <c r="M14" s="1074"/>
      <c r="N14" s="1081">
        <f>様式4別添1!T61</f>
        <v>0</v>
      </c>
      <c r="O14" s="1081"/>
      <c r="P14" s="1081"/>
      <c r="Q14" s="1081"/>
      <c r="R14" s="1081"/>
      <c r="S14" s="1081"/>
      <c r="T14" s="1081"/>
      <c r="U14" s="1081"/>
      <c r="V14" s="680" t="s">
        <v>468</v>
      </c>
      <c r="W14" s="1081">
        <f>様式4別添1!X61</f>
        <v>0</v>
      </c>
      <c r="X14" s="1081"/>
      <c r="Y14" s="1081"/>
      <c r="Z14" s="1081"/>
      <c r="AA14" s="1081"/>
      <c r="AB14" s="1081"/>
      <c r="AC14" s="1081"/>
      <c r="AD14" s="1081"/>
      <c r="AE14" s="680" t="s">
        <v>468</v>
      </c>
      <c r="AF14" s="678"/>
      <c r="AG14" s="678"/>
    </row>
    <row r="15" spans="2:40" ht="27.75" customHeight="1">
      <c r="C15" s="679"/>
      <c r="D15" s="1072" t="s">
        <v>494</v>
      </c>
      <c r="E15" s="1073"/>
      <c r="F15" s="1073"/>
      <c r="G15" s="1073"/>
      <c r="H15" s="1073"/>
      <c r="I15" s="1073"/>
      <c r="J15" s="1073"/>
      <c r="K15" s="1073"/>
      <c r="L15" s="1073"/>
      <c r="M15" s="1074"/>
      <c r="N15" s="1084"/>
      <c r="O15" s="1084"/>
      <c r="P15" s="1084"/>
      <c r="Q15" s="1084"/>
      <c r="R15" s="1084"/>
      <c r="S15" s="1084"/>
      <c r="T15" s="1084"/>
      <c r="U15" s="1084"/>
      <c r="V15" s="680" t="s">
        <v>468</v>
      </c>
      <c r="W15" s="1084"/>
      <c r="X15" s="1084"/>
      <c r="Y15" s="1084"/>
      <c r="Z15" s="1084"/>
      <c r="AA15" s="1084"/>
      <c r="AB15" s="1084"/>
      <c r="AC15" s="1084"/>
      <c r="AD15" s="1084"/>
      <c r="AE15" s="676" t="s">
        <v>468</v>
      </c>
      <c r="AF15" s="678"/>
      <c r="AG15" s="678"/>
    </row>
    <row r="16" spans="2:40" ht="27.75" customHeight="1">
      <c r="C16" s="606"/>
      <c r="D16" s="681"/>
      <c r="E16" s="681"/>
      <c r="F16" s="681"/>
      <c r="G16" s="681"/>
      <c r="H16" s="681"/>
      <c r="I16" s="681"/>
      <c r="J16" s="681"/>
      <c r="K16" s="681"/>
      <c r="L16" s="681"/>
      <c r="M16" s="681"/>
      <c r="O16" s="682"/>
      <c r="P16" s="682"/>
      <c r="Q16" s="682"/>
      <c r="R16" s="682"/>
      <c r="S16" s="682"/>
      <c r="T16" s="682"/>
      <c r="U16" s="682"/>
      <c r="V16" s="682"/>
      <c r="W16" s="682"/>
      <c r="X16" s="683"/>
      <c r="Y16" s="682"/>
      <c r="Z16" s="682"/>
      <c r="AA16" s="682"/>
      <c r="AB16" s="682"/>
      <c r="AC16" s="682"/>
      <c r="AD16" s="682"/>
      <c r="AE16" s="682"/>
      <c r="AF16" s="682"/>
      <c r="AG16" s="682"/>
      <c r="AH16" s="678"/>
    </row>
    <row r="17" spans="2:53" ht="18" customHeight="1" thickBot="1">
      <c r="B17" s="607" t="s">
        <v>493</v>
      </c>
      <c r="AY17" s="670"/>
    </row>
    <row r="18" spans="2:53" ht="30.75" customHeight="1" thickBot="1">
      <c r="C18" s="684" t="s">
        <v>417</v>
      </c>
      <c r="D18" s="1082" t="s">
        <v>709</v>
      </c>
      <c r="E18" s="1082"/>
      <c r="F18" s="1082"/>
      <c r="G18" s="1082"/>
      <c r="H18" s="1082"/>
      <c r="I18" s="1082"/>
      <c r="J18" s="1082"/>
      <c r="K18" s="1082"/>
      <c r="L18" s="1082"/>
      <c r="M18" s="1082"/>
      <c r="N18" s="1082"/>
      <c r="O18" s="1082"/>
      <c r="P18" s="1082"/>
      <c r="Q18" s="1082"/>
      <c r="R18" s="1082"/>
      <c r="S18" s="1082"/>
      <c r="T18" s="1082"/>
      <c r="U18" s="1082"/>
      <c r="V18" s="1082"/>
      <c r="W18" s="1082"/>
      <c r="X18" s="1083"/>
      <c r="Y18" s="1075">
        <f>Y19-Y20-Y21-Y22-Y23</f>
        <v>0</v>
      </c>
      <c r="Z18" s="1076"/>
      <c r="AA18" s="1076"/>
      <c r="AB18" s="1076"/>
      <c r="AC18" s="1076"/>
      <c r="AD18" s="1076"/>
      <c r="AE18" s="1076"/>
      <c r="AF18" s="1076"/>
      <c r="AG18" s="1077"/>
      <c r="AH18" s="677" t="s">
        <v>468</v>
      </c>
      <c r="AJ18" s="685" t="str">
        <f>IFERROR(IF(Y18&gt;=Y24,"○","×"),"")</f>
        <v>○</v>
      </c>
      <c r="AY18" s="670" t="s">
        <v>492</v>
      </c>
      <c r="AZ18" s="492"/>
    </row>
    <row r="19" spans="2:53" ht="27.75" customHeight="1">
      <c r="C19" s="686"/>
      <c r="D19" s="1072" t="s">
        <v>491</v>
      </c>
      <c r="E19" s="1073"/>
      <c r="F19" s="1073"/>
      <c r="G19" s="1073"/>
      <c r="H19" s="1073"/>
      <c r="I19" s="1073"/>
      <c r="J19" s="1073"/>
      <c r="K19" s="1073"/>
      <c r="L19" s="1073"/>
      <c r="M19" s="1073"/>
      <c r="N19" s="1073"/>
      <c r="O19" s="1073"/>
      <c r="P19" s="1073"/>
      <c r="Q19" s="1073"/>
      <c r="R19" s="1073"/>
      <c r="S19" s="1073"/>
      <c r="T19" s="1073"/>
      <c r="U19" s="1073"/>
      <c r="V19" s="1073"/>
      <c r="W19" s="1073"/>
      <c r="X19" s="1074"/>
      <c r="Y19" s="1075">
        <f>様式4別添1!S61</f>
        <v>0</v>
      </c>
      <c r="Z19" s="1076"/>
      <c r="AA19" s="1076"/>
      <c r="AB19" s="1076"/>
      <c r="AC19" s="1076"/>
      <c r="AD19" s="1076"/>
      <c r="AE19" s="1076"/>
      <c r="AF19" s="1076"/>
      <c r="AG19" s="1077"/>
      <c r="AH19" s="677" t="s">
        <v>468</v>
      </c>
      <c r="AY19" s="670" t="s">
        <v>490</v>
      </c>
      <c r="AZ19" s="492"/>
    </row>
    <row r="20" spans="2:53" ht="27.75" customHeight="1">
      <c r="C20" s="686"/>
      <c r="D20" s="1072" t="s">
        <v>489</v>
      </c>
      <c r="E20" s="1073"/>
      <c r="F20" s="1073"/>
      <c r="G20" s="1073"/>
      <c r="H20" s="1073"/>
      <c r="I20" s="1073"/>
      <c r="J20" s="1073"/>
      <c r="K20" s="1073"/>
      <c r="L20" s="1073"/>
      <c r="M20" s="1073"/>
      <c r="N20" s="1073"/>
      <c r="O20" s="1073"/>
      <c r="P20" s="1073"/>
      <c r="Q20" s="1073"/>
      <c r="R20" s="1073"/>
      <c r="S20" s="1073"/>
      <c r="T20" s="1073"/>
      <c r="U20" s="1073"/>
      <c r="V20" s="1073"/>
      <c r="W20" s="1073"/>
      <c r="X20" s="1074"/>
      <c r="Y20" s="1075">
        <f>N14+W14</f>
        <v>0</v>
      </c>
      <c r="Z20" s="1076"/>
      <c r="AA20" s="1076"/>
      <c r="AB20" s="1076"/>
      <c r="AC20" s="1076"/>
      <c r="AD20" s="1076"/>
      <c r="AE20" s="1076"/>
      <c r="AF20" s="1076"/>
      <c r="AG20" s="1077"/>
      <c r="AH20" s="677" t="s">
        <v>468</v>
      </c>
      <c r="AX20" s="687"/>
      <c r="AY20" s="688" t="s">
        <v>488</v>
      </c>
      <c r="AZ20" s="689" t="e">
        <f>$AZ$18/$AZ$19*$N$14</f>
        <v>#DIV/0!</v>
      </c>
      <c r="BA20" s="689" t="e">
        <f>$AZ$18/$AZ$19*$W$14</f>
        <v>#DIV/0!</v>
      </c>
    </row>
    <row r="21" spans="2:53" ht="27.75" customHeight="1">
      <c r="C21" s="686"/>
      <c r="D21" s="1072" t="s">
        <v>487</v>
      </c>
      <c r="E21" s="1073"/>
      <c r="F21" s="1073"/>
      <c r="G21" s="1073"/>
      <c r="H21" s="1073"/>
      <c r="I21" s="1073"/>
      <c r="J21" s="1073"/>
      <c r="K21" s="1073"/>
      <c r="L21" s="1073"/>
      <c r="M21" s="1073"/>
      <c r="N21" s="1073"/>
      <c r="O21" s="1073"/>
      <c r="P21" s="1073"/>
      <c r="Q21" s="1073"/>
      <c r="R21" s="1073"/>
      <c r="S21" s="1073"/>
      <c r="T21" s="1073"/>
      <c r="U21" s="1073"/>
      <c r="V21" s="1073"/>
      <c r="W21" s="1073"/>
      <c r="X21" s="1074"/>
      <c r="Y21" s="1075">
        <f>様式4別添1!AA61</f>
        <v>0</v>
      </c>
      <c r="Z21" s="1076"/>
      <c r="AA21" s="1076"/>
      <c r="AB21" s="1076"/>
      <c r="AC21" s="1076"/>
      <c r="AD21" s="1076"/>
      <c r="AE21" s="1076"/>
      <c r="AF21" s="1076"/>
      <c r="AG21" s="1077"/>
      <c r="AH21" s="676" t="s">
        <v>468</v>
      </c>
      <c r="AZ21" s="690" t="s">
        <v>486</v>
      </c>
      <c r="BA21" s="690" t="s">
        <v>485</v>
      </c>
    </row>
    <row r="22" spans="2:53" ht="27.75" customHeight="1">
      <c r="C22" s="686"/>
      <c r="D22" s="1072" t="s">
        <v>484</v>
      </c>
      <c r="E22" s="1073"/>
      <c r="F22" s="1073"/>
      <c r="G22" s="1073"/>
      <c r="H22" s="1073"/>
      <c r="I22" s="1073"/>
      <c r="J22" s="1073"/>
      <c r="K22" s="1073"/>
      <c r="L22" s="1073"/>
      <c r="M22" s="1073"/>
      <c r="N22" s="1073"/>
      <c r="O22" s="1073"/>
      <c r="P22" s="1073"/>
      <c r="Q22" s="1073"/>
      <c r="R22" s="1073"/>
      <c r="S22" s="1073"/>
      <c r="T22" s="1073"/>
      <c r="U22" s="1073"/>
      <c r="V22" s="1073"/>
      <c r="W22" s="1073"/>
      <c r="X22" s="1074"/>
      <c r="Y22" s="1075">
        <f>様式4別添1!AB61</f>
        <v>0</v>
      </c>
      <c r="Z22" s="1076"/>
      <c r="AA22" s="1076"/>
      <c r="AB22" s="1076"/>
      <c r="AC22" s="1076"/>
      <c r="AD22" s="1076"/>
      <c r="AE22" s="1076"/>
      <c r="AF22" s="1076"/>
      <c r="AG22" s="1077"/>
      <c r="AH22" s="676" t="s">
        <v>468</v>
      </c>
    </row>
    <row r="23" spans="2:53" ht="27.75" customHeight="1">
      <c r="C23" s="686"/>
      <c r="D23" s="1072" t="s">
        <v>483</v>
      </c>
      <c r="E23" s="1073"/>
      <c r="F23" s="1073"/>
      <c r="G23" s="1073"/>
      <c r="H23" s="1073"/>
      <c r="I23" s="1073"/>
      <c r="J23" s="1073"/>
      <c r="K23" s="1073"/>
      <c r="L23" s="1073"/>
      <c r="M23" s="1073"/>
      <c r="N23" s="1073"/>
      <c r="O23" s="1073"/>
      <c r="P23" s="1073"/>
      <c r="Q23" s="1073"/>
      <c r="R23" s="1073"/>
      <c r="S23" s="1073"/>
      <c r="T23" s="1073"/>
      <c r="U23" s="1073"/>
      <c r="V23" s="1073"/>
      <c r="W23" s="1073"/>
      <c r="X23" s="1074"/>
      <c r="Y23" s="1075">
        <f>様式4別添1!AC61</f>
        <v>0</v>
      </c>
      <c r="Z23" s="1076"/>
      <c r="AA23" s="1076"/>
      <c r="AB23" s="1076"/>
      <c r="AC23" s="1076"/>
      <c r="AD23" s="1076"/>
      <c r="AE23" s="1076"/>
      <c r="AF23" s="1076"/>
      <c r="AG23" s="1077"/>
      <c r="AH23" s="676" t="s">
        <v>468</v>
      </c>
    </row>
    <row r="24" spans="2:53" ht="27.75" customHeight="1">
      <c r="C24" s="684" t="s">
        <v>410</v>
      </c>
      <c r="D24" s="1073" t="s">
        <v>482</v>
      </c>
      <c r="E24" s="1073"/>
      <c r="F24" s="1073"/>
      <c r="G24" s="1073"/>
      <c r="H24" s="1073"/>
      <c r="I24" s="1073"/>
      <c r="J24" s="1073"/>
      <c r="K24" s="1073"/>
      <c r="L24" s="1073"/>
      <c r="M24" s="1073"/>
      <c r="N24" s="1073"/>
      <c r="O24" s="1073"/>
      <c r="P24" s="1073"/>
      <c r="Q24" s="1073"/>
      <c r="R24" s="1073"/>
      <c r="S24" s="1073"/>
      <c r="T24" s="1073"/>
      <c r="U24" s="1073"/>
      <c r="V24" s="1073"/>
      <c r="W24" s="1073"/>
      <c r="X24" s="1074"/>
      <c r="Y24" s="1075">
        <f>Y25-(Y26-Y27)-Y28-Y29+Y30</f>
        <v>0</v>
      </c>
      <c r="Z24" s="1076"/>
      <c r="AA24" s="1076"/>
      <c r="AB24" s="1076"/>
      <c r="AC24" s="1076"/>
      <c r="AD24" s="1076"/>
      <c r="AE24" s="1076"/>
      <c r="AF24" s="1076"/>
      <c r="AG24" s="1077"/>
      <c r="AH24" s="677" t="s">
        <v>468</v>
      </c>
    </row>
    <row r="25" spans="2:53" ht="27.75" customHeight="1">
      <c r="C25" s="686"/>
      <c r="D25" s="1072" t="s">
        <v>481</v>
      </c>
      <c r="E25" s="1073"/>
      <c r="F25" s="1073"/>
      <c r="G25" s="1073"/>
      <c r="H25" s="1073"/>
      <c r="I25" s="1073"/>
      <c r="J25" s="1073"/>
      <c r="K25" s="1073"/>
      <c r="L25" s="1073"/>
      <c r="M25" s="1073"/>
      <c r="N25" s="1073"/>
      <c r="O25" s="1073"/>
      <c r="P25" s="1073"/>
      <c r="Q25" s="1073"/>
      <c r="R25" s="1073"/>
      <c r="S25" s="1073"/>
      <c r="T25" s="1073"/>
      <c r="U25" s="1073"/>
      <c r="V25" s="1073"/>
      <c r="W25" s="1073"/>
      <c r="X25" s="1074"/>
      <c r="Y25" s="1075">
        <f>様式4別添1!K61</f>
        <v>0</v>
      </c>
      <c r="Z25" s="1076"/>
      <c r="AA25" s="1076"/>
      <c r="AB25" s="1076"/>
      <c r="AC25" s="1076"/>
      <c r="AD25" s="1076"/>
      <c r="AE25" s="1076"/>
      <c r="AF25" s="1076"/>
      <c r="AG25" s="1077"/>
      <c r="AH25" s="677" t="s">
        <v>468</v>
      </c>
    </row>
    <row r="26" spans="2:53" ht="27.75" customHeight="1">
      <c r="C26" s="686"/>
      <c r="D26" s="1072" t="s">
        <v>480</v>
      </c>
      <c r="E26" s="1073"/>
      <c r="F26" s="1073"/>
      <c r="G26" s="1073"/>
      <c r="H26" s="1073"/>
      <c r="I26" s="1073"/>
      <c r="J26" s="1073"/>
      <c r="K26" s="1073"/>
      <c r="L26" s="1073"/>
      <c r="M26" s="1073"/>
      <c r="N26" s="1073"/>
      <c r="O26" s="1073"/>
      <c r="P26" s="1073"/>
      <c r="Q26" s="1073"/>
      <c r="R26" s="1073"/>
      <c r="S26" s="1073"/>
      <c r="T26" s="1073"/>
      <c r="U26" s="1073"/>
      <c r="V26" s="1073"/>
      <c r="W26" s="1073"/>
      <c r="X26" s="1074"/>
      <c r="Y26" s="1075">
        <f>様式4別添1!L61</f>
        <v>0</v>
      </c>
      <c r="Z26" s="1076"/>
      <c r="AA26" s="1076"/>
      <c r="AB26" s="1076"/>
      <c r="AC26" s="1076"/>
      <c r="AD26" s="1076"/>
      <c r="AE26" s="1076"/>
      <c r="AF26" s="1076"/>
      <c r="AG26" s="1077"/>
      <c r="AH26" s="677" t="s">
        <v>468</v>
      </c>
    </row>
    <row r="27" spans="2:53" ht="27.75" customHeight="1">
      <c r="C27" s="686"/>
      <c r="D27" s="1072" t="s">
        <v>479</v>
      </c>
      <c r="E27" s="1073"/>
      <c r="F27" s="1073"/>
      <c r="G27" s="1073"/>
      <c r="H27" s="1073"/>
      <c r="I27" s="1073"/>
      <c r="J27" s="1073"/>
      <c r="K27" s="1073"/>
      <c r="L27" s="1073"/>
      <c r="M27" s="1073"/>
      <c r="N27" s="1073"/>
      <c r="O27" s="1073"/>
      <c r="P27" s="1073"/>
      <c r="Q27" s="1073"/>
      <c r="R27" s="1073"/>
      <c r="S27" s="1073"/>
      <c r="T27" s="1073"/>
      <c r="U27" s="1073"/>
      <c r="V27" s="1073"/>
      <c r="W27" s="1073"/>
      <c r="X27" s="1074"/>
      <c r="Y27" s="1075">
        <f>様式4別添1!M61</f>
        <v>0</v>
      </c>
      <c r="Z27" s="1076"/>
      <c r="AA27" s="1076"/>
      <c r="AB27" s="1076"/>
      <c r="AC27" s="1076"/>
      <c r="AD27" s="1076"/>
      <c r="AE27" s="1076"/>
      <c r="AF27" s="1076"/>
      <c r="AG27" s="1077"/>
      <c r="AH27" s="677" t="s">
        <v>468</v>
      </c>
    </row>
    <row r="28" spans="2:53" ht="27.75" customHeight="1">
      <c r="C28" s="686"/>
      <c r="D28" s="1072" t="s">
        <v>478</v>
      </c>
      <c r="E28" s="1073"/>
      <c r="F28" s="1073"/>
      <c r="G28" s="1073"/>
      <c r="H28" s="1073"/>
      <c r="I28" s="1073"/>
      <c r="J28" s="1073"/>
      <c r="K28" s="1073"/>
      <c r="L28" s="1073"/>
      <c r="M28" s="1073"/>
      <c r="N28" s="1073"/>
      <c r="O28" s="1073"/>
      <c r="P28" s="1073"/>
      <c r="Q28" s="1073"/>
      <c r="R28" s="1073"/>
      <c r="S28" s="1073"/>
      <c r="T28" s="1073"/>
      <c r="U28" s="1073"/>
      <c r="V28" s="1073"/>
      <c r="W28" s="1073"/>
      <c r="X28" s="1074"/>
      <c r="Y28" s="1075">
        <f>様式4別添1!N61</f>
        <v>0</v>
      </c>
      <c r="Z28" s="1076"/>
      <c r="AA28" s="1076"/>
      <c r="AB28" s="1076"/>
      <c r="AC28" s="1076"/>
      <c r="AD28" s="1076"/>
      <c r="AE28" s="1076"/>
      <c r="AF28" s="1076"/>
      <c r="AG28" s="1077"/>
      <c r="AH28" s="677" t="s">
        <v>468</v>
      </c>
    </row>
    <row r="29" spans="2:53" ht="27.75" customHeight="1">
      <c r="C29" s="691"/>
      <c r="D29" s="1073" t="s">
        <v>477</v>
      </c>
      <c r="E29" s="1073"/>
      <c r="F29" s="1073"/>
      <c r="G29" s="1073"/>
      <c r="H29" s="1073"/>
      <c r="I29" s="1073"/>
      <c r="J29" s="1073"/>
      <c r="K29" s="1073"/>
      <c r="L29" s="1073"/>
      <c r="M29" s="1073"/>
      <c r="N29" s="1073"/>
      <c r="O29" s="1073"/>
      <c r="P29" s="1073"/>
      <c r="Q29" s="1073"/>
      <c r="R29" s="1073"/>
      <c r="S29" s="1073"/>
      <c r="T29" s="1073"/>
      <c r="U29" s="1073"/>
      <c r="V29" s="1073"/>
      <c r="W29" s="1073"/>
      <c r="X29" s="1074"/>
      <c r="Y29" s="1075">
        <f>様式4別添1!O61</f>
        <v>0</v>
      </c>
      <c r="Z29" s="1076"/>
      <c r="AA29" s="1076"/>
      <c r="AB29" s="1076"/>
      <c r="AC29" s="1076"/>
      <c r="AD29" s="1076"/>
      <c r="AE29" s="1076"/>
      <c r="AF29" s="1076"/>
      <c r="AG29" s="1077"/>
      <c r="AH29" s="676" t="s">
        <v>468</v>
      </c>
    </row>
    <row r="30" spans="2:53" ht="27.75" customHeight="1">
      <c r="C30" s="675"/>
      <c r="D30" s="1072" t="s">
        <v>476</v>
      </c>
      <c r="E30" s="1073"/>
      <c r="F30" s="1073"/>
      <c r="G30" s="1073"/>
      <c r="H30" s="1073"/>
      <c r="I30" s="1073"/>
      <c r="J30" s="1073"/>
      <c r="K30" s="1073"/>
      <c r="L30" s="1073"/>
      <c r="M30" s="1073"/>
      <c r="N30" s="1073"/>
      <c r="O30" s="1073"/>
      <c r="P30" s="1073"/>
      <c r="Q30" s="1073"/>
      <c r="R30" s="1073"/>
      <c r="S30" s="1073"/>
      <c r="T30" s="1073"/>
      <c r="U30" s="1073"/>
      <c r="V30" s="1073"/>
      <c r="W30" s="1073"/>
      <c r="X30" s="1074"/>
      <c r="Y30" s="1075">
        <f>様式4別添1!P61</f>
        <v>0</v>
      </c>
      <c r="Z30" s="1076"/>
      <c r="AA30" s="1076"/>
      <c r="AB30" s="1076"/>
      <c r="AC30" s="1076"/>
      <c r="AD30" s="1076"/>
      <c r="AE30" s="1076"/>
      <c r="AF30" s="1076"/>
      <c r="AG30" s="1077"/>
      <c r="AH30" s="676" t="s">
        <v>468</v>
      </c>
    </row>
    <row r="31" spans="2:53" ht="9" customHeight="1">
      <c r="C31" s="606"/>
      <c r="D31" s="681"/>
      <c r="E31" s="681"/>
      <c r="F31" s="681"/>
      <c r="G31" s="681"/>
      <c r="H31" s="681"/>
      <c r="I31" s="681"/>
      <c r="J31" s="681"/>
      <c r="K31" s="681"/>
      <c r="L31" s="681"/>
      <c r="M31" s="681"/>
      <c r="N31" s="681"/>
      <c r="O31" s="681"/>
      <c r="P31" s="681"/>
      <c r="Q31" s="681"/>
      <c r="R31" s="681"/>
      <c r="S31" s="681"/>
      <c r="T31" s="681"/>
      <c r="U31" s="681"/>
      <c r="V31" s="681"/>
      <c r="W31" s="681"/>
      <c r="X31" s="681"/>
      <c r="Y31" s="692"/>
      <c r="Z31" s="692"/>
      <c r="AA31" s="692"/>
      <c r="AB31" s="692"/>
      <c r="AC31" s="692"/>
      <c r="AD31" s="692"/>
      <c r="AE31" s="692"/>
      <c r="AF31" s="692"/>
      <c r="AG31" s="692"/>
      <c r="AH31" s="678"/>
    </row>
    <row r="32" spans="2:53" ht="21" customHeight="1">
      <c r="B32" s="607" t="s">
        <v>475</v>
      </c>
    </row>
    <row r="33" spans="2:34" ht="29.25" customHeight="1">
      <c r="C33" s="1072" t="s">
        <v>474</v>
      </c>
      <c r="D33" s="1073"/>
      <c r="E33" s="1073"/>
      <c r="F33" s="1073"/>
      <c r="G33" s="1073"/>
      <c r="H33" s="1073"/>
      <c r="I33" s="1074"/>
      <c r="J33" s="1078"/>
      <c r="K33" s="1079"/>
      <c r="L33" s="1079"/>
      <c r="M33" s="1079"/>
      <c r="N33" s="1079"/>
      <c r="O33" s="1079"/>
      <c r="P33" s="1079"/>
      <c r="Q33" s="1079"/>
      <c r="R33" s="1079"/>
      <c r="S33" s="1079"/>
      <c r="T33" s="1079"/>
      <c r="U33" s="1079"/>
      <c r="V33" s="1079"/>
      <c r="W33" s="1079"/>
      <c r="X33" s="1079"/>
      <c r="Y33" s="1079"/>
      <c r="Z33" s="1079"/>
      <c r="AA33" s="1079"/>
      <c r="AB33" s="1079"/>
      <c r="AC33" s="1079"/>
      <c r="AD33" s="1079"/>
      <c r="AE33" s="1079"/>
      <c r="AF33" s="1079"/>
      <c r="AG33" s="1079"/>
      <c r="AH33" s="1080"/>
    </row>
    <row r="34" spans="2:34" ht="29.25" customHeight="1">
      <c r="C34" s="1072" t="s">
        <v>473</v>
      </c>
      <c r="D34" s="1073"/>
      <c r="E34" s="1073"/>
      <c r="F34" s="1073"/>
      <c r="G34" s="1073"/>
      <c r="H34" s="1073"/>
      <c r="I34" s="1074"/>
      <c r="J34" s="1078"/>
      <c r="K34" s="1079"/>
      <c r="L34" s="1079"/>
      <c r="M34" s="1079"/>
      <c r="N34" s="1079"/>
      <c r="O34" s="1079"/>
      <c r="P34" s="1079"/>
      <c r="Q34" s="1079"/>
      <c r="R34" s="1079"/>
      <c r="S34" s="1079"/>
      <c r="T34" s="1079"/>
      <c r="U34" s="1079"/>
      <c r="V34" s="1079"/>
      <c r="W34" s="1079"/>
      <c r="X34" s="1079"/>
      <c r="Y34" s="1079"/>
      <c r="Z34" s="1079"/>
      <c r="AA34" s="1079"/>
      <c r="AB34" s="1079"/>
      <c r="AC34" s="1079"/>
      <c r="AD34" s="1079"/>
      <c r="AE34" s="1079"/>
      <c r="AF34" s="1079"/>
      <c r="AG34" s="1079"/>
      <c r="AH34" s="1080"/>
    </row>
    <row r="36" spans="2:34" ht="27" customHeight="1">
      <c r="B36" s="607" t="s">
        <v>472</v>
      </c>
    </row>
    <row r="37" spans="2:34" ht="29.25" customHeight="1">
      <c r="C37" s="1058"/>
      <c r="D37" s="1059"/>
      <c r="E37" s="1059"/>
      <c r="F37" s="1059"/>
      <c r="G37" s="1059"/>
      <c r="H37" s="1059"/>
      <c r="I37" s="1059"/>
      <c r="J37" s="1059"/>
      <c r="K37" s="1059"/>
      <c r="L37" s="1059"/>
      <c r="M37" s="1060"/>
      <c r="N37" s="1059" t="s">
        <v>471</v>
      </c>
      <c r="O37" s="1059"/>
      <c r="P37" s="1059"/>
      <c r="Q37" s="1059"/>
      <c r="R37" s="1059"/>
      <c r="S37" s="1059"/>
      <c r="T37" s="1059"/>
      <c r="U37" s="1059"/>
      <c r="V37" s="1060"/>
      <c r="W37" s="1061"/>
      <c r="X37" s="1061"/>
      <c r="Y37" s="1061"/>
    </row>
    <row r="38" spans="2:34" ht="24" customHeight="1">
      <c r="C38" s="693" t="s">
        <v>417</v>
      </c>
      <c r="D38" s="1062" t="s">
        <v>470</v>
      </c>
      <c r="E38" s="1063"/>
      <c r="F38" s="1063"/>
      <c r="G38" s="1063"/>
      <c r="H38" s="1063"/>
      <c r="I38" s="1063"/>
      <c r="J38" s="1063"/>
      <c r="K38" s="1063"/>
      <c r="L38" s="1063"/>
      <c r="M38" s="1064"/>
      <c r="N38" s="1071">
        <f>様式4別添2!E18</f>
        <v>0</v>
      </c>
      <c r="O38" s="1071"/>
      <c r="P38" s="1071"/>
      <c r="Q38" s="1071"/>
      <c r="R38" s="1071"/>
      <c r="S38" s="1071"/>
      <c r="T38" s="1071"/>
      <c r="U38" s="1071"/>
      <c r="V38" s="676" t="s">
        <v>468</v>
      </c>
      <c r="W38" s="1061"/>
      <c r="X38" s="1061"/>
      <c r="Y38" s="1061"/>
    </row>
    <row r="39" spans="2:34" ht="24" customHeight="1">
      <c r="C39" s="694" t="s">
        <v>410</v>
      </c>
      <c r="D39" s="1072" t="s">
        <v>469</v>
      </c>
      <c r="E39" s="1073"/>
      <c r="F39" s="1073"/>
      <c r="G39" s="1073"/>
      <c r="H39" s="1073"/>
      <c r="I39" s="1073"/>
      <c r="J39" s="1073"/>
      <c r="K39" s="1073"/>
      <c r="L39" s="1073"/>
      <c r="M39" s="1074"/>
      <c r="N39" s="1071">
        <f>様式4別添2!F18</f>
        <v>0</v>
      </c>
      <c r="O39" s="1071"/>
      <c r="P39" s="1071"/>
      <c r="Q39" s="1071"/>
      <c r="R39" s="1071"/>
      <c r="S39" s="1071"/>
      <c r="T39" s="1071"/>
      <c r="U39" s="1071"/>
      <c r="V39" s="676" t="s">
        <v>468</v>
      </c>
      <c r="W39" s="1061"/>
      <c r="X39" s="1061"/>
      <c r="Y39" s="1061"/>
    </row>
    <row r="40" spans="2:34" ht="17.100000000000001" customHeight="1">
      <c r="C40" s="695" t="s">
        <v>380</v>
      </c>
      <c r="D40" s="1066" t="s">
        <v>467</v>
      </c>
      <c r="E40" s="1067"/>
      <c r="F40" s="1067"/>
      <c r="G40" s="1067"/>
      <c r="H40" s="1067"/>
      <c r="I40" s="1067"/>
      <c r="J40" s="1067"/>
      <c r="K40" s="1067"/>
      <c r="L40" s="1067"/>
      <c r="M40" s="1067"/>
      <c r="N40" s="1067"/>
      <c r="O40" s="1067"/>
      <c r="P40" s="1067"/>
      <c r="Q40" s="1067"/>
      <c r="R40" s="1067"/>
      <c r="S40" s="1067"/>
      <c r="T40" s="1067"/>
      <c r="U40" s="1067"/>
      <c r="V40" s="1067"/>
      <c r="W40" s="1067"/>
      <c r="X40" s="1067"/>
      <c r="Y40" s="1067"/>
      <c r="Z40" s="1067"/>
      <c r="AA40" s="1067"/>
      <c r="AB40" s="1067"/>
      <c r="AC40" s="1067"/>
      <c r="AD40" s="1067"/>
      <c r="AE40" s="1067"/>
      <c r="AF40" s="1067"/>
      <c r="AG40" s="1067"/>
      <c r="AH40" s="1067"/>
    </row>
    <row r="41" spans="2:34" ht="9" customHeight="1">
      <c r="B41" s="696"/>
      <c r="C41" s="696"/>
      <c r="D41" s="696"/>
      <c r="E41" s="696"/>
      <c r="F41" s="696"/>
      <c r="G41" s="696"/>
      <c r="H41" s="696"/>
      <c r="I41" s="696"/>
      <c r="J41" s="696"/>
      <c r="K41" s="696"/>
      <c r="L41" s="696"/>
      <c r="M41" s="696"/>
      <c r="N41" s="696"/>
      <c r="O41" s="696"/>
      <c r="P41" s="696"/>
      <c r="Q41" s="696"/>
      <c r="R41" s="696"/>
      <c r="S41" s="696"/>
      <c r="T41" s="696"/>
      <c r="U41" s="696"/>
      <c r="V41" s="696"/>
      <c r="W41" s="696"/>
      <c r="X41" s="696"/>
      <c r="Y41" s="696"/>
      <c r="Z41" s="696"/>
      <c r="AA41" s="696"/>
      <c r="AB41" s="696"/>
      <c r="AC41" s="696"/>
      <c r="AD41" s="696"/>
      <c r="AE41" s="696"/>
      <c r="AF41" s="696"/>
      <c r="AG41" s="696"/>
      <c r="AH41" s="696"/>
    </row>
    <row r="42" spans="2:34" ht="16.149999999999999" customHeight="1">
      <c r="C42" s="607" t="s">
        <v>466</v>
      </c>
    </row>
    <row r="43" spans="2:34" ht="16.149999999999999" customHeight="1">
      <c r="Q43" s="1068" t="s">
        <v>399</v>
      </c>
      <c r="R43" s="1068"/>
      <c r="S43" s="1068"/>
      <c r="T43" s="1068"/>
      <c r="U43" s="1068"/>
      <c r="V43" s="1068"/>
      <c r="W43" s="1068"/>
      <c r="X43" s="1068"/>
      <c r="Y43" s="1069"/>
      <c r="Z43" s="1069"/>
      <c r="AA43" s="1069"/>
      <c r="AB43" s="1069"/>
      <c r="AC43" s="1069"/>
      <c r="AD43" s="1069"/>
      <c r="AE43" s="1069"/>
      <c r="AF43" s="1069"/>
      <c r="AG43" s="1069"/>
      <c r="AH43" s="1069"/>
    </row>
    <row r="44" spans="2:34" ht="17.25" customHeight="1">
      <c r="S44" s="1070" t="s">
        <v>398</v>
      </c>
      <c r="T44" s="1070"/>
      <c r="U44" s="1070"/>
      <c r="V44" s="1070"/>
      <c r="W44" s="1070"/>
      <c r="X44" s="1070"/>
      <c r="Y44" s="848"/>
      <c r="Z44" s="848"/>
      <c r="AA44" s="848"/>
      <c r="AB44" s="848"/>
      <c r="AC44" s="848"/>
      <c r="AD44" s="848"/>
      <c r="AE44" s="848"/>
      <c r="AF44" s="848"/>
      <c r="AG44" s="848"/>
      <c r="AH44" s="848"/>
    </row>
    <row r="45" spans="2:34" ht="17.25" customHeight="1">
      <c r="S45" s="1065" t="s">
        <v>397</v>
      </c>
      <c r="T45" s="1065"/>
      <c r="U45" s="1065"/>
      <c r="V45" s="1065"/>
      <c r="W45" s="1065"/>
      <c r="X45" s="1065"/>
      <c r="Y45" s="840"/>
      <c r="Z45" s="840"/>
      <c r="AA45" s="840"/>
      <c r="AB45" s="840"/>
      <c r="AC45" s="840"/>
      <c r="AD45" s="840"/>
      <c r="AE45" s="840"/>
      <c r="AF45" s="840"/>
      <c r="AG45" s="840"/>
      <c r="AH45" s="840"/>
    </row>
  </sheetData>
  <sheetProtection algorithmName="SHA-512" hashValue="VtJlMP8h/QhxBJdrNTt5GAIFyJDK48GrE4j2w932HPFUqTEn36zjVZBKOnGPm7FYO95Utx42Fz0v+0JQkCGcHg==" saltValue="jdyRXC99LQBD3+Fvv0GJYg==" spinCount="100000" sheet="1" insertRows="0"/>
  <mergeCells count="69">
    <mergeCell ref="R6:W6"/>
    <mergeCell ref="X6:AJ6"/>
    <mergeCell ref="B2:AJ2"/>
    <mergeCell ref="R4:W4"/>
    <mergeCell ref="X4:AJ4"/>
    <mergeCell ref="R5:W5"/>
    <mergeCell ref="X5:AJ5"/>
    <mergeCell ref="R7:W7"/>
    <mergeCell ref="N11:V11"/>
    <mergeCell ref="W11:AE11"/>
    <mergeCell ref="D13:M13"/>
    <mergeCell ref="N13:U13"/>
    <mergeCell ref="W13:AD13"/>
    <mergeCell ref="X7:AJ7"/>
    <mergeCell ref="AG11:AI11"/>
    <mergeCell ref="D12:M12"/>
    <mergeCell ref="N12:U12"/>
    <mergeCell ref="W12:AD12"/>
    <mergeCell ref="AG12:AI12"/>
    <mergeCell ref="D14:M14"/>
    <mergeCell ref="N14:U14"/>
    <mergeCell ref="W14:AD14"/>
    <mergeCell ref="D20:X20"/>
    <mergeCell ref="Y20:AG20"/>
    <mergeCell ref="D18:X18"/>
    <mergeCell ref="Y18:AG18"/>
    <mergeCell ref="D19:X19"/>
    <mergeCell ref="Y19:AG19"/>
    <mergeCell ref="D15:M15"/>
    <mergeCell ref="N15:U15"/>
    <mergeCell ref="W15:AD15"/>
    <mergeCell ref="D21:X21"/>
    <mergeCell ref="Y21:AG21"/>
    <mergeCell ref="D22:X22"/>
    <mergeCell ref="Y22:AG22"/>
    <mergeCell ref="C34:I34"/>
    <mergeCell ref="J34:AH34"/>
    <mergeCell ref="D25:X25"/>
    <mergeCell ref="Y25:AG25"/>
    <mergeCell ref="D26:X26"/>
    <mergeCell ref="Y26:AG26"/>
    <mergeCell ref="D28:X28"/>
    <mergeCell ref="Y28:AG28"/>
    <mergeCell ref="D30:X30"/>
    <mergeCell ref="Y30:AG30"/>
    <mergeCell ref="C33:I33"/>
    <mergeCell ref="J33:AH33"/>
    <mergeCell ref="D29:X29"/>
    <mergeCell ref="Y29:AG29"/>
    <mergeCell ref="D23:X23"/>
    <mergeCell ref="Y23:AG23"/>
    <mergeCell ref="D24:X24"/>
    <mergeCell ref="Y24:AG24"/>
    <mergeCell ref="D27:X27"/>
    <mergeCell ref="Y27:AG27"/>
    <mergeCell ref="C37:M37"/>
    <mergeCell ref="N37:V37"/>
    <mergeCell ref="W37:Y39"/>
    <mergeCell ref="D38:M38"/>
    <mergeCell ref="S45:X45"/>
    <mergeCell ref="Y45:AH45"/>
    <mergeCell ref="D40:AH40"/>
    <mergeCell ref="Q43:X43"/>
    <mergeCell ref="Y43:AH43"/>
    <mergeCell ref="S44:X44"/>
    <mergeCell ref="Y44:AH44"/>
    <mergeCell ref="N38:U38"/>
    <mergeCell ref="D39:M39"/>
    <mergeCell ref="N39:U39"/>
  </mergeCells>
  <phoneticPr fontId="4"/>
  <dataValidations count="1">
    <dataValidation type="whole" operator="greaterThanOrEqual" allowBlank="1" showInputMessage="1" showErrorMessage="1" prompt="整数のみ入力してください。" sqref="N15:U15 W15:AD15" xr:uid="{D91F495C-4FC4-4A46-B7C0-E5BEA577144C}">
      <formula1>0</formula1>
    </dataValidation>
  </dataValidations>
  <printOptions horizontalCentered="1"/>
  <pageMargins left="0.78740157480314965" right="0.78740157480314965" top="0.59055118110236227" bottom="0.59055118110236227" header="0.51181102362204722" footer="0.51181102362204722"/>
  <pageSetup paperSize="9" scale="64" fitToHeight="0" orientation="portrait" r:id="rId1"/>
  <headerFooter alignWithMargins="0"/>
  <rowBreaks count="1" manualBreakCount="1">
    <brk id="45" max="3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372A3-2A5D-4178-BAD6-8EFA45CF1942}">
  <sheetPr>
    <pageSetUpPr fitToPage="1"/>
  </sheetPr>
  <dimension ref="A1:AX94"/>
  <sheetViews>
    <sheetView showGridLines="0" view="pageBreakPreview" zoomScale="55" zoomScaleNormal="100" zoomScaleSheetLayoutView="55" workbookViewId="0">
      <selection activeCell="B11" sqref="B11:D11"/>
    </sheetView>
  </sheetViews>
  <sheetFormatPr defaultColWidth="9.125" defaultRowHeight="12"/>
  <cols>
    <col min="1" max="3" width="4.625" style="493" customWidth="1"/>
    <col min="4" max="4" width="15" style="493" customWidth="1"/>
    <col min="5" max="5" width="7.125" style="493" customWidth="1"/>
    <col min="6" max="6" width="16" style="493" customWidth="1"/>
    <col min="7" max="7" width="12.125" style="493" customWidth="1"/>
    <col min="8" max="8" width="7.625" style="493" customWidth="1"/>
    <col min="9" max="9" width="10.125" style="493" customWidth="1"/>
    <col min="10" max="10" width="8.5" style="493" customWidth="1"/>
    <col min="11" max="16" width="21.375" style="493" customWidth="1"/>
    <col min="17" max="17" width="26.125" style="493" customWidth="1"/>
    <col min="18" max="20" width="21.375" style="493" customWidth="1"/>
    <col min="21" max="21" width="16.375" style="493" customWidth="1"/>
    <col min="22" max="23" width="16.875" style="493" customWidth="1"/>
    <col min="24" max="24" width="21.375" style="493" customWidth="1"/>
    <col min="25" max="25" width="38.875" style="493" customWidth="1"/>
    <col min="26" max="29" width="21.375" style="493" customWidth="1"/>
    <col min="30" max="30" width="26.125" style="493" customWidth="1"/>
    <col min="31" max="33" width="19.375" style="493" customWidth="1"/>
    <col min="34" max="36" width="18.5" style="493" customWidth="1"/>
    <col min="37" max="37" width="18.125" style="493" customWidth="1"/>
    <col min="38" max="38" width="15.375" style="493" customWidth="1"/>
    <col min="39" max="40" width="19.5" style="493" customWidth="1"/>
    <col min="41" max="41" width="22.375" style="493" customWidth="1"/>
    <col min="42" max="42" width="2.5" style="493" customWidth="1"/>
    <col min="43" max="43" width="5.75" style="493" bestFit="1" customWidth="1"/>
    <col min="44" max="44" width="9.5" style="493" bestFit="1" customWidth="1"/>
    <col min="45" max="45" width="7.375" style="493" bestFit="1" customWidth="1"/>
    <col min="46" max="47" width="34.5" style="493" bestFit="1" customWidth="1"/>
    <col min="48" max="49" width="22" style="493" bestFit="1" customWidth="1"/>
    <col min="50" max="50" width="67" style="493" customWidth="1"/>
    <col min="51" max="16384" width="9.125" style="493"/>
  </cols>
  <sheetData>
    <row r="1" spans="1:50" ht="33.6" customHeight="1">
      <c r="A1" s="563" t="s">
        <v>567</v>
      </c>
      <c r="P1" s="519"/>
      <c r="AE1" s="1158" t="s">
        <v>566</v>
      </c>
      <c r="AF1" s="1167">
        <f>様式4!$X$5</f>
        <v>0</v>
      </c>
      <c r="AG1" s="1168"/>
      <c r="AQ1" s="713" t="s">
        <v>634</v>
      </c>
      <c r="AR1" s="713" t="s">
        <v>635</v>
      </c>
      <c r="AS1" s="713" t="s">
        <v>636</v>
      </c>
      <c r="AT1" s="713" t="s">
        <v>637</v>
      </c>
      <c r="AU1" s="713" t="s">
        <v>638</v>
      </c>
      <c r="AV1" s="713" t="s">
        <v>639</v>
      </c>
      <c r="AW1" s="713" t="s">
        <v>640</v>
      </c>
      <c r="AX1" s="713" t="s">
        <v>641</v>
      </c>
    </row>
    <row r="2" spans="1:50" ht="33.6" customHeight="1">
      <c r="A2" s="562"/>
      <c r="P2" s="519"/>
      <c r="AE2" s="1159"/>
      <c r="AF2" s="1169"/>
      <c r="AG2" s="1170"/>
      <c r="AQ2" s="714">
        <f>A11</f>
        <v>1</v>
      </c>
      <c r="AR2" s="714" t="str">
        <f>IF(B11="","",B11)</f>
        <v/>
      </c>
      <c r="AS2" s="714" t="str">
        <f>IF(F11="","",F11)</f>
        <v/>
      </c>
      <c r="AT2" s="714" t="str">
        <f>IF(K11="","",K11)</f>
        <v/>
      </c>
      <c r="AU2" s="714" t="str">
        <f>IF(S11="","",S11)</f>
        <v/>
      </c>
      <c r="AV2" s="714">
        <f>IF(T11="","",T11)</f>
        <v>0</v>
      </c>
      <c r="AW2" s="714" t="str">
        <f>IF(X11="","",X11)</f>
        <v/>
      </c>
      <c r="AX2" s="715" t="str">
        <f>IF(AE11="","",AE11)</f>
        <v/>
      </c>
    </row>
    <row r="3" spans="1:50" ht="24.75" customHeight="1" thickBot="1">
      <c r="A3" s="556" t="s">
        <v>565</v>
      </c>
      <c r="B3" s="556"/>
      <c r="C3" s="556"/>
      <c r="D3" s="556"/>
      <c r="E3" s="556"/>
      <c r="F3" s="556"/>
      <c r="G3" s="556"/>
      <c r="H3" s="556"/>
      <c r="I3" s="556"/>
      <c r="J3" s="556"/>
      <c r="K3" s="556"/>
      <c r="L3" s="556"/>
      <c r="M3" s="556"/>
      <c r="N3" s="556"/>
      <c r="O3" s="556"/>
      <c r="P3" s="556"/>
      <c r="Q3" s="556"/>
      <c r="R3" s="556"/>
      <c r="T3" s="556"/>
      <c r="U3" s="556"/>
      <c r="V3" s="556"/>
      <c r="W3" s="556"/>
      <c r="X3" s="556"/>
      <c r="Y3" s="556"/>
      <c r="Z3" s="556"/>
      <c r="AA3" s="556"/>
      <c r="AB3" s="556"/>
      <c r="AC3" s="556"/>
      <c r="AD3" s="556"/>
      <c r="AE3" s="1160"/>
      <c r="AF3" s="1171"/>
      <c r="AG3" s="1172"/>
      <c r="AJ3" s="547"/>
      <c r="AQ3" s="714">
        <f>A12</f>
        <v>2</v>
      </c>
      <c r="AR3" s="714" t="str">
        <f t="shared" ref="AR3:AR51" si="0">IF(B12="","",B12)</f>
        <v/>
      </c>
      <c r="AS3" s="714" t="str">
        <f t="shared" ref="AS3:AS51" si="1">IF(F12="","",F12)</f>
        <v/>
      </c>
      <c r="AT3" s="714" t="str">
        <f t="shared" ref="AT3:AT51" si="2">IF(K12="","",K12)</f>
        <v/>
      </c>
      <c r="AU3" s="714" t="str">
        <f t="shared" ref="AU3:AV18" si="3">IF(S12="","",S12)</f>
        <v/>
      </c>
      <c r="AV3" s="714">
        <f t="shared" si="3"/>
        <v>0</v>
      </c>
      <c r="AW3" s="714" t="str">
        <f t="shared" ref="AW3:AW51" si="4">IF(X12="","",X12)</f>
        <v/>
      </c>
      <c r="AX3" s="715" t="str">
        <f t="shared" ref="AX3:AX51" si="5">IF(AE12="","",AE12)</f>
        <v/>
      </c>
    </row>
    <row r="4" spans="1:50" ht="24.75" customHeight="1">
      <c r="A4" s="556"/>
      <c r="B4" s="556"/>
      <c r="C4" s="556"/>
      <c r="D4" s="556"/>
      <c r="E4" s="556"/>
      <c r="F4" s="556"/>
      <c r="G4" s="556"/>
      <c r="H4" s="556"/>
      <c r="I4" s="556"/>
      <c r="J4" s="556"/>
      <c r="K4" s="556"/>
      <c r="L4" s="556"/>
      <c r="M4" s="556"/>
      <c r="N4" s="556"/>
      <c r="O4" s="556"/>
      <c r="P4" s="556"/>
      <c r="Q4" s="556"/>
      <c r="R4" s="556"/>
      <c r="T4" s="556"/>
      <c r="U4" s="556"/>
      <c r="V4" s="556"/>
      <c r="W4" s="556"/>
      <c r="X4" s="556"/>
      <c r="Y4" s="556"/>
      <c r="Z4" s="556"/>
      <c r="AA4" s="556"/>
      <c r="AB4" s="556"/>
      <c r="AC4" s="556"/>
      <c r="AD4" s="556"/>
      <c r="AE4" s="556"/>
      <c r="AF4" s="556"/>
      <c r="AG4" s="561"/>
      <c r="AH4" s="556"/>
      <c r="AI4" s="556"/>
      <c r="AJ4" s="556"/>
      <c r="AK4" s="561"/>
      <c r="AL4" s="561"/>
      <c r="AM4" s="560"/>
      <c r="AN4" s="560"/>
      <c r="AO4" s="559"/>
      <c r="AP4" s="547"/>
      <c r="AQ4" s="714">
        <f t="shared" ref="AQ4:AQ51" si="6">A13</f>
        <v>3</v>
      </c>
      <c r="AR4" s="714" t="str">
        <f t="shared" si="0"/>
        <v/>
      </c>
      <c r="AS4" s="714" t="str">
        <f t="shared" si="1"/>
        <v/>
      </c>
      <c r="AT4" s="714" t="str">
        <f t="shared" si="2"/>
        <v/>
      </c>
      <c r="AU4" s="714" t="str">
        <f t="shared" si="3"/>
        <v/>
      </c>
      <c r="AV4" s="714">
        <f t="shared" si="3"/>
        <v>0</v>
      </c>
      <c r="AW4" s="714" t="str">
        <f t="shared" si="4"/>
        <v/>
      </c>
      <c r="AX4" s="715" t="str">
        <f t="shared" si="5"/>
        <v/>
      </c>
    </row>
    <row r="5" spans="1:50" s="555" customFormat="1" ht="39.75" customHeight="1" thickBot="1">
      <c r="A5" s="1173" t="s">
        <v>564</v>
      </c>
      <c r="B5" s="1173"/>
      <c r="C5" s="1173"/>
      <c r="D5" s="1173"/>
      <c r="E5" s="1173"/>
      <c r="F5" s="1173"/>
      <c r="G5" s="1173"/>
      <c r="H5" s="1173"/>
      <c r="I5" s="1173"/>
      <c r="J5" s="1173"/>
      <c r="K5" s="1173"/>
      <c r="L5" s="1173"/>
      <c r="M5" s="1173"/>
      <c r="N5" s="1173"/>
      <c r="O5" s="556"/>
      <c r="P5" s="556"/>
      <c r="Q5" s="556"/>
      <c r="R5" s="556"/>
      <c r="T5" s="558"/>
      <c r="U5" s="558"/>
      <c r="V5" s="558"/>
      <c r="W5" s="558"/>
      <c r="X5" s="556"/>
      <c r="Y5" s="556"/>
      <c r="Z5" s="556"/>
      <c r="AA5" s="556"/>
      <c r="AB5" s="556"/>
      <c r="AC5" s="556"/>
      <c r="AD5" s="558"/>
      <c r="AE5" s="558"/>
      <c r="AF5" s="558"/>
      <c r="AG5" s="558"/>
      <c r="AH5" s="556"/>
      <c r="AI5" s="558"/>
      <c r="AJ5" s="558"/>
      <c r="AK5" s="558"/>
      <c r="AL5" s="558"/>
      <c r="AM5" s="558"/>
      <c r="AN5" s="558"/>
      <c r="AO5" s="557"/>
      <c r="AP5" s="556"/>
      <c r="AQ5" s="714">
        <f t="shared" si="6"/>
        <v>4</v>
      </c>
      <c r="AR5" s="714" t="str">
        <f t="shared" si="0"/>
        <v/>
      </c>
      <c r="AS5" s="714" t="str">
        <f t="shared" si="1"/>
        <v/>
      </c>
      <c r="AT5" s="714" t="str">
        <f t="shared" si="2"/>
        <v/>
      </c>
      <c r="AU5" s="714" t="str">
        <f t="shared" si="3"/>
        <v/>
      </c>
      <c r="AV5" s="714">
        <f t="shared" si="3"/>
        <v>0</v>
      </c>
      <c r="AW5" s="714" t="str">
        <f t="shared" si="4"/>
        <v/>
      </c>
      <c r="AX5" s="715" t="str">
        <f t="shared" si="5"/>
        <v/>
      </c>
    </row>
    <row r="6" spans="1:50" ht="33" customHeight="1">
      <c r="A6" s="1174" t="s">
        <v>563</v>
      </c>
      <c r="B6" s="1175" t="s">
        <v>562</v>
      </c>
      <c r="C6" s="1175"/>
      <c r="D6" s="1175"/>
      <c r="E6" s="1175" t="s">
        <v>561</v>
      </c>
      <c r="F6" s="1175" t="s">
        <v>560</v>
      </c>
      <c r="G6" s="1175" t="s">
        <v>559</v>
      </c>
      <c r="H6" s="1175" t="s">
        <v>558</v>
      </c>
      <c r="I6" s="1175" t="s">
        <v>557</v>
      </c>
      <c r="J6" s="1175" t="s">
        <v>556</v>
      </c>
      <c r="K6" s="1185" t="s">
        <v>555</v>
      </c>
      <c r="L6" s="1186"/>
      <c r="M6" s="1186"/>
      <c r="N6" s="1186"/>
      <c r="O6" s="1187"/>
      <c r="P6" s="1187"/>
      <c r="Q6" s="1187"/>
      <c r="R6" s="1188"/>
      <c r="S6" s="1189" t="s">
        <v>554</v>
      </c>
      <c r="T6" s="1190"/>
      <c r="U6" s="1190"/>
      <c r="V6" s="1190"/>
      <c r="W6" s="1190"/>
      <c r="X6" s="1190"/>
      <c r="Y6" s="1190"/>
      <c r="Z6" s="1190"/>
      <c r="AA6" s="1191"/>
      <c r="AB6" s="1191"/>
      <c r="AC6" s="1191"/>
      <c r="AD6" s="1192"/>
      <c r="AE6" s="1176" t="s">
        <v>553</v>
      </c>
      <c r="AF6" s="1177"/>
      <c r="AG6" s="1177"/>
      <c r="AH6" s="547"/>
      <c r="AQ6" s="714">
        <f t="shared" si="6"/>
        <v>5</v>
      </c>
      <c r="AR6" s="714" t="str">
        <f t="shared" si="0"/>
        <v/>
      </c>
      <c r="AS6" s="714" t="str">
        <f t="shared" si="1"/>
        <v/>
      </c>
      <c r="AT6" s="714" t="str">
        <f t="shared" si="2"/>
        <v/>
      </c>
      <c r="AU6" s="714" t="str">
        <f t="shared" si="3"/>
        <v/>
      </c>
      <c r="AV6" s="714">
        <f t="shared" si="3"/>
        <v>0</v>
      </c>
      <c r="AW6" s="714" t="str">
        <f t="shared" si="4"/>
        <v/>
      </c>
      <c r="AX6" s="715" t="str">
        <f t="shared" si="5"/>
        <v/>
      </c>
    </row>
    <row r="7" spans="1:50" ht="44.25" customHeight="1">
      <c r="A7" s="1174"/>
      <c r="B7" s="1175"/>
      <c r="C7" s="1175"/>
      <c r="D7" s="1175"/>
      <c r="E7" s="1175"/>
      <c r="F7" s="1175"/>
      <c r="G7" s="1175"/>
      <c r="H7" s="1175"/>
      <c r="I7" s="1175"/>
      <c r="J7" s="1175"/>
      <c r="K7" s="554" t="s">
        <v>417</v>
      </c>
      <c r="L7" s="552" t="s">
        <v>410</v>
      </c>
      <c r="M7" s="552" t="s">
        <v>552</v>
      </c>
      <c r="N7" s="552" t="s">
        <v>551</v>
      </c>
      <c r="O7" s="553" t="s">
        <v>550</v>
      </c>
      <c r="P7" s="553" t="s">
        <v>549</v>
      </c>
      <c r="Q7" s="552" t="s">
        <v>548</v>
      </c>
      <c r="R7" s="1178" t="s">
        <v>547</v>
      </c>
      <c r="S7" s="551" t="s">
        <v>546</v>
      </c>
      <c r="T7" s="550" t="s">
        <v>545</v>
      </c>
      <c r="U7" s="1180" t="s">
        <v>544</v>
      </c>
      <c r="V7" s="1181"/>
      <c r="W7" s="1182"/>
      <c r="X7" s="550" t="s">
        <v>543</v>
      </c>
      <c r="Y7" s="1180" t="s">
        <v>542</v>
      </c>
      <c r="Z7" s="1182"/>
      <c r="AA7" s="550" t="s">
        <v>541</v>
      </c>
      <c r="AB7" s="550" t="s">
        <v>540</v>
      </c>
      <c r="AC7" s="549" t="s">
        <v>539</v>
      </c>
      <c r="AD7" s="548" t="s">
        <v>538</v>
      </c>
      <c r="AE7" s="1176"/>
      <c r="AF7" s="1177"/>
      <c r="AG7" s="1177"/>
      <c r="AH7" s="547"/>
      <c r="AQ7" s="714">
        <f t="shared" si="6"/>
        <v>6</v>
      </c>
      <c r="AR7" s="714" t="str">
        <f t="shared" si="0"/>
        <v/>
      </c>
      <c r="AS7" s="714" t="str">
        <f t="shared" si="1"/>
        <v/>
      </c>
      <c r="AT7" s="714" t="str">
        <f t="shared" si="2"/>
        <v/>
      </c>
      <c r="AU7" s="714" t="str">
        <f t="shared" si="3"/>
        <v/>
      </c>
      <c r="AV7" s="714">
        <f t="shared" si="3"/>
        <v>0</v>
      </c>
      <c r="AW7" s="714" t="str">
        <f t="shared" si="4"/>
        <v/>
      </c>
      <c r="AX7" s="715" t="str">
        <f t="shared" si="5"/>
        <v/>
      </c>
    </row>
    <row r="8" spans="1:50" ht="44.25" customHeight="1">
      <c r="A8" s="1174"/>
      <c r="B8" s="1175"/>
      <c r="C8" s="1175"/>
      <c r="D8" s="1175"/>
      <c r="E8" s="1175"/>
      <c r="F8" s="1175"/>
      <c r="G8" s="1175"/>
      <c r="H8" s="1175"/>
      <c r="I8" s="1175"/>
      <c r="J8" s="1175"/>
      <c r="K8" s="1183" t="s">
        <v>537</v>
      </c>
      <c r="L8" s="1156" t="s">
        <v>716</v>
      </c>
      <c r="M8" s="1156" t="s">
        <v>536</v>
      </c>
      <c r="N8" s="1156" t="s">
        <v>535</v>
      </c>
      <c r="O8" s="1130" t="s">
        <v>534</v>
      </c>
      <c r="P8" s="1130" t="s">
        <v>533</v>
      </c>
      <c r="Q8" s="1184" t="s">
        <v>532</v>
      </c>
      <c r="R8" s="1179"/>
      <c r="S8" s="1140" t="s">
        <v>531</v>
      </c>
      <c r="T8" s="1141" t="s">
        <v>471</v>
      </c>
      <c r="U8" s="1142"/>
      <c r="V8" s="1142"/>
      <c r="W8" s="1143"/>
      <c r="X8" s="1142" t="s">
        <v>530</v>
      </c>
      <c r="Y8" s="1142"/>
      <c r="Z8" s="1143"/>
      <c r="AA8" s="1193" t="s">
        <v>529</v>
      </c>
      <c r="AB8" s="1156" t="s">
        <v>528</v>
      </c>
      <c r="AC8" s="1130" t="s">
        <v>715</v>
      </c>
      <c r="AD8" s="1157" t="s">
        <v>527</v>
      </c>
      <c r="AE8" s="1176"/>
      <c r="AF8" s="1177"/>
      <c r="AG8" s="1177"/>
      <c r="AH8" s="547"/>
      <c r="AQ8" s="714">
        <f t="shared" si="6"/>
        <v>7</v>
      </c>
      <c r="AR8" s="714" t="str">
        <f t="shared" si="0"/>
        <v/>
      </c>
      <c r="AS8" s="714" t="str">
        <f t="shared" si="1"/>
        <v/>
      </c>
      <c r="AT8" s="714" t="str">
        <f t="shared" si="2"/>
        <v/>
      </c>
      <c r="AU8" s="714" t="str">
        <f t="shared" si="3"/>
        <v/>
      </c>
      <c r="AV8" s="714">
        <f t="shared" si="3"/>
        <v>0</v>
      </c>
      <c r="AW8" s="714" t="str">
        <f t="shared" si="4"/>
        <v/>
      </c>
      <c r="AX8" s="715" t="str">
        <f t="shared" si="5"/>
        <v/>
      </c>
    </row>
    <row r="9" spans="1:50" ht="64.5" customHeight="1">
      <c r="A9" s="1174"/>
      <c r="B9" s="1175"/>
      <c r="C9" s="1175"/>
      <c r="D9" s="1175"/>
      <c r="E9" s="1175"/>
      <c r="F9" s="1175"/>
      <c r="G9" s="1175"/>
      <c r="H9" s="1175"/>
      <c r="I9" s="1175"/>
      <c r="J9" s="1175"/>
      <c r="K9" s="1183"/>
      <c r="L9" s="1156"/>
      <c r="M9" s="1156"/>
      <c r="N9" s="1156"/>
      <c r="O9" s="1131"/>
      <c r="P9" s="1131"/>
      <c r="Q9" s="1184"/>
      <c r="R9" s="1161" t="s">
        <v>526</v>
      </c>
      <c r="S9" s="1140"/>
      <c r="T9" s="1163" t="s">
        <v>525</v>
      </c>
      <c r="U9" s="1164"/>
      <c r="V9" s="1164"/>
      <c r="W9" s="1164"/>
      <c r="X9" s="1165" t="s">
        <v>524</v>
      </c>
      <c r="Y9" s="1165" t="s">
        <v>621</v>
      </c>
      <c r="Z9" s="1165" t="s">
        <v>523</v>
      </c>
      <c r="AA9" s="1193"/>
      <c r="AB9" s="1156"/>
      <c r="AC9" s="1131"/>
      <c r="AD9" s="1157"/>
      <c r="AE9" s="1176"/>
      <c r="AF9" s="1177"/>
      <c r="AG9" s="1177"/>
      <c r="AH9" s="546"/>
      <c r="AQ9" s="714">
        <f t="shared" si="6"/>
        <v>8</v>
      </c>
      <c r="AR9" s="714" t="str">
        <f t="shared" si="0"/>
        <v/>
      </c>
      <c r="AS9" s="714" t="str">
        <f t="shared" si="1"/>
        <v/>
      </c>
      <c r="AT9" s="714" t="str">
        <f t="shared" si="2"/>
        <v/>
      </c>
      <c r="AU9" s="714" t="str">
        <f t="shared" si="3"/>
        <v/>
      </c>
      <c r="AV9" s="714">
        <f t="shared" si="3"/>
        <v>0</v>
      </c>
      <c r="AW9" s="714" t="str">
        <f t="shared" si="4"/>
        <v/>
      </c>
      <c r="AX9" s="715" t="str">
        <f t="shared" si="5"/>
        <v/>
      </c>
    </row>
    <row r="10" spans="1:50" ht="88.5" customHeight="1">
      <c r="A10" s="1174"/>
      <c r="B10" s="1175"/>
      <c r="C10" s="1175"/>
      <c r="D10" s="1175"/>
      <c r="E10" s="1175"/>
      <c r="F10" s="1175"/>
      <c r="G10" s="1175"/>
      <c r="H10" s="1175"/>
      <c r="I10" s="1175"/>
      <c r="J10" s="1175"/>
      <c r="K10" s="1183"/>
      <c r="L10" s="1156"/>
      <c r="M10" s="1156"/>
      <c r="N10" s="1156"/>
      <c r="O10" s="1132"/>
      <c r="P10" s="1132"/>
      <c r="Q10" s="1184"/>
      <c r="R10" s="1162"/>
      <c r="S10" s="1140"/>
      <c r="T10" s="545" t="s">
        <v>522</v>
      </c>
      <c r="U10" s="544" t="s">
        <v>521</v>
      </c>
      <c r="V10" s="544" t="s">
        <v>520</v>
      </c>
      <c r="W10" s="544" t="s">
        <v>519</v>
      </c>
      <c r="X10" s="1166"/>
      <c r="Y10" s="1166"/>
      <c r="Z10" s="1166"/>
      <c r="AA10" s="1193"/>
      <c r="AB10" s="1156"/>
      <c r="AC10" s="1132"/>
      <c r="AD10" s="1157"/>
      <c r="AE10" s="1176"/>
      <c r="AF10" s="1177"/>
      <c r="AG10" s="1177"/>
      <c r="AH10" s="543"/>
      <c r="AI10" s="711" t="s">
        <v>633</v>
      </c>
      <c r="AJ10" s="493" t="s">
        <v>724</v>
      </c>
      <c r="AQ10" s="714">
        <f t="shared" si="6"/>
        <v>9</v>
      </c>
      <c r="AR10" s="714" t="str">
        <f t="shared" si="0"/>
        <v/>
      </c>
      <c r="AS10" s="714" t="str">
        <f t="shared" si="1"/>
        <v/>
      </c>
      <c r="AT10" s="714" t="str">
        <f t="shared" si="2"/>
        <v/>
      </c>
      <c r="AU10" s="714" t="str">
        <f t="shared" si="3"/>
        <v/>
      </c>
      <c r="AV10" s="714">
        <f t="shared" si="3"/>
        <v>0</v>
      </c>
      <c r="AW10" s="714" t="str">
        <f t="shared" si="4"/>
        <v/>
      </c>
      <c r="AX10" s="715" t="str">
        <f t="shared" si="5"/>
        <v/>
      </c>
    </row>
    <row r="11" spans="1:50" s="498" customFormat="1" ht="30" customHeight="1">
      <c r="A11" s="542">
        <f>ROWS(A$11:A11)</f>
        <v>1</v>
      </c>
      <c r="B11" s="1147"/>
      <c r="C11" s="1147"/>
      <c r="D11" s="1147"/>
      <c r="E11" s="541"/>
      <c r="F11" s="541"/>
      <c r="G11" s="697"/>
      <c r="H11" s="697"/>
      <c r="I11" s="697"/>
      <c r="J11" s="698"/>
      <c r="K11" s="532"/>
      <c r="L11" s="1148" t="s">
        <v>603</v>
      </c>
      <c r="M11" s="1148" t="s">
        <v>603</v>
      </c>
      <c r="N11" s="1150" t="s">
        <v>603</v>
      </c>
      <c r="O11" s="529"/>
      <c r="P11" s="529"/>
      <c r="Q11" s="1153" t="s">
        <v>603</v>
      </c>
      <c r="R11" s="1139"/>
      <c r="S11" s="540"/>
      <c r="T11" s="530">
        <f t="shared" ref="T11:T61" si="7">SUM(U11:W11)</f>
        <v>0</v>
      </c>
      <c r="U11" s="529"/>
      <c r="V11" s="529"/>
      <c r="W11" s="529"/>
      <c r="X11" s="710"/>
      <c r="Y11" s="529"/>
      <c r="Z11" s="529"/>
      <c r="AA11" s="539"/>
      <c r="AB11" s="1122" t="s">
        <v>603</v>
      </c>
      <c r="AC11" s="538"/>
      <c r="AD11" s="1122" t="s">
        <v>603</v>
      </c>
      <c r="AE11" s="1125"/>
      <c r="AF11" s="1126"/>
      <c r="AG11" s="1126"/>
      <c r="AH11" s="520"/>
      <c r="AI11" s="712" t="str">
        <f>IF($Y11=$Y$79,1,IF($Y11=$Y$80,2,IF($Y11=$Y$81,3,"-")))</f>
        <v>-</v>
      </c>
      <c r="AJ11" s="498">
        <f>IF(AND($F11=$F$79,$X11&gt;0),1,0)</f>
        <v>0</v>
      </c>
      <c r="AQ11" s="714">
        <f t="shared" si="6"/>
        <v>10</v>
      </c>
      <c r="AR11" s="714" t="str">
        <f t="shared" si="0"/>
        <v/>
      </c>
      <c r="AS11" s="714" t="str">
        <f t="shared" si="1"/>
        <v/>
      </c>
      <c r="AT11" s="714" t="str">
        <f t="shared" si="2"/>
        <v/>
      </c>
      <c r="AU11" s="714" t="str">
        <f t="shared" si="3"/>
        <v/>
      </c>
      <c r="AV11" s="714">
        <f t="shared" si="3"/>
        <v>0</v>
      </c>
      <c r="AW11" s="714" t="str">
        <f t="shared" si="4"/>
        <v/>
      </c>
      <c r="AX11" s="715" t="str">
        <f t="shared" si="5"/>
        <v/>
      </c>
    </row>
    <row r="12" spans="1:50" s="498" customFormat="1" ht="30" customHeight="1">
      <c r="A12" s="542">
        <f>ROWS(A$11:A12)</f>
        <v>2</v>
      </c>
      <c r="B12" s="1127"/>
      <c r="C12" s="1128"/>
      <c r="D12" s="1129"/>
      <c r="E12" s="541"/>
      <c r="F12" s="537"/>
      <c r="G12" s="697"/>
      <c r="H12" s="699"/>
      <c r="I12" s="699"/>
      <c r="J12" s="698"/>
      <c r="K12" s="532"/>
      <c r="L12" s="1149"/>
      <c r="M12" s="1149"/>
      <c r="N12" s="1151"/>
      <c r="O12" s="529"/>
      <c r="P12" s="529"/>
      <c r="Q12" s="1154"/>
      <c r="R12" s="1139"/>
      <c r="S12" s="540"/>
      <c r="T12" s="530">
        <f t="shared" si="7"/>
        <v>0</v>
      </c>
      <c r="U12" s="529"/>
      <c r="V12" s="529"/>
      <c r="W12" s="529"/>
      <c r="X12" s="710"/>
      <c r="Y12" s="529"/>
      <c r="Z12" s="529"/>
      <c r="AA12" s="539"/>
      <c r="AB12" s="1123"/>
      <c r="AC12" s="538"/>
      <c r="AD12" s="1123"/>
      <c r="AE12" s="1125"/>
      <c r="AF12" s="1126"/>
      <c r="AG12" s="1126"/>
      <c r="AH12" s="520"/>
      <c r="AI12" s="712" t="str">
        <f t="shared" ref="AI12:AI60" si="8">IF($Y12=$Y$79,1,IF($Y12=$Y$80,2,IF($Y12=$Y$81,3,"-")))</f>
        <v>-</v>
      </c>
      <c r="AJ12" s="498">
        <f t="shared" ref="AJ12:AJ60" si="9">IF(AND($F12=$F$79,$X12&gt;0),1,0)</f>
        <v>0</v>
      </c>
      <c r="AQ12" s="714">
        <f t="shared" si="6"/>
        <v>11</v>
      </c>
      <c r="AR12" s="714" t="str">
        <f t="shared" si="0"/>
        <v/>
      </c>
      <c r="AS12" s="714" t="str">
        <f t="shared" si="1"/>
        <v/>
      </c>
      <c r="AT12" s="714" t="str">
        <f t="shared" si="2"/>
        <v/>
      </c>
      <c r="AU12" s="714" t="str">
        <f t="shared" si="3"/>
        <v/>
      </c>
      <c r="AV12" s="714">
        <f t="shared" si="3"/>
        <v>0</v>
      </c>
      <c r="AW12" s="714" t="str">
        <f t="shared" si="4"/>
        <v/>
      </c>
      <c r="AX12" s="715" t="str">
        <f t="shared" si="5"/>
        <v/>
      </c>
    </row>
    <row r="13" spans="1:50" s="498" customFormat="1" ht="30" customHeight="1">
      <c r="A13" s="536">
        <f>ROWS(A$11:A13)</f>
        <v>3</v>
      </c>
      <c r="B13" s="1127"/>
      <c r="C13" s="1128"/>
      <c r="D13" s="1129"/>
      <c r="E13" s="537"/>
      <c r="F13" s="537"/>
      <c r="G13" s="697"/>
      <c r="H13" s="697"/>
      <c r="I13" s="697"/>
      <c r="J13" s="698"/>
      <c r="K13" s="532"/>
      <c r="L13" s="1149"/>
      <c r="M13" s="1149"/>
      <c r="N13" s="1151"/>
      <c r="O13" s="529"/>
      <c r="P13" s="529"/>
      <c r="Q13" s="1154"/>
      <c r="R13" s="1139"/>
      <c r="S13" s="535"/>
      <c r="T13" s="530">
        <f t="shared" si="7"/>
        <v>0</v>
      </c>
      <c r="U13" s="529"/>
      <c r="V13" s="529"/>
      <c r="W13" s="529"/>
      <c r="X13" s="529"/>
      <c r="Y13" s="529"/>
      <c r="Z13" s="529"/>
      <c r="AA13" s="539"/>
      <c r="AB13" s="1123"/>
      <c r="AC13" s="534"/>
      <c r="AD13" s="1123"/>
      <c r="AE13" s="1144"/>
      <c r="AF13" s="1115"/>
      <c r="AG13" s="1115"/>
      <c r="AH13" s="520"/>
      <c r="AI13" s="712" t="str">
        <f t="shared" si="8"/>
        <v>-</v>
      </c>
      <c r="AJ13" s="498">
        <f t="shared" si="9"/>
        <v>0</v>
      </c>
      <c r="AQ13" s="714">
        <f t="shared" si="6"/>
        <v>12</v>
      </c>
      <c r="AR13" s="714" t="str">
        <f t="shared" si="0"/>
        <v/>
      </c>
      <c r="AS13" s="714" t="str">
        <f t="shared" si="1"/>
        <v/>
      </c>
      <c r="AT13" s="714" t="str">
        <f t="shared" si="2"/>
        <v/>
      </c>
      <c r="AU13" s="714" t="str">
        <f t="shared" si="3"/>
        <v/>
      </c>
      <c r="AV13" s="714">
        <f t="shared" si="3"/>
        <v>0</v>
      </c>
      <c r="AW13" s="714" t="str">
        <f t="shared" si="4"/>
        <v/>
      </c>
      <c r="AX13" s="715" t="str">
        <f t="shared" si="5"/>
        <v/>
      </c>
    </row>
    <row r="14" spans="1:50" s="498" customFormat="1" ht="30" customHeight="1">
      <c r="A14" s="536">
        <f>ROWS(A$11:A14)</f>
        <v>4</v>
      </c>
      <c r="B14" s="1127"/>
      <c r="C14" s="1128"/>
      <c r="D14" s="1129"/>
      <c r="E14" s="537"/>
      <c r="F14" s="537"/>
      <c r="G14" s="697"/>
      <c r="H14" s="697"/>
      <c r="I14" s="697"/>
      <c r="J14" s="698"/>
      <c r="K14" s="532"/>
      <c r="L14" s="1149"/>
      <c r="M14" s="1149"/>
      <c r="N14" s="1151"/>
      <c r="O14" s="529"/>
      <c r="P14" s="529"/>
      <c r="Q14" s="1154"/>
      <c r="R14" s="1139"/>
      <c r="S14" s="535"/>
      <c r="T14" s="530">
        <f t="shared" si="7"/>
        <v>0</v>
      </c>
      <c r="U14" s="529"/>
      <c r="V14" s="529"/>
      <c r="W14" s="529"/>
      <c r="X14" s="529"/>
      <c r="Y14" s="529"/>
      <c r="Z14" s="529"/>
      <c r="AA14" s="539"/>
      <c r="AB14" s="1123"/>
      <c r="AC14" s="534"/>
      <c r="AD14" s="1123"/>
      <c r="AE14" s="1145"/>
      <c r="AF14" s="1146"/>
      <c r="AG14" s="1146"/>
      <c r="AH14" s="520"/>
      <c r="AI14" s="712" t="str">
        <f t="shared" si="8"/>
        <v>-</v>
      </c>
      <c r="AJ14" s="498">
        <f t="shared" si="9"/>
        <v>0</v>
      </c>
      <c r="AQ14" s="714">
        <f t="shared" si="6"/>
        <v>13</v>
      </c>
      <c r="AR14" s="714" t="str">
        <f t="shared" si="0"/>
        <v/>
      </c>
      <c r="AS14" s="714" t="str">
        <f t="shared" si="1"/>
        <v/>
      </c>
      <c r="AT14" s="714" t="str">
        <f t="shared" si="2"/>
        <v/>
      </c>
      <c r="AU14" s="714" t="str">
        <f t="shared" si="3"/>
        <v/>
      </c>
      <c r="AV14" s="714">
        <f t="shared" si="3"/>
        <v>0</v>
      </c>
      <c r="AW14" s="714" t="str">
        <f t="shared" si="4"/>
        <v/>
      </c>
      <c r="AX14" s="715" t="str">
        <f t="shared" si="5"/>
        <v/>
      </c>
    </row>
    <row r="15" spans="1:50" s="498" customFormat="1" ht="30" customHeight="1">
      <c r="A15" s="536">
        <f>ROWS(A$11:A15)</f>
        <v>5</v>
      </c>
      <c r="B15" s="1127"/>
      <c r="C15" s="1128"/>
      <c r="D15" s="1129"/>
      <c r="E15" s="537"/>
      <c r="F15" s="537"/>
      <c r="G15" s="697"/>
      <c r="H15" s="697"/>
      <c r="I15" s="697"/>
      <c r="J15" s="698"/>
      <c r="K15" s="532"/>
      <c r="L15" s="1149"/>
      <c r="M15" s="1149"/>
      <c r="N15" s="1151"/>
      <c r="O15" s="529"/>
      <c r="P15" s="529"/>
      <c r="Q15" s="1154"/>
      <c r="R15" s="1139"/>
      <c r="S15" s="535"/>
      <c r="T15" s="530">
        <f t="shared" si="7"/>
        <v>0</v>
      </c>
      <c r="U15" s="529"/>
      <c r="V15" s="529"/>
      <c r="W15" s="529"/>
      <c r="X15" s="529"/>
      <c r="Y15" s="529"/>
      <c r="Z15" s="529"/>
      <c r="AA15" s="539"/>
      <c r="AB15" s="1123"/>
      <c r="AC15" s="534"/>
      <c r="AD15" s="1123"/>
      <c r="AE15" s="1125"/>
      <c r="AF15" s="1126"/>
      <c r="AG15" s="1126"/>
      <c r="AH15" s="520"/>
      <c r="AI15" s="712" t="str">
        <f t="shared" si="8"/>
        <v>-</v>
      </c>
      <c r="AJ15" s="498">
        <f t="shared" si="9"/>
        <v>0</v>
      </c>
      <c r="AQ15" s="714">
        <f t="shared" si="6"/>
        <v>14</v>
      </c>
      <c r="AR15" s="714" t="str">
        <f t="shared" si="0"/>
        <v/>
      </c>
      <c r="AS15" s="714" t="str">
        <f t="shared" si="1"/>
        <v/>
      </c>
      <c r="AT15" s="714" t="str">
        <f t="shared" si="2"/>
        <v/>
      </c>
      <c r="AU15" s="714" t="str">
        <f t="shared" si="3"/>
        <v/>
      </c>
      <c r="AV15" s="714">
        <f t="shared" si="3"/>
        <v>0</v>
      </c>
      <c r="AW15" s="714" t="str">
        <f t="shared" si="4"/>
        <v/>
      </c>
      <c r="AX15" s="715" t="str">
        <f t="shared" si="5"/>
        <v/>
      </c>
    </row>
    <row r="16" spans="1:50" s="498" customFormat="1" ht="30" customHeight="1">
      <c r="A16" s="536">
        <f>ROWS(A$11:A16)</f>
        <v>6</v>
      </c>
      <c r="B16" s="1127"/>
      <c r="C16" s="1128"/>
      <c r="D16" s="1129"/>
      <c r="E16" s="537"/>
      <c r="F16" s="537"/>
      <c r="G16" s="697"/>
      <c r="H16" s="700"/>
      <c r="I16" s="700"/>
      <c r="J16" s="701"/>
      <c r="K16" s="532"/>
      <c r="L16" s="1149"/>
      <c r="M16" s="1149"/>
      <c r="N16" s="1151"/>
      <c r="O16" s="529"/>
      <c r="P16" s="529"/>
      <c r="Q16" s="1154"/>
      <c r="R16" s="1139"/>
      <c r="S16" s="535"/>
      <c r="T16" s="530">
        <f t="shared" ref="T16:T35" si="10">SUM(U16:W16)</f>
        <v>0</v>
      </c>
      <c r="U16" s="529"/>
      <c r="V16" s="529"/>
      <c r="W16" s="529"/>
      <c r="X16" s="529"/>
      <c r="Y16" s="529"/>
      <c r="Z16" s="529"/>
      <c r="AA16" s="539"/>
      <c r="AB16" s="1123"/>
      <c r="AC16" s="534"/>
      <c r="AD16" s="1123"/>
      <c r="AE16" s="1114"/>
      <c r="AF16" s="1115"/>
      <c r="AG16" s="1115"/>
      <c r="AH16" s="520"/>
      <c r="AI16" s="712" t="str">
        <f t="shared" si="8"/>
        <v>-</v>
      </c>
      <c r="AJ16" s="498">
        <f t="shared" si="9"/>
        <v>0</v>
      </c>
      <c r="AQ16" s="714">
        <f t="shared" si="6"/>
        <v>15</v>
      </c>
      <c r="AR16" s="714" t="str">
        <f t="shared" si="0"/>
        <v/>
      </c>
      <c r="AS16" s="714" t="str">
        <f t="shared" si="1"/>
        <v/>
      </c>
      <c r="AT16" s="714" t="str">
        <f t="shared" si="2"/>
        <v/>
      </c>
      <c r="AU16" s="714" t="str">
        <f t="shared" si="3"/>
        <v/>
      </c>
      <c r="AV16" s="714">
        <f t="shared" si="3"/>
        <v>0</v>
      </c>
      <c r="AW16" s="714" t="str">
        <f t="shared" si="4"/>
        <v/>
      </c>
      <c r="AX16" s="715" t="str">
        <f t="shared" si="5"/>
        <v/>
      </c>
    </row>
    <row r="17" spans="1:50" s="498" customFormat="1" ht="30" customHeight="1">
      <c r="A17" s="536">
        <f>ROWS(A$11:A17)</f>
        <v>7</v>
      </c>
      <c r="B17" s="1127"/>
      <c r="C17" s="1128"/>
      <c r="D17" s="1129"/>
      <c r="E17" s="537"/>
      <c r="F17" s="537"/>
      <c r="G17" s="697"/>
      <c r="H17" s="697"/>
      <c r="I17" s="697"/>
      <c r="J17" s="698"/>
      <c r="K17" s="532"/>
      <c r="L17" s="1149"/>
      <c r="M17" s="1149"/>
      <c r="N17" s="1151"/>
      <c r="O17" s="529"/>
      <c r="P17" s="529"/>
      <c r="Q17" s="1154"/>
      <c r="R17" s="1139"/>
      <c r="S17" s="535"/>
      <c r="T17" s="530">
        <f t="shared" si="10"/>
        <v>0</v>
      </c>
      <c r="U17" s="529"/>
      <c r="V17" s="529"/>
      <c r="W17" s="529"/>
      <c r="X17" s="529"/>
      <c r="Y17" s="529"/>
      <c r="Z17" s="529"/>
      <c r="AA17" s="539"/>
      <c r="AB17" s="1123"/>
      <c r="AC17" s="534"/>
      <c r="AD17" s="1123"/>
      <c r="AE17" s="1114"/>
      <c r="AF17" s="1115"/>
      <c r="AG17" s="1115"/>
      <c r="AH17" s="520"/>
      <c r="AI17" s="712" t="str">
        <f t="shared" si="8"/>
        <v>-</v>
      </c>
      <c r="AJ17" s="498">
        <f t="shared" si="9"/>
        <v>0</v>
      </c>
      <c r="AQ17" s="714">
        <f t="shared" si="6"/>
        <v>16</v>
      </c>
      <c r="AR17" s="714" t="str">
        <f t="shared" si="0"/>
        <v/>
      </c>
      <c r="AS17" s="714" t="str">
        <f t="shared" si="1"/>
        <v/>
      </c>
      <c r="AT17" s="714" t="str">
        <f t="shared" si="2"/>
        <v/>
      </c>
      <c r="AU17" s="714" t="str">
        <f t="shared" si="3"/>
        <v/>
      </c>
      <c r="AV17" s="714">
        <f t="shared" si="3"/>
        <v>0</v>
      </c>
      <c r="AW17" s="714" t="str">
        <f t="shared" si="4"/>
        <v/>
      </c>
      <c r="AX17" s="715" t="str">
        <f t="shared" si="5"/>
        <v/>
      </c>
    </row>
    <row r="18" spans="1:50" s="498" customFormat="1" ht="30" customHeight="1">
      <c r="A18" s="536">
        <f>ROWS(A$11:A18)</f>
        <v>8</v>
      </c>
      <c r="B18" s="1113"/>
      <c r="C18" s="1113"/>
      <c r="D18" s="1113"/>
      <c r="E18" s="537"/>
      <c r="F18" s="537"/>
      <c r="G18" s="702"/>
      <c r="H18" s="702"/>
      <c r="I18" s="697"/>
      <c r="J18" s="698"/>
      <c r="K18" s="532"/>
      <c r="L18" s="1149"/>
      <c r="M18" s="1149"/>
      <c r="N18" s="1151"/>
      <c r="O18" s="529"/>
      <c r="P18" s="529"/>
      <c r="Q18" s="1154"/>
      <c r="R18" s="1139"/>
      <c r="S18" s="535"/>
      <c r="T18" s="530">
        <f t="shared" si="10"/>
        <v>0</v>
      </c>
      <c r="U18" s="529"/>
      <c r="V18" s="529"/>
      <c r="W18" s="529"/>
      <c r="X18" s="529"/>
      <c r="Y18" s="529"/>
      <c r="Z18" s="529"/>
      <c r="AA18" s="539"/>
      <c r="AB18" s="1123"/>
      <c r="AC18" s="534"/>
      <c r="AD18" s="1123"/>
      <c r="AE18" s="1114"/>
      <c r="AF18" s="1115"/>
      <c r="AG18" s="1115"/>
      <c r="AH18" s="520"/>
      <c r="AI18" s="712" t="str">
        <f t="shared" si="8"/>
        <v>-</v>
      </c>
      <c r="AJ18" s="498">
        <f t="shared" si="9"/>
        <v>0</v>
      </c>
      <c r="AQ18" s="714">
        <f t="shared" si="6"/>
        <v>17</v>
      </c>
      <c r="AR18" s="714" t="str">
        <f t="shared" si="0"/>
        <v/>
      </c>
      <c r="AS18" s="714" t="str">
        <f t="shared" si="1"/>
        <v/>
      </c>
      <c r="AT18" s="714" t="str">
        <f t="shared" si="2"/>
        <v/>
      </c>
      <c r="AU18" s="714" t="str">
        <f t="shared" si="3"/>
        <v/>
      </c>
      <c r="AV18" s="714">
        <f t="shared" si="3"/>
        <v>0</v>
      </c>
      <c r="AW18" s="714" t="str">
        <f t="shared" si="4"/>
        <v/>
      </c>
      <c r="AX18" s="715" t="str">
        <f t="shared" si="5"/>
        <v/>
      </c>
    </row>
    <row r="19" spans="1:50" s="498" customFormat="1" ht="30" customHeight="1">
      <c r="A19" s="536">
        <f>ROWS(A$11:A19)</f>
        <v>9</v>
      </c>
      <c r="B19" s="1113"/>
      <c r="C19" s="1113"/>
      <c r="D19" s="1113"/>
      <c r="E19" s="537"/>
      <c r="F19" s="537"/>
      <c r="G19" s="702"/>
      <c r="H19" s="702"/>
      <c r="I19" s="697"/>
      <c r="J19" s="698"/>
      <c r="K19" s="532"/>
      <c r="L19" s="1149"/>
      <c r="M19" s="1149"/>
      <c r="N19" s="1151"/>
      <c r="O19" s="529"/>
      <c r="P19" s="529"/>
      <c r="Q19" s="1154"/>
      <c r="R19" s="1139"/>
      <c r="S19" s="535"/>
      <c r="T19" s="530">
        <f t="shared" si="10"/>
        <v>0</v>
      </c>
      <c r="U19" s="529"/>
      <c r="V19" s="529"/>
      <c r="W19" s="529"/>
      <c r="X19" s="529"/>
      <c r="Y19" s="529"/>
      <c r="Z19" s="529"/>
      <c r="AA19" s="539"/>
      <c r="AB19" s="1123"/>
      <c r="AC19" s="534"/>
      <c r="AD19" s="1123"/>
      <c r="AE19" s="1114"/>
      <c r="AF19" s="1115"/>
      <c r="AG19" s="1115"/>
      <c r="AH19" s="520"/>
      <c r="AI19" s="712" t="str">
        <f t="shared" si="8"/>
        <v>-</v>
      </c>
      <c r="AJ19" s="498">
        <f t="shared" si="9"/>
        <v>0</v>
      </c>
      <c r="AQ19" s="714">
        <f t="shared" si="6"/>
        <v>18</v>
      </c>
      <c r="AR19" s="714" t="str">
        <f t="shared" si="0"/>
        <v/>
      </c>
      <c r="AS19" s="714" t="str">
        <f t="shared" si="1"/>
        <v/>
      </c>
      <c r="AT19" s="714" t="str">
        <f t="shared" si="2"/>
        <v/>
      </c>
      <c r="AU19" s="714" t="str">
        <f t="shared" ref="AU19:AV34" si="11">IF(S28="","",S28)</f>
        <v/>
      </c>
      <c r="AV19" s="714">
        <f t="shared" si="11"/>
        <v>0</v>
      </c>
      <c r="AW19" s="714" t="str">
        <f t="shared" si="4"/>
        <v/>
      </c>
      <c r="AX19" s="715" t="str">
        <f t="shared" si="5"/>
        <v/>
      </c>
    </row>
    <row r="20" spans="1:50" s="498" customFormat="1" ht="30" customHeight="1">
      <c r="A20" s="536">
        <f>ROWS(A$11:A20)</f>
        <v>10</v>
      </c>
      <c r="B20" s="1113"/>
      <c r="C20" s="1113"/>
      <c r="D20" s="1113"/>
      <c r="E20" s="537"/>
      <c r="F20" s="537"/>
      <c r="G20" s="702"/>
      <c r="H20" s="702"/>
      <c r="I20" s="697"/>
      <c r="J20" s="698"/>
      <c r="K20" s="532"/>
      <c r="L20" s="1149"/>
      <c r="M20" s="1149"/>
      <c r="N20" s="1151"/>
      <c r="O20" s="529"/>
      <c r="P20" s="529"/>
      <c r="Q20" s="1154"/>
      <c r="R20" s="1139"/>
      <c r="S20" s="535"/>
      <c r="T20" s="530">
        <f t="shared" si="10"/>
        <v>0</v>
      </c>
      <c r="U20" s="529"/>
      <c r="V20" s="529"/>
      <c r="W20" s="529"/>
      <c r="X20" s="529"/>
      <c r="Y20" s="529"/>
      <c r="Z20" s="529"/>
      <c r="AA20" s="539"/>
      <c r="AB20" s="1123"/>
      <c r="AC20" s="534"/>
      <c r="AD20" s="1123"/>
      <c r="AE20" s="1114"/>
      <c r="AF20" s="1115"/>
      <c r="AG20" s="1115"/>
      <c r="AH20" s="520"/>
      <c r="AI20" s="712" t="str">
        <f t="shared" si="8"/>
        <v>-</v>
      </c>
      <c r="AJ20" s="498">
        <f t="shared" si="9"/>
        <v>0</v>
      </c>
      <c r="AQ20" s="714">
        <f t="shared" si="6"/>
        <v>19</v>
      </c>
      <c r="AR20" s="714" t="str">
        <f t="shared" si="0"/>
        <v/>
      </c>
      <c r="AS20" s="714" t="str">
        <f t="shared" si="1"/>
        <v/>
      </c>
      <c r="AT20" s="714" t="str">
        <f t="shared" si="2"/>
        <v/>
      </c>
      <c r="AU20" s="714" t="str">
        <f t="shared" si="11"/>
        <v/>
      </c>
      <c r="AV20" s="714">
        <f t="shared" si="11"/>
        <v>0</v>
      </c>
      <c r="AW20" s="714" t="str">
        <f t="shared" si="4"/>
        <v/>
      </c>
      <c r="AX20" s="715" t="str">
        <f t="shared" si="5"/>
        <v/>
      </c>
    </row>
    <row r="21" spans="1:50" s="498" customFormat="1" ht="30" customHeight="1">
      <c r="A21" s="536">
        <f>ROWS(A$11:A21)</f>
        <v>11</v>
      </c>
      <c r="B21" s="1113"/>
      <c r="C21" s="1113"/>
      <c r="D21" s="1113"/>
      <c r="E21" s="537"/>
      <c r="F21" s="537"/>
      <c r="G21" s="702"/>
      <c r="H21" s="702"/>
      <c r="I21" s="697"/>
      <c r="J21" s="698"/>
      <c r="K21" s="532"/>
      <c r="L21" s="1149"/>
      <c r="M21" s="1149"/>
      <c r="N21" s="1151"/>
      <c r="O21" s="529"/>
      <c r="P21" s="529"/>
      <c r="Q21" s="1154"/>
      <c r="R21" s="1139"/>
      <c r="S21" s="535"/>
      <c r="T21" s="530">
        <f t="shared" si="10"/>
        <v>0</v>
      </c>
      <c r="U21" s="529"/>
      <c r="V21" s="529"/>
      <c r="W21" s="529"/>
      <c r="X21" s="529"/>
      <c r="Y21" s="529"/>
      <c r="Z21" s="529"/>
      <c r="AA21" s="539"/>
      <c r="AB21" s="1123"/>
      <c r="AC21" s="534"/>
      <c r="AD21" s="1123"/>
      <c r="AE21" s="1114"/>
      <c r="AF21" s="1115"/>
      <c r="AG21" s="1115"/>
      <c r="AH21" s="520"/>
      <c r="AI21" s="712" t="str">
        <f t="shared" si="8"/>
        <v>-</v>
      </c>
      <c r="AJ21" s="498">
        <f t="shared" si="9"/>
        <v>0</v>
      </c>
      <c r="AQ21" s="714">
        <f t="shared" si="6"/>
        <v>20</v>
      </c>
      <c r="AR21" s="714" t="str">
        <f t="shared" si="0"/>
        <v/>
      </c>
      <c r="AS21" s="714" t="str">
        <f t="shared" si="1"/>
        <v/>
      </c>
      <c r="AT21" s="714" t="str">
        <f t="shared" si="2"/>
        <v/>
      </c>
      <c r="AU21" s="714" t="str">
        <f t="shared" si="11"/>
        <v/>
      </c>
      <c r="AV21" s="714">
        <f t="shared" si="11"/>
        <v>0</v>
      </c>
      <c r="AW21" s="714" t="str">
        <f t="shared" si="4"/>
        <v/>
      </c>
      <c r="AX21" s="715" t="str">
        <f t="shared" si="5"/>
        <v/>
      </c>
    </row>
    <row r="22" spans="1:50" s="498" customFormat="1" ht="30" customHeight="1">
      <c r="A22" s="536">
        <f>ROWS(A$11:A22)</f>
        <v>12</v>
      </c>
      <c r="B22" s="1113"/>
      <c r="C22" s="1113"/>
      <c r="D22" s="1113"/>
      <c r="E22" s="537"/>
      <c r="F22" s="537"/>
      <c r="G22" s="702"/>
      <c r="H22" s="702"/>
      <c r="I22" s="697"/>
      <c r="J22" s="698"/>
      <c r="K22" s="532"/>
      <c r="L22" s="1149"/>
      <c r="M22" s="1149"/>
      <c r="N22" s="1151"/>
      <c r="O22" s="529"/>
      <c r="P22" s="529"/>
      <c r="Q22" s="1154"/>
      <c r="R22" s="1139"/>
      <c r="S22" s="535"/>
      <c r="T22" s="530">
        <f t="shared" si="10"/>
        <v>0</v>
      </c>
      <c r="U22" s="529"/>
      <c r="V22" s="529"/>
      <c r="W22" s="529"/>
      <c r="X22" s="529"/>
      <c r="Y22" s="529"/>
      <c r="Z22" s="529"/>
      <c r="AA22" s="539"/>
      <c r="AB22" s="1123"/>
      <c r="AC22" s="534"/>
      <c r="AD22" s="1123"/>
      <c r="AE22" s="1114"/>
      <c r="AF22" s="1115"/>
      <c r="AG22" s="1115"/>
      <c r="AH22" s="520"/>
      <c r="AI22" s="712" t="str">
        <f t="shared" si="8"/>
        <v>-</v>
      </c>
      <c r="AJ22" s="498">
        <f t="shared" si="9"/>
        <v>0</v>
      </c>
      <c r="AQ22" s="714">
        <f t="shared" si="6"/>
        <v>21</v>
      </c>
      <c r="AR22" s="714" t="str">
        <f t="shared" si="0"/>
        <v/>
      </c>
      <c r="AS22" s="714" t="str">
        <f t="shared" si="1"/>
        <v/>
      </c>
      <c r="AT22" s="714" t="str">
        <f t="shared" si="2"/>
        <v/>
      </c>
      <c r="AU22" s="714" t="str">
        <f t="shared" si="11"/>
        <v/>
      </c>
      <c r="AV22" s="714">
        <f t="shared" si="11"/>
        <v>0</v>
      </c>
      <c r="AW22" s="714" t="str">
        <f t="shared" si="4"/>
        <v/>
      </c>
      <c r="AX22" s="715" t="str">
        <f t="shared" si="5"/>
        <v/>
      </c>
    </row>
    <row r="23" spans="1:50" s="498" customFormat="1" ht="30" customHeight="1">
      <c r="A23" s="536">
        <f>ROWS(A$11:A23)</f>
        <v>13</v>
      </c>
      <c r="B23" s="1113"/>
      <c r="C23" s="1113"/>
      <c r="D23" s="1113"/>
      <c r="E23" s="537"/>
      <c r="F23" s="537"/>
      <c r="G23" s="702"/>
      <c r="H23" s="702"/>
      <c r="I23" s="697"/>
      <c r="J23" s="698"/>
      <c r="K23" s="532"/>
      <c r="L23" s="1149"/>
      <c r="M23" s="1149"/>
      <c r="N23" s="1151"/>
      <c r="O23" s="529"/>
      <c r="P23" s="529"/>
      <c r="Q23" s="1154"/>
      <c r="R23" s="1139"/>
      <c r="S23" s="535"/>
      <c r="T23" s="530">
        <f t="shared" si="10"/>
        <v>0</v>
      </c>
      <c r="U23" s="529"/>
      <c r="V23" s="529"/>
      <c r="W23" s="529"/>
      <c r="X23" s="529"/>
      <c r="Y23" s="529"/>
      <c r="Z23" s="529"/>
      <c r="AA23" s="539"/>
      <c r="AB23" s="1123"/>
      <c r="AC23" s="534"/>
      <c r="AD23" s="1123"/>
      <c r="AE23" s="1114"/>
      <c r="AF23" s="1115"/>
      <c r="AG23" s="1115"/>
      <c r="AH23" s="520"/>
      <c r="AI23" s="712" t="str">
        <f t="shared" si="8"/>
        <v>-</v>
      </c>
      <c r="AJ23" s="498">
        <f t="shared" si="9"/>
        <v>0</v>
      </c>
      <c r="AQ23" s="714">
        <f t="shared" si="6"/>
        <v>22</v>
      </c>
      <c r="AR23" s="714" t="str">
        <f t="shared" si="0"/>
        <v/>
      </c>
      <c r="AS23" s="714" t="str">
        <f t="shared" si="1"/>
        <v/>
      </c>
      <c r="AT23" s="714" t="str">
        <f t="shared" si="2"/>
        <v/>
      </c>
      <c r="AU23" s="714" t="str">
        <f t="shared" si="11"/>
        <v/>
      </c>
      <c r="AV23" s="714">
        <f t="shared" si="11"/>
        <v>0</v>
      </c>
      <c r="AW23" s="714" t="str">
        <f t="shared" si="4"/>
        <v/>
      </c>
      <c r="AX23" s="715" t="str">
        <f t="shared" si="5"/>
        <v/>
      </c>
    </row>
    <row r="24" spans="1:50" s="498" customFormat="1" ht="30" customHeight="1">
      <c r="A24" s="536">
        <f>ROWS(A$11:A24)</f>
        <v>14</v>
      </c>
      <c r="B24" s="1113"/>
      <c r="C24" s="1113"/>
      <c r="D24" s="1113"/>
      <c r="E24" s="537"/>
      <c r="F24" s="537"/>
      <c r="G24" s="702"/>
      <c r="H24" s="702"/>
      <c r="I24" s="697"/>
      <c r="J24" s="698"/>
      <c r="K24" s="532"/>
      <c r="L24" s="1149"/>
      <c r="M24" s="1149"/>
      <c r="N24" s="1151"/>
      <c r="O24" s="529"/>
      <c r="P24" s="529"/>
      <c r="Q24" s="1154"/>
      <c r="R24" s="1139"/>
      <c r="S24" s="535"/>
      <c r="T24" s="530">
        <f t="shared" si="10"/>
        <v>0</v>
      </c>
      <c r="U24" s="529"/>
      <c r="V24" s="529"/>
      <c r="W24" s="529"/>
      <c r="X24" s="529"/>
      <c r="Y24" s="529"/>
      <c r="Z24" s="529"/>
      <c r="AA24" s="539"/>
      <c r="AB24" s="1123"/>
      <c r="AC24" s="534"/>
      <c r="AD24" s="1123"/>
      <c r="AE24" s="1114"/>
      <c r="AF24" s="1115"/>
      <c r="AG24" s="1115"/>
      <c r="AH24" s="520"/>
      <c r="AI24" s="712" t="str">
        <f t="shared" si="8"/>
        <v>-</v>
      </c>
      <c r="AJ24" s="498">
        <f t="shared" si="9"/>
        <v>0</v>
      </c>
      <c r="AQ24" s="714">
        <f t="shared" si="6"/>
        <v>23</v>
      </c>
      <c r="AR24" s="714" t="str">
        <f t="shared" si="0"/>
        <v/>
      </c>
      <c r="AS24" s="714" t="str">
        <f t="shared" si="1"/>
        <v/>
      </c>
      <c r="AT24" s="714" t="str">
        <f t="shared" si="2"/>
        <v/>
      </c>
      <c r="AU24" s="714" t="str">
        <f t="shared" si="11"/>
        <v/>
      </c>
      <c r="AV24" s="714">
        <f t="shared" si="11"/>
        <v>0</v>
      </c>
      <c r="AW24" s="714" t="str">
        <f t="shared" si="4"/>
        <v/>
      </c>
      <c r="AX24" s="715" t="str">
        <f t="shared" si="5"/>
        <v/>
      </c>
    </row>
    <row r="25" spans="1:50" s="498" customFormat="1" ht="30" customHeight="1">
      <c r="A25" s="536">
        <f>ROWS(A$11:A25)</f>
        <v>15</v>
      </c>
      <c r="B25" s="1113"/>
      <c r="C25" s="1113"/>
      <c r="D25" s="1113"/>
      <c r="E25" s="537"/>
      <c r="F25" s="537"/>
      <c r="G25" s="702"/>
      <c r="H25" s="702"/>
      <c r="I25" s="697"/>
      <c r="J25" s="698"/>
      <c r="K25" s="532"/>
      <c r="L25" s="1149"/>
      <c r="M25" s="1149"/>
      <c r="N25" s="1151"/>
      <c r="O25" s="529"/>
      <c r="P25" s="529"/>
      <c r="Q25" s="1154"/>
      <c r="R25" s="1139"/>
      <c r="S25" s="535"/>
      <c r="T25" s="530">
        <f t="shared" si="10"/>
        <v>0</v>
      </c>
      <c r="U25" s="529"/>
      <c r="V25" s="529"/>
      <c r="W25" s="529"/>
      <c r="X25" s="529"/>
      <c r="Y25" s="529"/>
      <c r="Z25" s="529"/>
      <c r="AA25" s="539"/>
      <c r="AB25" s="1123"/>
      <c r="AC25" s="534"/>
      <c r="AD25" s="1123"/>
      <c r="AE25" s="1114"/>
      <c r="AF25" s="1115"/>
      <c r="AG25" s="1115"/>
      <c r="AH25" s="520"/>
      <c r="AI25" s="712" t="str">
        <f t="shared" si="8"/>
        <v>-</v>
      </c>
      <c r="AJ25" s="498">
        <f t="shared" si="9"/>
        <v>0</v>
      </c>
      <c r="AQ25" s="714">
        <f t="shared" si="6"/>
        <v>24</v>
      </c>
      <c r="AR25" s="714" t="str">
        <f t="shared" si="0"/>
        <v/>
      </c>
      <c r="AS25" s="714" t="str">
        <f t="shared" si="1"/>
        <v/>
      </c>
      <c r="AT25" s="714" t="str">
        <f t="shared" si="2"/>
        <v/>
      </c>
      <c r="AU25" s="714" t="str">
        <f t="shared" si="11"/>
        <v/>
      </c>
      <c r="AV25" s="714">
        <f t="shared" si="11"/>
        <v>0</v>
      </c>
      <c r="AW25" s="714" t="str">
        <f t="shared" si="4"/>
        <v/>
      </c>
      <c r="AX25" s="715" t="str">
        <f t="shared" si="5"/>
        <v/>
      </c>
    </row>
    <row r="26" spans="1:50" s="498" customFormat="1" ht="30" customHeight="1">
      <c r="A26" s="536">
        <f>ROWS(A$11:A26)</f>
        <v>16</v>
      </c>
      <c r="B26" s="1113"/>
      <c r="C26" s="1113"/>
      <c r="D26" s="1113"/>
      <c r="E26" s="537"/>
      <c r="F26" s="537"/>
      <c r="G26" s="702"/>
      <c r="H26" s="702"/>
      <c r="I26" s="697"/>
      <c r="J26" s="698"/>
      <c r="K26" s="532"/>
      <c r="L26" s="1149"/>
      <c r="M26" s="1149"/>
      <c r="N26" s="1151"/>
      <c r="O26" s="529"/>
      <c r="P26" s="529"/>
      <c r="Q26" s="1154"/>
      <c r="R26" s="1139"/>
      <c r="S26" s="535"/>
      <c r="T26" s="530">
        <f t="shared" si="10"/>
        <v>0</v>
      </c>
      <c r="U26" s="529"/>
      <c r="V26" s="529"/>
      <c r="W26" s="529"/>
      <c r="X26" s="529"/>
      <c r="Y26" s="529"/>
      <c r="Z26" s="529"/>
      <c r="AA26" s="539"/>
      <c r="AB26" s="1123"/>
      <c r="AC26" s="534"/>
      <c r="AD26" s="1123"/>
      <c r="AE26" s="1114"/>
      <c r="AF26" s="1115"/>
      <c r="AG26" s="1115"/>
      <c r="AH26" s="520"/>
      <c r="AI26" s="712" t="str">
        <f t="shared" si="8"/>
        <v>-</v>
      </c>
      <c r="AJ26" s="498">
        <f t="shared" si="9"/>
        <v>0</v>
      </c>
      <c r="AQ26" s="714">
        <f t="shared" si="6"/>
        <v>25</v>
      </c>
      <c r="AR26" s="714" t="str">
        <f t="shared" si="0"/>
        <v/>
      </c>
      <c r="AS26" s="714" t="str">
        <f t="shared" si="1"/>
        <v/>
      </c>
      <c r="AT26" s="714" t="str">
        <f t="shared" si="2"/>
        <v/>
      </c>
      <c r="AU26" s="714" t="str">
        <f t="shared" si="11"/>
        <v/>
      </c>
      <c r="AV26" s="714">
        <f t="shared" si="11"/>
        <v>0</v>
      </c>
      <c r="AW26" s="714" t="str">
        <f t="shared" si="4"/>
        <v/>
      </c>
      <c r="AX26" s="715" t="str">
        <f t="shared" si="5"/>
        <v/>
      </c>
    </row>
    <row r="27" spans="1:50" s="498" customFormat="1" ht="30" customHeight="1">
      <c r="A27" s="536">
        <f>ROWS(A$11:A27)</f>
        <v>17</v>
      </c>
      <c r="B27" s="1113"/>
      <c r="C27" s="1113"/>
      <c r="D27" s="1113"/>
      <c r="E27" s="537"/>
      <c r="F27" s="537"/>
      <c r="G27" s="702"/>
      <c r="H27" s="702"/>
      <c r="I27" s="697"/>
      <c r="J27" s="698"/>
      <c r="K27" s="532"/>
      <c r="L27" s="1149"/>
      <c r="M27" s="1149"/>
      <c r="N27" s="1151"/>
      <c r="O27" s="529"/>
      <c r="P27" s="529"/>
      <c r="Q27" s="1154"/>
      <c r="R27" s="1139"/>
      <c r="S27" s="535"/>
      <c r="T27" s="530">
        <f t="shared" si="10"/>
        <v>0</v>
      </c>
      <c r="U27" s="529"/>
      <c r="V27" s="529"/>
      <c r="W27" s="529"/>
      <c r="X27" s="529"/>
      <c r="Y27" s="529"/>
      <c r="Z27" s="529"/>
      <c r="AA27" s="539"/>
      <c r="AB27" s="1123"/>
      <c r="AC27" s="534"/>
      <c r="AD27" s="1123"/>
      <c r="AE27" s="1114"/>
      <c r="AF27" s="1115"/>
      <c r="AG27" s="1115"/>
      <c r="AH27" s="520"/>
      <c r="AI27" s="712" t="str">
        <f t="shared" si="8"/>
        <v>-</v>
      </c>
      <c r="AJ27" s="498">
        <f t="shared" si="9"/>
        <v>0</v>
      </c>
      <c r="AQ27" s="714">
        <f t="shared" si="6"/>
        <v>26</v>
      </c>
      <c r="AR27" s="714" t="str">
        <f t="shared" si="0"/>
        <v/>
      </c>
      <c r="AS27" s="714" t="str">
        <f t="shared" si="1"/>
        <v/>
      </c>
      <c r="AT27" s="714" t="str">
        <f t="shared" si="2"/>
        <v/>
      </c>
      <c r="AU27" s="714" t="str">
        <f t="shared" si="11"/>
        <v/>
      </c>
      <c r="AV27" s="714">
        <f t="shared" si="11"/>
        <v>0</v>
      </c>
      <c r="AW27" s="714" t="str">
        <f t="shared" si="4"/>
        <v/>
      </c>
      <c r="AX27" s="715" t="str">
        <f t="shared" si="5"/>
        <v/>
      </c>
    </row>
    <row r="28" spans="1:50" s="498" customFormat="1" ht="30" customHeight="1">
      <c r="A28" s="536">
        <f>ROWS(A$11:A28)</f>
        <v>18</v>
      </c>
      <c r="B28" s="1113"/>
      <c r="C28" s="1113"/>
      <c r="D28" s="1113"/>
      <c r="E28" s="537"/>
      <c r="F28" s="537"/>
      <c r="G28" s="702"/>
      <c r="H28" s="702"/>
      <c r="I28" s="697"/>
      <c r="J28" s="698"/>
      <c r="K28" s="532"/>
      <c r="L28" s="1149"/>
      <c r="M28" s="1149"/>
      <c r="N28" s="1151"/>
      <c r="O28" s="529"/>
      <c r="P28" s="529"/>
      <c r="Q28" s="1154"/>
      <c r="R28" s="1139"/>
      <c r="S28" s="535"/>
      <c r="T28" s="530">
        <f t="shared" si="10"/>
        <v>0</v>
      </c>
      <c r="U28" s="529"/>
      <c r="V28" s="529"/>
      <c r="W28" s="529"/>
      <c r="X28" s="529"/>
      <c r="Y28" s="529"/>
      <c r="Z28" s="529"/>
      <c r="AA28" s="539"/>
      <c r="AB28" s="1123"/>
      <c r="AC28" s="534"/>
      <c r="AD28" s="1123"/>
      <c r="AE28" s="1114"/>
      <c r="AF28" s="1115"/>
      <c r="AG28" s="1115"/>
      <c r="AH28" s="520"/>
      <c r="AI28" s="712" t="str">
        <f t="shared" si="8"/>
        <v>-</v>
      </c>
      <c r="AJ28" s="498">
        <f t="shared" si="9"/>
        <v>0</v>
      </c>
      <c r="AQ28" s="714">
        <f t="shared" si="6"/>
        <v>27</v>
      </c>
      <c r="AR28" s="714" t="str">
        <f t="shared" si="0"/>
        <v/>
      </c>
      <c r="AS28" s="714" t="str">
        <f t="shared" si="1"/>
        <v/>
      </c>
      <c r="AT28" s="714" t="str">
        <f t="shared" si="2"/>
        <v/>
      </c>
      <c r="AU28" s="714" t="str">
        <f t="shared" si="11"/>
        <v/>
      </c>
      <c r="AV28" s="714">
        <f t="shared" si="11"/>
        <v>0</v>
      </c>
      <c r="AW28" s="714" t="str">
        <f t="shared" si="4"/>
        <v/>
      </c>
      <c r="AX28" s="715" t="str">
        <f t="shared" si="5"/>
        <v/>
      </c>
    </row>
    <row r="29" spans="1:50" s="498" customFormat="1" ht="30" customHeight="1">
      <c r="A29" s="536">
        <f>ROWS(A$11:A29)</f>
        <v>19</v>
      </c>
      <c r="B29" s="1113"/>
      <c r="C29" s="1113"/>
      <c r="D29" s="1113"/>
      <c r="E29" s="537"/>
      <c r="F29" s="537"/>
      <c r="G29" s="702"/>
      <c r="H29" s="702"/>
      <c r="I29" s="697"/>
      <c r="J29" s="698"/>
      <c r="K29" s="532"/>
      <c r="L29" s="1149"/>
      <c r="M29" s="1149"/>
      <c r="N29" s="1151"/>
      <c r="O29" s="529"/>
      <c r="P29" s="529"/>
      <c r="Q29" s="1154"/>
      <c r="R29" s="1139"/>
      <c r="S29" s="535"/>
      <c r="T29" s="530">
        <f t="shared" si="10"/>
        <v>0</v>
      </c>
      <c r="U29" s="529"/>
      <c r="V29" s="529"/>
      <c r="W29" s="529"/>
      <c r="X29" s="529"/>
      <c r="Y29" s="529"/>
      <c r="Z29" s="529"/>
      <c r="AA29" s="539"/>
      <c r="AB29" s="1123"/>
      <c r="AC29" s="534"/>
      <c r="AD29" s="1123"/>
      <c r="AE29" s="1114"/>
      <c r="AF29" s="1115"/>
      <c r="AG29" s="1115"/>
      <c r="AH29" s="520"/>
      <c r="AI29" s="712" t="str">
        <f t="shared" si="8"/>
        <v>-</v>
      </c>
      <c r="AJ29" s="498">
        <f t="shared" si="9"/>
        <v>0</v>
      </c>
      <c r="AQ29" s="714">
        <f t="shared" si="6"/>
        <v>28</v>
      </c>
      <c r="AR29" s="714" t="str">
        <f t="shared" si="0"/>
        <v/>
      </c>
      <c r="AS29" s="714" t="str">
        <f t="shared" si="1"/>
        <v/>
      </c>
      <c r="AT29" s="714" t="str">
        <f t="shared" si="2"/>
        <v/>
      </c>
      <c r="AU29" s="714" t="str">
        <f t="shared" si="11"/>
        <v/>
      </c>
      <c r="AV29" s="714">
        <f t="shared" si="11"/>
        <v>0</v>
      </c>
      <c r="AW29" s="714" t="str">
        <f t="shared" si="4"/>
        <v/>
      </c>
      <c r="AX29" s="715" t="str">
        <f t="shared" si="5"/>
        <v/>
      </c>
    </row>
    <row r="30" spans="1:50" s="498" customFormat="1" ht="30" customHeight="1">
      <c r="A30" s="536">
        <f>ROWS(A$11:A30)</f>
        <v>20</v>
      </c>
      <c r="B30" s="1113"/>
      <c r="C30" s="1113"/>
      <c r="D30" s="1113"/>
      <c r="E30" s="537"/>
      <c r="F30" s="537"/>
      <c r="G30" s="702"/>
      <c r="H30" s="702"/>
      <c r="I30" s="697"/>
      <c r="J30" s="698"/>
      <c r="K30" s="532"/>
      <c r="L30" s="1149"/>
      <c r="M30" s="1149"/>
      <c r="N30" s="1151"/>
      <c r="O30" s="529"/>
      <c r="P30" s="529"/>
      <c r="Q30" s="1154"/>
      <c r="R30" s="1139"/>
      <c r="S30" s="535"/>
      <c r="T30" s="530">
        <f t="shared" si="10"/>
        <v>0</v>
      </c>
      <c r="U30" s="529"/>
      <c r="V30" s="529"/>
      <c r="W30" s="529"/>
      <c r="X30" s="529"/>
      <c r="Y30" s="529"/>
      <c r="Z30" s="529"/>
      <c r="AA30" s="539"/>
      <c r="AB30" s="1123"/>
      <c r="AC30" s="534"/>
      <c r="AD30" s="1123"/>
      <c r="AE30" s="1114"/>
      <c r="AF30" s="1115"/>
      <c r="AG30" s="1115"/>
      <c r="AH30" s="520"/>
      <c r="AI30" s="712" t="str">
        <f t="shared" si="8"/>
        <v>-</v>
      </c>
      <c r="AJ30" s="498">
        <f t="shared" si="9"/>
        <v>0</v>
      </c>
      <c r="AQ30" s="714">
        <f t="shared" si="6"/>
        <v>29</v>
      </c>
      <c r="AR30" s="714" t="str">
        <f t="shared" si="0"/>
        <v/>
      </c>
      <c r="AS30" s="714" t="str">
        <f t="shared" si="1"/>
        <v/>
      </c>
      <c r="AT30" s="714" t="str">
        <f t="shared" si="2"/>
        <v/>
      </c>
      <c r="AU30" s="714" t="str">
        <f t="shared" si="11"/>
        <v/>
      </c>
      <c r="AV30" s="714">
        <f t="shared" si="11"/>
        <v>0</v>
      </c>
      <c r="AW30" s="714" t="str">
        <f t="shared" si="4"/>
        <v/>
      </c>
      <c r="AX30" s="715" t="str">
        <f t="shared" si="5"/>
        <v/>
      </c>
    </row>
    <row r="31" spans="1:50" s="498" customFormat="1" ht="30" customHeight="1">
      <c r="A31" s="536">
        <f>ROWS(A$11:A31)</f>
        <v>21</v>
      </c>
      <c r="B31" s="1113"/>
      <c r="C31" s="1113"/>
      <c r="D31" s="1113"/>
      <c r="E31" s="537"/>
      <c r="F31" s="537"/>
      <c r="G31" s="702"/>
      <c r="H31" s="702"/>
      <c r="I31" s="697"/>
      <c r="J31" s="698"/>
      <c r="K31" s="532"/>
      <c r="L31" s="1149"/>
      <c r="M31" s="1149"/>
      <c r="N31" s="1151"/>
      <c r="O31" s="529"/>
      <c r="P31" s="529"/>
      <c r="Q31" s="1154"/>
      <c r="R31" s="1139"/>
      <c r="S31" s="535"/>
      <c r="T31" s="530">
        <f t="shared" si="10"/>
        <v>0</v>
      </c>
      <c r="U31" s="529"/>
      <c r="V31" s="529"/>
      <c r="W31" s="529"/>
      <c r="X31" s="529"/>
      <c r="Y31" s="529"/>
      <c r="Z31" s="529"/>
      <c r="AA31" s="539"/>
      <c r="AB31" s="1123"/>
      <c r="AC31" s="534"/>
      <c r="AD31" s="1123"/>
      <c r="AE31" s="1114"/>
      <c r="AF31" s="1115"/>
      <c r="AG31" s="1115"/>
      <c r="AH31" s="520"/>
      <c r="AI31" s="712" t="str">
        <f t="shared" si="8"/>
        <v>-</v>
      </c>
      <c r="AJ31" s="498">
        <f t="shared" si="9"/>
        <v>0</v>
      </c>
      <c r="AQ31" s="714">
        <f t="shared" si="6"/>
        <v>30</v>
      </c>
      <c r="AR31" s="714" t="str">
        <f t="shared" si="0"/>
        <v/>
      </c>
      <c r="AS31" s="714" t="str">
        <f t="shared" si="1"/>
        <v/>
      </c>
      <c r="AT31" s="714" t="str">
        <f t="shared" si="2"/>
        <v/>
      </c>
      <c r="AU31" s="714" t="str">
        <f t="shared" si="11"/>
        <v/>
      </c>
      <c r="AV31" s="714">
        <f t="shared" si="11"/>
        <v>0</v>
      </c>
      <c r="AW31" s="714" t="str">
        <f t="shared" si="4"/>
        <v/>
      </c>
      <c r="AX31" s="715" t="str">
        <f t="shared" si="5"/>
        <v/>
      </c>
    </row>
    <row r="32" spans="1:50" s="498" customFormat="1" ht="30" customHeight="1">
      <c r="A32" s="536">
        <f>ROWS(A$11:A32)</f>
        <v>22</v>
      </c>
      <c r="B32" s="1113"/>
      <c r="C32" s="1113"/>
      <c r="D32" s="1113"/>
      <c r="E32" s="537"/>
      <c r="F32" s="537"/>
      <c r="G32" s="702"/>
      <c r="H32" s="702"/>
      <c r="I32" s="697"/>
      <c r="J32" s="698"/>
      <c r="K32" s="532"/>
      <c r="L32" s="1149"/>
      <c r="M32" s="1149"/>
      <c r="N32" s="1151"/>
      <c r="O32" s="529"/>
      <c r="P32" s="529"/>
      <c r="Q32" s="1154"/>
      <c r="R32" s="1139"/>
      <c r="S32" s="535"/>
      <c r="T32" s="530">
        <f t="shared" si="10"/>
        <v>0</v>
      </c>
      <c r="U32" s="529"/>
      <c r="V32" s="529"/>
      <c r="W32" s="529"/>
      <c r="X32" s="529"/>
      <c r="Y32" s="529"/>
      <c r="Z32" s="529"/>
      <c r="AA32" s="539"/>
      <c r="AB32" s="1123"/>
      <c r="AC32" s="534"/>
      <c r="AD32" s="1123"/>
      <c r="AE32" s="1114"/>
      <c r="AF32" s="1115"/>
      <c r="AG32" s="1115"/>
      <c r="AH32" s="520"/>
      <c r="AI32" s="712" t="str">
        <f t="shared" si="8"/>
        <v>-</v>
      </c>
      <c r="AJ32" s="498">
        <f t="shared" si="9"/>
        <v>0</v>
      </c>
      <c r="AQ32" s="714">
        <f t="shared" si="6"/>
        <v>31</v>
      </c>
      <c r="AR32" s="714" t="str">
        <f t="shared" si="0"/>
        <v/>
      </c>
      <c r="AS32" s="714" t="str">
        <f t="shared" si="1"/>
        <v/>
      </c>
      <c r="AT32" s="714" t="str">
        <f t="shared" si="2"/>
        <v/>
      </c>
      <c r="AU32" s="714" t="str">
        <f t="shared" si="11"/>
        <v/>
      </c>
      <c r="AV32" s="714">
        <f t="shared" si="11"/>
        <v>0</v>
      </c>
      <c r="AW32" s="714" t="str">
        <f t="shared" si="4"/>
        <v/>
      </c>
      <c r="AX32" s="715" t="str">
        <f t="shared" si="5"/>
        <v/>
      </c>
    </row>
    <row r="33" spans="1:50" s="498" customFormat="1" ht="30" customHeight="1">
      <c r="A33" s="536">
        <f>ROWS(A$11:A33)</f>
        <v>23</v>
      </c>
      <c r="B33" s="1113"/>
      <c r="C33" s="1113"/>
      <c r="D33" s="1113"/>
      <c r="E33" s="537"/>
      <c r="F33" s="537"/>
      <c r="G33" s="702"/>
      <c r="H33" s="702"/>
      <c r="I33" s="697"/>
      <c r="J33" s="698"/>
      <c r="K33" s="532"/>
      <c r="L33" s="1149"/>
      <c r="M33" s="1149"/>
      <c r="N33" s="1151"/>
      <c r="O33" s="529"/>
      <c r="P33" s="529"/>
      <c r="Q33" s="1154"/>
      <c r="R33" s="1139"/>
      <c r="S33" s="535"/>
      <c r="T33" s="530">
        <f t="shared" si="10"/>
        <v>0</v>
      </c>
      <c r="U33" s="529"/>
      <c r="V33" s="529"/>
      <c r="W33" s="529"/>
      <c r="X33" s="529"/>
      <c r="Y33" s="529"/>
      <c r="Z33" s="529"/>
      <c r="AA33" s="539"/>
      <c r="AB33" s="1123"/>
      <c r="AC33" s="534"/>
      <c r="AD33" s="1123"/>
      <c r="AE33" s="1114"/>
      <c r="AF33" s="1115"/>
      <c r="AG33" s="1115"/>
      <c r="AH33" s="520"/>
      <c r="AI33" s="712" t="str">
        <f t="shared" si="8"/>
        <v>-</v>
      </c>
      <c r="AJ33" s="498">
        <f t="shared" si="9"/>
        <v>0</v>
      </c>
      <c r="AQ33" s="714">
        <f t="shared" si="6"/>
        <v>32</v>
      </c>
      <c r="AR33" s="714" t="str">
        <f t="shared" si="0"/>
        <v/>
      </c>
      <c r="AS33" s="714" t="str">
        <f t="shared" si="1"/>
        <v/>
      </c>
      <c r="AT33" s="714" t="str">
        <f t="shared" si="2"/>
        <v/>
      </c>
      <c r="AU33" s="714" t="str">
        <f t="shared" si="11"/>
        <v/>
      </c>
      <c r="AV33" s="714">
        <f t="shared" si="11"/>
        <v>0</v>
      </c>
      <c r="AW33" s="714" t="str">
        <f t="shared" si="4"/>
        <v/>
      </c>
      <c r="AX33" s="715" t="str">
        <f t="shared" si="5"/>
        <v/>
      </c>
    </row>
    <row r="34" spans="1:50" s="498" customFormat="1" ht="30" customHeight="1">
      <c r="A34" s="536">
        <f>ROWS(A$11:A34)</f>
        <v>24</v>
      </c>
      <c r="B34" s="1113"/>
      <c r="C34" s="1113"/>
      <c r="D34" s="1113"/>
      <c r="E34" s="537"/>
      <c r="F34" s="537"/>
      <c r="G34" s="702"/>
      <c r="H34" s="702"/>
      <c r="I34" s="697"/>
      <c r="J34" s="698"/>
      <c r="K34" s="532"/>
      <c r="L34" s="1149"/>
      <c r="M34" s="1149"/>
      <c r="N34" s="1151"/>
      <c r="O34" s="529"/>
      <c r="P34" s="529"/>
      <c r="Q34" s="1154"/>
      <c r="R34" s="1139"/>
      <c r="S34" s="535"/>
      <c r="T34" s="530">
        <f t="shared" si="10"/>
        <v>0</v>
      </c>
      <c r="U34" s="529"/>
      <c r="V34" s="529"/>
      <c r="W34" s="529"/>
      <c r="X34" s="529"/>
      <c r="Y34" s="529"/>
      <c r="Z34" s="529"/>
      <c r="AA34" s="539"/>
      <c r="AB34" s="1123"/>
      <c r="AC34" s="534"/>
      <c r="AD34" s="1123"/>
      <c r="AE34" s="1114"/>
      <c r="AF34" s="1115"/>
      <c r="AG34" s="1115"/>
      <c r="AH34" s="520"/>
      <c r="AI34" s="712" t="str">
        <f t="shared" si="8"/>
        <v>-</v>
      </c>
      <c r="AJ34" s="498">
        <f t="shared" si="9"/>
        <v>0</v>
      </c>
      <c r="AQ34" s="714">
        <f t="shared" si="6"/>
        <v>33</v>
      </c>
      <c r="AR34" s="714" t="str">
        <f t="shared" si="0"/>
        <v/>
      </c>
      <c r="AS34" s="714" t="str">
        <f t="shared" si="1"/>
        <v/>
      </c>
      <c r="AT34" s="714" t="str">
        <f t="shared" si="2"/>
        <v/>
      </c>
      <c r="AU34" s="714" t="str">
        <f t="shared" si="11"/>
        <v/>
      </c>
      <c r="AV34" s="714">
        <f t="shared" si="11"/>
        <v>0</v>
      </c>
      <c r="AW34" s="714" t="str">
        <f t="shared" si="4"/>
        <v/>
      </c>
      <c r="AX34" s="715" t="str">
        <f t="shared" si="5"/>
        <v/>
      </c>
    </row>
    <row r="35" spans="1:50" s="498" customFormat="1" ht="30" customHeight="1">
      <c r="A35" s="536">
        <f>ROWS(A$11:A35)</f>
        <v>25</v>
      </c>
      <c r="B35" s="1113"/>
      <c r="C35" s="1113"/>
      <c r="D35" s="1113"/>
      <c r="E35" s="537"/>
      <c r="F35" s="537"/>
      <c r="G35" s="702"/>
      <c r="H35" s="702"/>
      <c r="I35" s="697"/>
      <c r="J35" s="698"/>
      <c r="K35" s="532"/>
      <c r="L35" s="1149"/>
      <c r="M35" s="1149"/>
      <c r="N35" s="1151"/>
      <c r="O35" s="529"/>
      <c r="P35" s="529"/>
      <c r="Q35" s="1154"/>
      <c r="R35" s="1139"/>
      <c r="S35" s="535"/>
      <c r="T35" s="530">
        <f t="shared" si="10"/>
        <v>0</v>
      </c>
      <c r="U35" s="529"/>
      <c r="V35" s="529"/>
      <c r="W35" s="529"/>
      <c r="X35" s="529"/>
      <c r="Y35" s="529"/>
      <c r="Z35" s="529"/>
      <c r="AA35" s="539"/>
      <c r="AB35" s="1123"/>
      <c r="AC35" s="534"/>
      <c r="AD35" s="1123"/>
      <c r="AE35" s="1114"/>
      <c r="AF35" s="1115"/>
      <c r="AG35" s="1115"/>
      <c r="AH35" s="520"/>
      <c r="AI35" s="712" t="str">
        <f t="shared" si="8"/>
        <v>-</v>
      </c>
      <c r="AJ35" s="498">
        <f t="shared" si="9"/>
        <v>0</v>
      </c>
      <c r="AQ35" s="714">
        <f t="shared" si="6"/>
        <v>34</v>
      </c>
      <c r="AR35" s="714" t="str">
        <f t="shared" si="0"/>
        <v/>
      </c>
      <c r="AS35" s="714" t="str">
        <f t="shared" si="1"/>
        <v/>
      </c>
      <c r="AT35" s="714" t="str">
        <f t="shared" si="2"/>
        <v/>
      </c>
      <c r="AU35" s="714" t="str">
        <f t="shared" ref="AU35:AV50" si="12">IF(S44="","",S44)</f>
        <v/>
      </c>
      <c r="AV35" s="714">
        <f t="shared" si="12"/>
        <v>0</v>
      </c>
      <c r="AW35" s="714" t="str">
        <f t="shared" si="4"/>
        <v/>
      </c>
      <c r="AX35" s="715" t="str">
        <f t="shared" si="5"/>
        <v/>
      </c>
    </row>
    <row r="36" spans="1:50" s="498" customFormat="1" ht="30" customHeight="1">
      <c r="A36" s="536">
        <f>ROWS(A$11:A36)</f>
        <v>26</v>
      </c>
      <c r="B36" s="1127"/>
      <c r="C36" s="1128"/>
      <c r="D36" s="1129"/>
      <c r="E36" s="537"/>
      <c r="F36" s="537"/>
      <c r="G36" s="697"/>
      <c r="H36" s="700"/>
      <c r="I36" s="700"/>
      <c r="J36" s="701"/>
      <c r="K36" s="532"/>
      <c r="L36" s="1149"/>
      <c r="M36" s="1149"/>
      <c r="N36" s="1151"/>
      <c r="O36" s="529"/>
      <c r="P36" s="529"/>
      <c r="Q36" s="1154"/>
      <c r="R36" s="1139"/>
      <c r="S36" s="535"/>
      <c r="T36" s="530">
        <f t="shared" si="7"/>
        <v>0</v>
      </c>
      <c r="U36" s="529"/>
      <c r="V36" s="529"/>
      <c r="W36" s="529"/>
      <c r="X36" s="529"/>
      <c r="Y36" s="529"/>
      <c r="Z36" s="529"/>
      <c r="AA36" s="539"/>
      <c r="AB36" s="1123"/>
      <c r="AC36" s="534"/>
      <c r="AD36" s="1123"/>
      <c r="AE36" s="1114"/>
      <c r="AF36" s="1115"/>
      <c r="AG36" s="1115"/>
      <c r="AH36" s="520"/>
      <c r="AI36" s="712" t="str">
        <f t="shared" si="8"/>
        <v>-</v>
      </c>
      <c r="AJ36" s="498">
        <f t="shared" si="9"/>
        <v>0</v>
      </c>
      <c r="AQ36" s="714">
        <f t="shared" si="6"/>
        <v>35</v>
      </c>
      <c r="AR36" s="714" t="str">
        <f t="shared" si="0"/>
        <v/>
      </c>
      <c r="AS36" s="714" t="str">
        <f t="shared" si="1"/>
        <v/>
      </c>
      <c r="AT36" s="714" t="str">
        <f t="shared" si="2"/>
        <v/>
      </c>
      <c r="AU36" s="714" t="str">
        <f t="shared" si="12"/>
        <v/>
      </c>
      <c r="AV36" s="714">
        <f t="shared" si="12"/>
        <v>0</v>
      </c>
      <c r="AW36" s="714" t="str">
        <f t="shared" si="4"/>
        <v/>
      </c>
      <c r="AX36" s="715" t="str">
        <f t="shared" si="5"/>
        <v/>
      </c>
    </row>
    <row r="37" spans="1:50" s="498" customFormat="1" ht="30" customHeight="1">
      <c r="A37" s="536">
        <f>ROWS(A$11:A37)</f>
        <v>27</v>
      </c>
      <c r="B37" s="1127"/>
      <c r="C37" s="1128"/>
      <c r="D37" s="1129"/>
      <c r="E37" s="537"/>
      <c r="F37" s="537"/>
      <c r="G37" s="697"/>
      <c r="H37" s="697"/>
      <c r="I37" s="697"/>
      <c r="J37" s="698"/>
      <c r="K37" s="532"/>
      <c r="L37" s="1149"/>
      <c r="M37" s="1149"/>
      <c r="N37" s="1151"/>
      <c r="O37" s="529"/>
      <c r="P37" s="529"/>
      <c r="Q37" s="1154"/>
      <c r="R37" s="1139"/>
      <c r="S37" s="535"/>
      <c r="T37" s="530">
        <f t="shared" si="7"/>
        <v>0</v>
      </c>
      <c r="U37" s="529"/>
      <c r="V37" s="529"/>
      <c r="W37" s="529"/>
      <c r="X37" s="529"/>
      <c r="Y37" s="529"/>
      <c r="Z37" s="529"/>
      <c r="AA37" s="539"/>
      <c r="AB37" s="1123"/>
      <c r="AC37" s="534"/>
      <c r="AD37" s="1123"/>
      <c r="AE37" s="1114"/>
      <c r="AF37" s="1115"/>
      <c r="AG37" s="1115"/>
      <c r="AH37" s="520"/>
      <c r="AI37" s="712" t="str">
        <f t="shared" si="8"/>
        <v>-</v>
      </c>
      <c r="AJ37" s="498">
        <f t="shared" si="9"/>
        <v>0</v>
      </c>
      <c r="AQ37" s="714">
        <f t="shared" si="6"/>
        <v>36</v>
      </c>
      <c r="AR37" s="714" t="str">
        <f t="shared" si="0"/>
        <v/>
      </c>
      <c r="AS37" s="714" t="str">
        <f t="shared" si="1"/>
        <v/>
      </c>
      <c r="AT37" s="714" t="str">
        <f t="shared" si="2"/>
        <v/>
      </c>
      <c r="AU37" s="714" t="str">
        <f t="shared" si="12"/>
        <v/>
      </c>
      <c r="AV37" s="714">
        <f t="shared" si="12"/>
        <v>0</v>
      </c>
      <c r="AW37" s="714" t="str">
        <f t="shared" si="4"/>
        <v/>
      </c>
      <c r="AX37" s="715" t="str">
        <f t="shared" si="5"/>
        <v/>
      </c>
    </row>
    <row r="38" spans="1:50" s="498" customFormat="1" ht="30" customHeight="1">
      <c r="A38" s="536">
        <f>ROWS(A$11:A38)</f>
        <v>28</v>
      </c>
      <c r="B38" s="1113"/>
      <c r="C38" s="1113"/>
      <c r="D38" s="1113"/>
      <c r="E38" s="537"/>
      <c r="F38" s="537"/>
      <c r="G38" s="702"/>
      <c r="H38" s="702"/>
      <c r="I38" s="697"/>
      <c r="J38" s="698"/>
      <c r="K38" s="532"/>
      <c r="L38" s="1149"/>
      <c r="M38" s="1149"/>
      <c r="N38" s="1151"/>
      <c r="O38" s="529"/>
      <c r="P38" s="529"/>
      <c r="Q38" s="1154"/>
      <c r="R38" s="1139"/>
      <c r="S38" s="535"/>
      <c r="T38" s="530">
        <f t="shared" si="7"/>
        <v>0</v>
      </c>
      <c r="U38" s="529"/>
      <c r="V38" s="529"/>
      <c r="W38" s="529"/>
      <c r="X38" s="529"/>
      <c r="Y38" s="529"/>
      <c r="Z38" s="529"/>
      <c r="AA38" s="539"/>
      <c r="AB38" s="1123"/>
      <c r="AC38" s="534"/>
      <c r="AD38" s="1123"/>
      <c r="AE38" s="1114"/>
      <c r="AF38" s="1115"/>
      <c r="AG38" s="1115"/>
      <c r="AH38" s="520"/>
      <c r="AI38" s="712" t="str">
        <f t="shared" si="8"/>
        <v>-</v>
      </c>
      <c r="AJ38" s="498">
        <f t="shared" si="9"/>
        <v>0</v>
      </c>
      <c r="AQ38" s="714">
        <f t="shared" si="6"/>
        <v>37</v>
      </c>
      <c r="AR38" s="714" t="str">
        <f t="shared" si="0"/>
        <v/>
      </c>
      <c r="AS38" s="714" t="str">
        <f t="shared" si="1"/>
        <v/>
      </c>
      <c r="AT38" s="714" t="str">
        <f t="shared" si="2"/>
        <v/>
      </c>
      <c r="AU38" s="714" t="str">
        <f t="shared" si="12"/>
        <v/>
      </c>
      <c r="AV38" s="714">
        <f t="shared" si="12"/>
        <v>0</v>
      </c>
      <c r="AW38" s="714" t="str">
        <f t="shared" si="4"/>
        <v/>
      </c>
      <c r="AX38" s="715" t="str">
        <f t="shared" si="5"/>
        <v/>
      </c>
    </row>
    <row r="39" spans="1:50" s="498" customFormat="1" ht="30" customHeight="1">
      <c r="A39" s="536">
        <f>ROWS(A$11:A39)</f>
        <v>29</v>
      </c>
      <c r="B39" s="1113"/>
      <c r="C39" s="1113"/>
      <c r="D39" s="1113"/>
      <c r="E39" s="537"/>
      <c r="F39" s="537"/>
      <c r="G39" s="702"/>
      <c r="H39" s="702"/>
      <c r="I39" s="697"/>
      <c r="J39" s="698"/>
      <c r="K39" s="532"/>
      <c r="L39" s="1149"/>
      <c r="M39" s="1149"/>
      <c r="N39" s="1151"/>
      <c r="O39" s="529"/>
      <c r="P39" s="529"/>
      <c r="Q39" s="1154"/>
      <c r="R39" s="1139"/>
      <c r="S39" s="535"/>
      <c r="T39" s="530">
        <f t="shared" si="7"/>
        <v>0</v>
      </c>
      <c r="U39" s="529"/>
      <c r="V39" s="529"/>
      <c r="W39" s="529"/>
      <c r="X39" s="529"/>
      <c r="Y39" s="529"/>
      <c r="Z39" s="529"/>
      <c r="AA39" s="539"/>
      <c r="AB39" s="1123"/>
      <c r="AC39" s="534"/>
      <c r="AD39" s="1123"/>
      <c r="AE39" s="1114"/>
      <c r="AF39" s="1115"/>
      <c r="AG39" s="1115"/>
      <c r="AH39" s="520"/>
      <c r="AI39" s="712" t="str">
        <f t="shared" si="8"/>
        <v>-</v>
      </c>
      <c r="AJ39" s="498">
        <f t="shared" si="9"/>
        <v>0</v>
      </c>
      <c r="AQ39" s="714">
        <f t="shared" si="6"/>
        <v>38</v>
      </c>
      <c r="AR39" s="714" t="str">
        <f t="shared" si="0"/>
        <v/>
      </c>
      <c r="AS39" s="714" t="str">
        <f t="shared" si="1"/>
        <v/>
      </c>
      <c r="AT39" s="714" t="str">
        <f t="shared" si="2"/>
        <v/>
      </c>
      <c r="AU39" s="714" t="str">
        <f t="shared" si="12"/>
        <v/>
      </c>
      <c r="AV39" s="714">
        <f t="shared" si="12"/>
        <v>0</v>
      </c>
      <c r="AW39" s="714" t="str">
        <f t="shared" si="4"/>
        <v/>
      </c>
      <c r="AX39" s="715" t="str">
        <f t="shared" si="5"/>
        <v/>
      </c>
    </row>
    <row r="40" spans="1:50" s="498" customFormat="1" ht="30" customHeight="1">
      <c r="A40" s="536">
        <f>ROWS(A$11:A40)</f>
        <v>30</v>
      </c>
      <c r="B40" s="1113"/>
      <c r="C40" s="1113"/>
      <c r="D40" s="1113"/>
      <c r="E40" s="537"/>
      <c r="F40" s="537"/>
      <c r="G40" s="702"/>
      <c r="H40" s="702"/>
      <c r="I40" s="697"/>
      <c r="J40" s="698"/>
      <c r="K40" s="532"/>
      <c r="L40" s="1149"/>
      <c r="M40" s="1149"/>
      <c r="N40" s="1151"/>
      <c r="O40" s="529"/>
      <c r="P40" s="529"/>
      <c r="Q40" s="1154"/>
      <c r="R40" s="1139"/>
      <c r="S40" s="535"/>
      <c r="T40" s="530">
        <f t="shared" si="7"/>
        <v>0</v>
      </c>
      <c r="U40" s="529"/>
      <c r="V40" s="529"/>
      <c r="W40" s="529"/>
      <c r="X40" s="529"/>
      <c r="Y40" s="529"/>
      <c r="Z40" s="529"/>
      <c r="AA40" s="539"/>
      <c r="AB40" s="1123"/>
      <c r="AC40" s="534"/>
      <c r="AD40" s="1123"/>
      <c r="AE40" s="1114"/>
      <c r="AF40" s="1115"/>
      <c r="AG40" s="1115"/>
      <c r="AH40" s="520"/>
      <c r="AI40" s="712" t="str">
        <f t="shared" si="8"/>
        <v>-</v>
      </c>
      <c r="AJ40" s="498">
        <f t="shared" si="9"/>
        <v>0</v>
      </c>
      <c r="AQ40" s="714">
        <f t="shared" si="6"/>
        <v>39</v>
      </c>
      <c r="AR40" s="714" t="str">
        <f t="shared" si="0"/>
        <v/>
      </c>
      <c r="AS40" s="714" t="str">
        <f t="shared" si="1"/>
        <v/>
      </c>
      <c r="AT40" s="714" t="str">
        <f t="shared" si="2"/>
        <v/>
      </c>
      <c r="AU40" s="714" t="str">
        <f t="shared" si="12"/>
        <v/>
      </c>
      <c r="AV40" s="714">
        <f t="shared" si="12"/>
        <v>0</v>
      </c>
      <c r="AW40" s="714" t="str">
        <f t="shared" si="4"/>
        <v/>
      </c>
      <c r="AX40" s="715" t="str">
        <f t="shared" si="5"/>
        <v/>
      </c>
    </row>
    <row r="41" spans="1:50" s="498" customFormat="1" ht="30" customHeight="1">
      <c r="A41" s="536">
        <f>ROWS(A$11:A41)</f>
        <v>31</v>
      </c>
      <c r="B41" s="1113"/>
      <c r="C41" s="1113"/>
      <c r="D41" s="1113"/>
      <c r="E41" s="537"/>
      <c r="F41" s="537"/>
      <c r="G41" s="702"/>
      <c r="H41" s="702"/>
      <c r="I41" s="697"/>
      <c r="J41" s="698"/>
      <c r="K41" s="532"/>
      <c r="L41" s="1149"/>
      <c r="M41" s="1149"/>
      <c r="N41" s="1151"/>
      <c r="O41" s="529"/>
      <c r="P41" s="529"/>
      <c r="Q41" s="1154"/>
      <c r="R41" s="1139"/>
      <c r="S41" s="535"/>
      <c r="T41" s="530">
        <f t="shared" si="7"/>
        <v>0</v>
      </c>
      <c r="U41" s="529"/>
      <c r="V41" s="529"/>
      <c r="W41" s="529"/>
      <c r="X41" s="529"/>
      <c r="Y41" s="529"/>
      <c r="Z41" s="529"/>
      <c r="AA41" s="539"/>
      <c r="AB41" s="1123"/>
      <c r="AC41" s="534"/>
      <c r="AD41" s="1123"/>
      <c r="AE41" s="1114"/>
      <c r="AF41" s="1115"/>
      <c r="AG41" s="1115"/>
      <c r="AH41" s="520"/>
      <c r="AI41" s="712" t="str">
        <f t="shared" si="8"/>
        <v>-</v>
      </c>
      <c r="AJ41" s="498">
        <f t="shared" si="9"/>
        <v>0</v>
      </c>
      <c r="AQ41" s="714">
        <f t="shared" si="6"/>
        <v>40</v>
      </c>
      <c r="AR41" s="714" t="str">
        <f t="shared" si="0"/>
        <v/>
      </c>
      <c r="AS41" s="714" t="str">
        <f t="shared" si="1"/>
        <v/>
      </c>
      <c r="AT41" s="714" t="str">
        <f t="shared" si="2"/>
        <v/>
      </c>
      <c r="AU41" s="714" t="str">
        <f t="shared" si="12"/>
        <v/>
      </c>
      <c r="AV41" s="714">
        <f t="shared" si="12"/>
        <v>0</v>
      </c>
      <c r="AW41" s="714" t="str">
        <f t="shared" si="4"/>
        <v/>
      </c>
      <c r="AX41" s="715" t="str">
        <f t="shared" si="5"/>
        <v/>
      </c>
    </row>
    <row r="42" spans="1:50" s="498" customFormat="1" ht="30" customHeight="1">
      <c r="A42" s="536">
        <f>ROWS(A$11:A42)</f>
        <v>32</v>
      </c>
      <c r="B42" s="1113"/>
      <c r="C42" s="1113"/>
      <c r="D42" s="1113"/>
      <c r="E42" s="537"/>
      <c r="F42" s="537"/>
      <c r="G42" s="702"/>
      <c r="H42" s="702"/>
      <c r="I42" s="697"/>
      <c r="J42" s="698"/>
      <c r="K42" s="532"/>
      <c r="L42" s="1149"/>
      <c r="M42" s="1149"/>
      <c r="N42" s="1151"/>
      <c r="O42" s="529"/>
      <c r="P42" s="529"/>
      <c r="Q42" s="1154"/>
      <c r="R42" s="1139"/>
      <c r="S42" s="535"/>
      <c r="T42" s="530">
        <f t="shared" si="7"/>
        <v>0</v>
      </c>
      <c r="U42" s="529"/>
      <c r="V42" s="529"/>
      <c r="W42" s="529"/>
      <c r="X42" s="529"/>
      <c r="Y42" s="529"/>
      <c r="Z42" s="529"/>
      <c r="AA42" s="539"/>
      <c r="AB42" s="1123"/>
      <c r="AC42" s="534"/>
      <c r="AD42" s="1123"/>
      <c r="AE42" s="1114"/>
      <c r="AF42" s="1115"/>
      <c r="AG42" s="1115"/>
      <c r="AH42" s="520"/>
      <c r="AI42" s="712" t="str">
        <f t="shared" si="8"/>
        <v>-</v>
      </c>
      <c r="AJ42" s="498">
        <f t="shared" si="9"/>
        <v>0</v>
      </c>
      <c r="AQ42" s="714">
        <f t="shared" si="6"/>
        <v>41</v>
      </c>
      <c r="AR42" s="714" t="str">
        <f t="shared" si="0"/>
        <v/>
      </c>
      <c r="AS42" s="714" t="str">
        <f t="shared" si="1"/>
        <v/>
      </c>
      <c r="AT42" s="714" t="str">
        <f t="shared" si="2"/>
        <v/>
      </c>
      <c r="AU42" s="714" t="str">
        <f t="shared" si="12"/>
        <v/>
      </c>
      <c r="AV42" s="714">
        <f t="shared" si="12"/>
        <v>0</v>
      </c>
      <c r="AW42" s="714" t="str">
        <f t="shared" si="4"/>
        <v/>
      </c>
      <c r="AX42" s="715" t="str">
        <f t="shared" si="5"/>
        <v/>
      </c>
    </row>
    <row r="43" spans="1:50" s="498" customFormat="1" ht="30" customHeight="1">
      <c r="A43" s="536">
        <f>ROWS(A$11:A43)</f>
        <v>33</v>
      </c>
      <c r="B43" s="1113"/>
      <c r="C43" s="1113"/>
      <c r="D43" s="1113"/>
      <c r="E43" s="537"/>
      <c r="F43" s="537"/>
      <c r="G43" s="702"/>
      <c r="H43" s="702"/>
      <c r="I43" s="697"/>
      <c r="J43" s="698"/>
      <c r="K43" s="532"/>
      <c r="L43" s="1149"/>
      <c r="M43" s="1149"/>
      <c r="N43" s="1151"/>
      <c r="O43" s="529"/>
      <c r="P43" s="529"/>
      <c r="Q43" s="1154"/>
      <c r="R43" s="1139"/>
      <c r="S43" s="535"/>
      <c r="T43" s="530">
        <f t="shared" si="7"/>
        <v>0</v>
      </c>
      <c r="U43" s="529"/>
      <c r="V43" s="529"/>
      <c r="W43" s="529"/>
      <c r="X43" s="529"/>
      <c r="Y43" s="529"/>
      <c r="Z43" s="529"/>
      <c r="AA43" s="539"/>
      <c r="AB43" s="1123"/>
      <c r="AC43" s="534"/>
      <c r="AD43" s="1123"/>
      <c r="AE43" s="1114"/>
      <c r="AF43" s="1115"/>
      <c r="AG43" s="1115"/>
      <c r="AH43" s="520"/>
      <c r="AI43" s="712" t="str">
        <f t="shared" si="8"/>
        <v>-</v>
      </c>
      <c r="AJ43" s="498">
        <f t="shared" si="9"/>
        <v>0</v>
      </c>
      <c r="AQ43" s="714">
        <f t="shared" si="6"/>
        <v>42</v>
      </c>
      <c r="AR43" s="714" t="str">
        <f t="shared" si="0"/>
        <v/>
      </c>
      <c r="AS43" s="714" t="str">
        <f t="shared" si="1"/>
        <v/>
      </c>
      <c r="AT43" s="714" t="str">
        <f t="shared" si="2"/>
        <v/>
      </c>
      <c r="AU43" s="714" t="str">
        <f t="shared" si="12"/>
        <v/>
      </c>
      <c r="AV43" s="714">
        <f t="shared" si="12"/>
        <v>0</v>
      </c>
      <c r="AW43" s="714" t="str">
        <f t="shared" si="4"/>
        <v/>
      </c>
      <c r="AX43" s="715" t="str">
        <f t="shared" si="5"/>
        <v/>
      </c>
    </row>
    <row r="44" spans="1:50" s="498" customFormat="1" ht="30" customHeight="1">
      <c r="A44" s="536">
        <f>ROWS(A$11:A44)</f>
        <v>34</v>
      </c>
      <c r="B44" s="1113"/>
      <c r="C44" s="1113"/>
      <c r="D44" s="1113"/>
      <c r="E44" s="537"/>
      <c r="F44" s="537"/>
      <c r="G44" s="702"/>
      <c r="H44" s="702"/>
      <c r="I44" s="697"/>
      <c r="J44" s="698"/>
      <c r="K44" s="532"/>
      <c r="L44" s="1149"/>
      <c r="M44" s="1149"/>
      <c r="N44" s="1151"/>
      <c r="O44" s="529"/>
      <c r="P44" s="529"/>
      <c r="Q44" s="1154"/>
      <c r="R44" s="1139"/>
      <c r="S44" s="535"/>
      <c r="T44" s="530">
        <f t="shared" si="7"/>
        <v>0</v>
      </c>
      <c r="U44" s="529"/>
      <c r="V44" s="529"/>
      <c r="W44" s="529"/>
      <c r="X44" s="529"/>
      <c r="Y44" s="529"/>
      <c r="Z44" s="529"/>
      <c r="AA44" s="539"/>
      <c r="AB44" s="1123"/>
      <c r="AC44" s="534"/>
      <c r="AD44" s="1123"/>
      <c r="AE44" s="1114"/>
      <c r="AF44" s="1115"/>
      <c r="AG44" s="1115"/>
      <c r="AH44" s="520"/>
      <c r="AI44" s="712" t="str">
        <f t="shared" si="8"/>
        <v>-</v>
      </c>
      <c r="AJ44" s="498">
        <f t="shared" si="9"/>
        <v>0</v>
      </c>
      <c r="AQ44" s="714">
        <f t="shared" si="6"/>
        <v>43</v>
      </c>
      <c r="AR44" s="714" t="str">
        <f t="shared" si="0"/>
        <v/>
      </c>
      <c r="AS44" s="714" t="str">
        <f t="shared" si="1"/>
        <v/>
      </c>
      <c r="AT44" s="714" t="str">
        <f t="shared" si="2"/>
        <v/>
      </c>
      <c r="AU44" s="714" t="str">
        <f t="shared" si="12"/>
        <v/>
      </c>
      <c r="AV44" s="714">
        <f t="shared" si="12"/>
        <v>0</v>
      </c>
      <c r="AW44" s="714" t="str">
        <f t="shared" si="4"/>
        <v/>
      </c>
      <c r="AX44" s="715" t="str">
        <f t="shared" si="5"/>
        <v/>
      </c>
    </row>
    <row r="45" spans="1:50" s="498" customFormat="1" ht="30" customHeight="1">
      <c r="A45" s="536">
        <f>ROWS(A$11:A45)</f>
        <v>35</v>
      </c>
      <c r="B45" s="1113"/>
      <c r="C45" s="1113"/>
      <c r="D45" s="1113"/>
      <c r="E45" s="537"/>
      <c r="F45" s="537"/>
      <c r="G45" s="702"/>
      <c r="H45" s="702"/>
      <c r="I45" s="697"/>
      <c r="J45" s="698"/>
      <c r="K45" s="532"/>
      <c r="L45" s="1149"/>
      <c r="M45" s="1149"/>
      <c r="N45" s="1151"/>
      <c r="O45" s="529"/>
      <c r="P45" s="529"/>
      <c r="Q45" s="1154"/>
      <c r="R45" s="1139"/>
      <c r="S45" s="535"/>
      <c r="T45" s="530">
        <f t="shared" si="7"/>
        <v>0</v>
      </c>
      <c r="U45" s="529"/>
      <c r="V45" s="529"/>
      <c r="W45" s="529"/>
      <c r="X45" s="529"/>
      <c r="Y45" s="529"/>
      <c r="Z45" s="529"/>
      <c r="AA45" s="539"/>
      <c r="AB45" s="1123"/>
      <c r="AC45" s="534"/>
      <c r="AD45" s="1123"/>
      <c r="AE45" s="1114"/>
      <c r="AF45" s="1115"/>
      <c r="AG45" s="1115"/>
      <c r="AH45" s="520"/>
      <c r="AI45" s="712" t="str">
        <f t="shared" si="8"/>
        <v>-</v>
      </c>
      <c r="AJ45" s="498">
        <f t="shared" si="9"/>
        <v>0</v>
      </c>
      <c r="AQ45" s="714">
        <f t="shared" si="6"/>
        <v>44</v>
      </c>
      <c r="AR45" s="714" t="str">
        <f t="shared" si="0"/>
        <v/>
      </c>
      <c r="AS45" s="714" t="str">
        <f t="shared" si="1"/>
        <v/>
      </c>
      <c r="AT45" s="714" t="str">
        <f t="shared" si="2"/>
        <v/>
      </c>
      <c r="AU45" s="714" t="str">
        <f t="shared" si="12"/>
        <v/>
      </c>
      <c r="AV45" s="714">
        <f t="shared" si="12"/>
        <v>0</v>
      </c>
      <c r="AW45" s="714" t="str">
        <f t="shared" si="4"/>
        <v/>
      </c>
      <c r="AX45" s="715" t="str">
        <f t="shared" si="5"/>
        <v/>
      </c>
    </row>
    <row r="46" spans="1:50" s="498" customFormat="1" ht="30" customHeight="1">
      <c r="A46" s="536">
        <f>ROWS(A$11:A46)</f>
        <v>36</v>
      </c>
      <c r="B46" s="1113"/>
      <c r="C46" s="1113"/>
      <c r="D46" s="1113"/>
      <c r="E46" s="537"/>
      <c r="F46" s="537"/>
      <c r="G46" s="702"/>
      <c r="H46" s="702"/>
      <c r="I46" s="697"/>
      <c r="J46" s="698"/>
      <c r="K46" s="532"/>
      <c r="L46" s="1149"/>
      <c r="M46" s="1149"/>
      <c r="N46" s="1151"/>
      <c r="O46" s="529"/>
      <c r="P46" s="529"/>
      <c r="Q46" s="1154"/>
      <c r="R46" s="1139"/>
      <c r="S46" s="535"/>
      <c r="T46" s="530">
        <f t="shared" si="7"/>
        <v>0</v>
      </c>
      <c r="U46" s="529"/>
      <c r="V46" s="529"/>
      <c r="W46" s="529"/>
      <c r="X46" s="529"/>
      <c r="Y46" s="529"/>
      <c r="Z46" s="529"/>
      <c r="AA46" s="539"/>
      <c r="AB46" s="1123"/>
      <c r="AC46" s="534"/>
      <c r="AD46" s="1123"/>
      <c r="AE46" s="1114"/>
      <c r="AF46" s="1115"/>
      <c r="AG46" s="1115"/>
      <c r="AH46" s="520"/>
      <c r="AI46" s="712" t="str">
        <f t="shared" si="8"/>
        <v>-</v>
      </c>
      <c r="AJ46" s="498">
        <f t="shared" si="9"/>
        <v>0</v>
      </c>
      <c r="AQ46" s="714">
        <f t="shared" si="6"/>
        <v>45</v>
      </c>
      <c r="AR46" s="714" t="str">
        <f t="shared" si="0"/>
        <v/>
      </c>
      <c r="AS46" s="714" t="str">
        <f t="shared" si="1"/>
        <v/>
      </c>
      <c r="AT46" s="714" t="str">
        <f t="shared" si="2"/>
        <v/>
      </c>
      <c r="AU46" s="714" t="str">
        <f t="shared" si="12"/>
        <v/>
      </c>
      <c r="AV46" s="714">
        <f t="shared" si="12"/>
        <v>0</v>
      </c>
      <c r="AW46" s="714" t="str">
        <f t="shared" si="4"/>
        <v/>
      </c>
      <c r="AX46" s="715" t="str">
        <f t="shared" si="5"/>
        <v/>
      </c>
    </row>
    <row r="47" spans="1:50" s="498" customFormat="1" ht="30" customHeight="1">
      <c r="A47" s="536">
        <f>ROWS(A$11:A47)</f>
        <v>37</v>
      </c>
      <c r="B47" s="1113"/>
      <c r="C47" s="1113"/>
      <c r="D47" s="1113"/>
      <c r="E47" s="537"/>
      <c r="F47" s="537"/>
      <c r="G47" s="702"/>
      <c r="H47" s="702"/>
      <c r="I47" s="697"/>
      <c r="J47" s="698"/>
      <c r="K47" s="532"/>
      <c r="L47" s="1149"/>
      <c r="M47" s="1149"/>
      <c r="N47" s="1151"/>
      <c r="O47" s="529"/>
      <c r="P47" s="529"/>
      <c r="Q47" s="1154"/>
      <c r="R47" s="1139"/>
      <c r="S47" s="535"/>
      <c r="T47" s="530">
        <f t="shared" si="7"/>
        <v>0</v>
      </c>
      <c r="U47" s="529"/>
      <c r="V47" s="529"/>
      <c r="W47" s="529"/>
      <c r="X47" s="529"/>
      <c r="Y47" s="529"/>
      <c r="Z47" s="529"/>
      <c r="AA47" s="539"/>
      <c r="AB47" s="1123"/>
      <c r="AC47" s="534"/>
      <c r="AD47" s="1123"/>
      <c r="AE47" s="1114"/>
      <c r="AF47" s="1115"/>
      <c r="AG47" s="1115"/>
      <c r="AH47" s="520"/>
      <c r="AI47" s="712" t="str">
        <f t="shared" si="8"/>
        <v>-</v>
      </c>
      <c r="AJ47" s="498">
        <f t="shared" si="9"/>
        <v>0</v>
      </c>
      <c r="AQ47" s="714">
        <f t="shared" si="6"/>
        <v>46</v>
      </c>
      <c r="AR47" s="714" t="str">
        <f t="shared" si="0"/>
        <v/>
      </c>
      <c r="AS47" s="714" t="str">
        <f t="shared" si="1"/>
        <v/>
      </c>
      <c r="AT47" s="714" t="str">
        <f t="shared" si="2"/>
        <v/>
      </c>
      <c r="AU47" s="714" t="str">
        <f t="shared" si="12"/>
        <v/>
      </c>
      <c r="AV47" s="714">
        <f t="shared" si="12"/>
        <v>0</v>
      </c>
      <c r="AW47" s="714" t="str">
        <f t="shared" si="4"/>
        <v/>
      </c>
      <c r="AX47" s="715" t="str">
        <f t="shared" si="5"/>
        <v/>
      </c>
    </row>
    <row r="48" spans="1:50" s="498" customFormat="1" ht="30" customHeight="1">
      <c r="A48" s="536">
        <f>ROWS(A$11:A48)</f>
        <v>38</v>
      </c>
      <c r="B48" s="1113"/>
      <c r="C48" s="1113"/>
      <c r="D48" s="1113"/>
      <c r="E48" s="537"/>
      <c r="F48" s="537"/>
      <c r="G48" s="702"/>
      <c r="H48" s="702"/>
      <c r="I48" s="697"/>
      <c r="J48" s="698"/>
      <c r="K48" s="532"/>
      <c r="L48" s="1149"/>
      <c r="M48" s="1149"/>
      <c r="N48" s="1151"/>
      <c r="O48" s="529"/>
      <c r="P48" s="529"/>
      <c r="Q48" s="1154"/>
      <c r="R48" s="1139"/>
      <c r="S48" s="535"/>
      <c r="T48" s="530">
        <f t="shared" si="7"/>
        <v>0</v>
      </c>
      <c r="U48" s="529"/>
      <c r="V48" s="529"/>
      <c r="W48" s="529"/>
      <c r="X48" s="529"/>
      <c r="Y48" s="529"/>
      <c r="Z48" s="529"/>
      <c r="AA48" s="539"/>
      <c r="AB48" s="1123"/>
      <c r="AC48" s="534"/>
      <c r="AD48" s="1123"/>
      <c r="AE48" s="1114"/>
      <c r="AF48" s="1115"/>
      <c r="AG48" s="1115"/>
      <c r="AH48" s="520"/>
      <c r="AI48" s="712" t="str">
        <f t="shared" si="8"/>
        <v>-</v>
      </c>
      <c r="AJ48" s="498">
        <f t="shared" si="9"/>
        <v>0</v>
      </c>
      <c r="AQ48" s="714">
        <f t="shared" si="6"/>
        <v>47</v>
      </c>
      <c r="AR48" s="714" t="str">
        <f t="shared" si="0"/>
        <v/>
      </c>
      <c r="AS48" s="714" t="str">
        <f t="shared" si="1"/>
        <v/>
      </c>
      <c r="AT48" s="714" t="str">
        <f t="shared" si="2"/>
        <v/>
      </c>
      <c r="AU48" s="714" t="str">
        <f t="shared" si="12"/>
        <v/>
      </c>
      <c r="AV48" s="714">
        <f t="shared" si="12"/>
        <v>0</v>
      </c>
      <c r="AW48" s="714" t="str">
        <f t="shared" si="4"/>
        <v/>
      </c>
      <c r="AX48" s="715" t="str">
        <f t="shared" si="5"/>
        <v/>
      </c>
    </row>
    <row r="49" spans="1:50" s="498" customFormat="1" ht="30" customHeight="1">
      <c r="A49" s="536">
        <f>ROWS(A$11:A49)</f>
        <v>39</v>
      </c>
      <c r="B49" s="1113"/>
      <c r="C49" s="1113"/>
      <c r="D49" s="1113"/>
      <c r="E49" s="537"/>
      <c r="F49" s="537"/>
      <c r="G49" s="702"/>
      <c r="H49" s="702"/>
      <c r="I49" s="697"/>
      <c r="J49" s="698"/>
      <c r="K49" s="532"/>
      <c r="L49" s="1149"/>
      <c r="M49" s="1149"/>
      <c r="N49" s="1151"/>
      <c r="O49" s="529"/>
      <c r="P49" s="529"/>
      <c r="Q49" s="1154"/>
      <c r="R49" s="1139"/>
      <c r="S49" s="535"/>
      <c r="T49" s="530">
        <f t="shared" si="7"/>
        <v>0</v>
      </c>
      <c r="U49" s="529"/>
      <c r="V49" s="529"/>
      <c r="W49" s="529"/>
      <c r="X49" s="529"/>
      <c r="Y49" s="529"/>
      <c r="Z49" s="529"/>
      <c r="AA49" s="539"/>
      <c r="AB49" s="1123"/>
      <c r="AC49" s="534"/>
      <c r="AD49" s="1123"/>
      <c r="AE49" s="1114"/>
      <c r="AF49" s="1115"/>
      <c r="AG49" s="1115"/>
      <c r="AH49" s="520"/>
      <c r="AI49" s="712" t="str">
        <f t="shared" si="8"/>
        <v>-</v>
      </c>
      <c r="AJ49" s="498">
        <f t="shared" si="9"/>
        <v>0</v>
      </c>
      <c r="AQ49" s="714">
        <f t="shared" si="6"/>
        <v>48</v>
      </c>
      <c r="AR49" s="714" t="str">
        <f t="shared" si="0"/>
        <v/>
      </c>
      <c r="AS49" s="714" t="str">
        <f t="shared" si="1"/>
        <v/>
      </c>
      <c r="AT49" s="714" t="str">
        <f t="shared" si="2"/>
        <v/>
      </c>
      <c r="AU49" s="714" t="str">
        <f t="shared" si="12"/>
        <v/>
      </c>
      <c r="AV49" s="714">
        <f t="shared" si="12"/>
        <v>0</v>
      </c>
      <c r="AW49" s="714" t="str">
        <f t="shared" si="4"/>
        <v/>
      </c>
      <c r="AX49" s="715" t="str">
        <f t="shared" si="5"/>
        <v/>
      </c>
    </row>
    <row r="50" spans="1:50" s="498" customFormat="1" ht="30" customHeight="1">
      <c r="A50" s="536">
        <f>ROWS(A$11:A50)</f>
        <v>40</v>
      </c>
      <c r="B50" s="1113"/>
      <c r="C50" s="1113"/>
      <c r="D50" s="1113"/>
      <c r="E50" s="537"/>
      <c r="F50" s="537"/>
      <c r="G50" s="702"/>
      <c r="H50" s="702"/>
      <c r="I50" s="697"/>
      <c r="J50" s="698"/>
      <c r="K50" s="532"/>
      <c r="L50" s="1149"/>
      <c r="M50" s="1149"/>
      <c r="N50" s="1151"/>
      <c r="O50" s="529"/>
      <c r="P50" s="529"/>
      <c r="Q50" s="1154"/>
      <c r="R50" s="1139"/>
      <c r="S50" s="535"/>
      <c r="T50" s="530">
        <f t="shared" si="7"/>
        <v>0</v>
      </c>
      <c r="U50" s="529"/>
      <c r="V50" s="529"/>
      <c r="W50" s="529"/>
      <c r="X50" s="529"/>
      <c r="Y50" s="529"/>
      <c r="Z50" s="529"/>
      <c r="AA50" s="539"/>
      <c r="AB50" s="1123"/>
      <c r="AC50" s="534"/>
      <c r="AD50" s="1123"/>
      <c r="AE50" s="1114"/>
      <c r="AF50" s="1115"/>
      <c r="AG50" s="1115"/>
      <c r="AH50" s="520"/>
      <c r="AI50" s="712" t="str">
        <f t="shared" si="8"/>
        <v>-</v>
      </c>
      <c r="AJ50" s="498">
        <f t="shared" si="9"/>
        <v>0</v>
      </c>
      <c r="AQ50" s="714">
        <f t="shared" si="6"/>
        <v>49</v>
      </c>
      <c r="AR50" s="714" t="str">
        <f t="shared" si="0"/>
        <v/>
      </c>
      <c r="AS50" s="714" t="str">
        <f t="shared" si="1"/>
        <v/>
      </c>
      <c r="AT50" s="714" t="str">
        <f t="shared" si="2"/>
        <v/>
      </c>
      <c r="AU50" s="714" t="str">
        <f t="shared" si="12"/>
        <v/>
      </c>
      <c r="AV50" s="714">
        <f t="shared" si="12"/>
        <v>0</v>
      </c>
      <c r="AW50" s="714" t="str">
        <f t="shared" si="4"/>
        <v/>
      </c>
      <c r="AX50" s="715" t="str">
        <f t="shared" si="5"/>
        <v/>
      </c>
    </row>
    <row r="51" spans="1:50" s="498" customFormat="1" ht="30" customHeight="1">
      <c r="A51" s="536">
        <f>ROWS(A$11:A51)</f>
        <v>41</v>
      </c>
      <c r="B51" s="1113"/>
      <c r="C51" s="1113"/>
      <c r="D51" s="1113"/>
      <c r="E51" s="537"/>
      <c r="F51" s="537"/>
      <c r="G51" s="702"/>
      <c r="H51" s="702"/>
      <c r="I51" s="697"/>
      <c r="J51" s="698"/>
      <c r="K51" s="532"/>
      <c r="L51" s="1149"/>
      <c r="M51" s="1149"/>
      <c r="N51" s="1151"/>
      <c r="O51" s="529"/>
      <c r="P51" s="529"/>
      <c r="Q51" s="1154"/>
      <c r="R51" s="1139"/>
      <c r="S51" s="535"/>
      <c r="T51" s="530">
        <f t="shared" si="7"/>
        <v>0</v>
      </c>
      <c r="U51" s="529"/>
      <c r="V51" s="529"/>
      <c r="W51" s="529"/>
      <c r="X51" s="529"/>
      <c r="Y51" s="529"/>
      <c r="Z51" s="529"/>
      <c r="AA51" s="539"/>
      <c r="AB51" s="1123"/>
      <c r="AC51" s="534"/>
      <c r="AD51" s="1123"/>
      <c r="AE51" s="1114"/>
      <c r="AF51" s="1115"/>
      <c r="AG51" s="1115"/>
      <c r="AH51" s="520"/>
      <c r="AI51" s="712" t="str">
        <f t="shared" si="8"/>
        <v>-</v>
      </c>
      <c r="AJ51" s="498">
        <f t="shared" si="9"/>
        <v>0</v>
      </c>
      <c r="AQ51" s="714">
        <f t="shared" si="6"/>
        <v>50</v>
      </c>
      <c r="AR51" s="714" t="str">
        <f t="shared" si="0"/>
        <v/>
      </c>
      <c r="AS51" s="714" t="str">
        <f t="shared" si="1"/>
        <v/>
      </c>
      <c r="AT51" s="714" t="str">
        <f t="shared" si="2"/>
        <v/>
      </c>
      <c r="AU51" s="714" t="str">
        <f>IF(S60="","",S60)</f>
        <v/>
      </c>
      <c r="AV51" s="714">
        <f>IF(T60="","",T60)</f>
        <v>0</v>
      </c>
      <c r="AW51" s="714" t="str">
        <f t="shared" si="4"/>
        <v/>
      </c>
      <c r="AX51" s="715" t="str">
        <f t="shared" si="5"/>
        <v/>
      </c>
    </row>
    <row r="52" spans="1:50" s="498" customFormat="1" ht="30" customHeight="1">
      <c r="A52" s="536">
        <f>ROWS(A$11:A52)</f>
        <v>42</v>
      </c>
      <c r="B52" s="1113"/>
      <c r="C52" s="1113"/>
      <c r="D52" s="1113"/>
      <c r="E52" s="537"/>
      <c r="F52" s="537"/>
      <c r="G52" s="702"/>
      <c r="H52" s="702"/>
      <c r="I52" s="697"/>
      <c r="J52" s="698"/>
      <c r="K52" s="532"/>
      <c r="L52" s="1149"/>
      <c r="M52" s="1149"/>
      <c r="N52" s="1151"/>
      <c r="O52" s="529"/>
      <c r="P52" s="529"/>
      <c r="Q52" s="1154"/>
      <c r="R52" s="1139"/>
      <c r="S52" s="535"/>
      <c r="T52" s="530">
        <f t="shared" si="7"/>
        <v>0</v>
      </c>
      <c r="U52" s="529"/>
      <c r="V52" s="529"/>
      <c r="W52" s="529"/>
      <c r="X52" s="529"/>
      <c r="Y52" s="529"/>
      <c r="Z52" s="529"/>
      <c r="AA52" s="539"/>
      <c r="AB52" s="1123"/>
      <c r="AC52" s="534"/>
      <c r="AD52" s="1123"/>
      <c r="AE52" s="1114"/>
      <c r="AF52" s="1115"/>
      <c r="AG52" s="1115"/>
      <c r="AH52" s="520"/>
      <c r="AI52" s="712" t="str">
        <f t="shared" si="8"/>
        <v>-</v>
      </c>
      <c r="AJ52" s="498">
        <f t="shared" si="9"/>
        <v>0</v>
      </c>
    </row>
    <row r="53" spans="1:50" s="498" customFormat="1" ht="30" customHeight="1">
      <c r="A53" s="536">
        <f>ROWS(A$11:A53)</f>
        <v>43</v>
      </c>
      <c r="B53" s="1113"/>
      <c r="C53" s="1113"/>
      <c r="D53" s="1113"/>
      <c r="E53" s="537"/>
      <c r="F53" s="537"/>
      <c r="G53" s="702"/>
      <c r="H53" s="702"/>
      <c r="I53" s="697"/>
      <c r="J53" s="698"/>
      <c r="K53" s="532"/>
      <c r="L53" s="1149"/>
      <c r="M53" s="1149"/>
      <c r="N53" s="1151"/>
      <c r="O53" s="529"/>
      <c r="P53" s="529"/>
      <c r="Q53" s="1154"/>
      <c r="R53" s="1139"/>
      <c r="S53" s="535"/>
      <c r="T53" s="530">
        <f t="shared" si="7"/>
        <v>0</v>
      </c>
      <c r="U53" s="529"/>
      <c r="V53" s="529"/>
      <c r="W53" s="529"/>
      <c r="X53" s="529"/>
      <c r="Y53" s="529"/>
      <c r="Z53" s="529"/>
      <c r="AA53" s="539"/>
      <c r="AB53" s="1123"/>
      <c r="AC53" s="534"/>
      <c r="AD53" s="1123"/>
      <c r="AE53" s="1114"/>
      <c r="AF53" s="1115"/>
      <c r="AG53" s="1115"/>
      <c r="AH53" s="520"/>
      <c r="AI53" s="712" t="str">
        <f t="shared" si="8"/>
        <v>-</v>
      </c>
      <c r="AJ53" s="498">
        <f t="shared" si="9"/>
        <v>0</v>
      </c>
    </row>
    <row r="54" spans="1:50" s="498" customFormat="1" ht="30" customHeight="1">
      <c r="A54" s="536">
        <f>ROWS(A$11:A54)</f>
        <v>44</v>
      </c>
      <c r="B54" s="1113"/>
      <c r="C54" s="1113"/>
      <c r="D54" s="1113"/>
      <c r="E54" s="537"/>
      <c r="F54" s="537"/>
      <c r="G54" s="702"/>
      <c r="H54" s="702"/>
      <c r="I54" s="697"/>
      <c r="J54" s="698"/>
      <c r="K54" s="532"/>
      <c r="L54" s="1149"/>
      <c r="M54" s="1149"/>
      <c r="N54" s="1151"/>
      <c r="O54" s="529"/>
      <c r="P54" s="529"/>
      <c r="Q54" s="1154"/>
      <c r="R54" s="1139"/>
      <c r="S54" s="535"/>
      <c r="T54" s="530">
        <f t="shared" si="7"/>
        <v>0</v>
      </c>
      <c r="U54" s="529"/>
      <c r="V54" s="529"/>
      <c r="W54" s="529"/>
      <c r="X54" s="529"/>
      <c r="Y54" s="529"/>
      <c r="Z54" s="529"/>
      <c r="AA54" s="539"/>
      <c r="AB54" s="1123"/>
      <c r="AC54" s="534"/>
      <c r="AD54" s="1123"/>
      <c r="AE54" s="1114"/>
      <c r="AF54" s="1115"/>
      <c r="AG54" s="1115"/>
      <c r="AH54" s="520"/>
      <c r="AI54" s="712" t="str">
        <f t="shared" si="8"/>
        <v>-</v>
      </c>
      <c r="AJ54" s="498">
        <f t="shared" si="9"/>
        <v>0</v>
      </c>
    </row>
    <row r="55" spans="1:50" s="498" customFormat="1" ht="30" customHeight="1">
      <c r="A55" s="536">
        <f>ROWS(A$11:A55)</f>
        <v>45</v>
      </c>
      <c r="B55" s="1113"/>
      <c r="C55" s="1113"/>
      <c r="D55" s="1113"/>
      <c r="E55" s="537"/>
      <c r="F55" s="537"/>
      <c r="G55" s="702"/>
      <c r="H55" s="702"/>
      <c r="I55" s="697"/>
      <c r="J55" s="698"/>
      <c r="K55" s="532"/>
      <c r="L55" s="1149"/>
      <c r="M55" s="1149"/>
      <c r="N55" s="1151"/>
      <c r="O55" s="529"/>
      <c r="P55" s="529"/>
      <c r="Q55" s="1154"/>
      <c r="R55" s="1139"/>
      <c r="S55" s="535"/>
      <c r="T55" s="530">
        <f t="shared" si="7"/>
        <v>0</v>
      </c>
      <c r="U55" s="529"/>
      <c r="V55" s="529"/>
      <c r="W55" s="529"/>
      <c r="X55" s="529"/>
      <c r="Y55" s="529"/>
      <c r="Z55" s="529"/>
      <c r="AA55" s="539"/>
      <c r="AB55" s="1123"/>
      <c r="AC55" s="534"/>
      <c r="AD55" s="1123"/>
      <c r="AE55" s="1114"/>
      <c r="AF55" s="1115"/>
      <c r="AG55" s="1115"/>
      <c r="AH55" s="520"/>
      <c r="AI55" s="712" t="str">
        <f t="shared" si="8"/>
        <v>-</v>
      </c>
      <c r="AJ55" s="498">
        <f t="shared" si="9"/>
        <v>0</v>
      </c>
    </row>
    <row r="56" spans="1:50" s="498" customFormat="1" ht="30" customHeight="1">
      <c r="A56" s="536">
        <f>ROWS(A$11:A56)</f>
        <v>46</v>
      </c>
      <c r="B56" s="1113"/>
      <c r="C56" s="1113"/>
      <c r="D56" s="1113"/>
      <c r="E56" s="537"/>
      <c r="F56" s="537"/>
      <c r="G56" s="702"/>
      <c r="H56" s="702"/>
      <c r="I56" s="697"/>
      <c r="J56" s="698"/>
      <c r="K56" s="532"/>
      <c r="L56" s="1149"/>
      <c r="M56" s="1149"/>
      <c r="N56" s="1151"/>
      <c r="O56" s="529"/>
      <c r="P56" s="529"/>
      <c r="Q56" s="1154"/>
      <c r="R56" s="1139"/>
      <c r="S56" s="535"/>
      <c r="T56" s="530">
        <f t="shared" si="7"/>
        <v>0</v>
      </c>
      <c r="U56" s="529"/>
      <c r="V56" s="529"/>
      <c r="W56" s="529"/>
      <c r="X56" s="529"/>
      <c r="Y56" s="529"/>
      <c r="Z56" s="529"/>
      <c r="AA56" s="539"/>
      <c r="AB56" s="1123"/>
      <c r="AC56" s="534"/>
      <c r="AD56" s="1123"/>
      <c r="AE56" s="1114"/>
      <c r="AF56" s="1115"/>
      <c r="AG56" s="1115"/>
      <c r="AH56" s="520"/>
      <c r="AI56" s="712" t="str">
        <f t="shared" si="8"/>
        <v>-</v>
      </c>
      <c r="AJ56" s="498">
        <f t="shared" si="9"/>
        <v>0</v>
      </c>
    </row>
    <row r="57" spans="1:50" s="498" customFormat="1" ht="30" customHeight="1">
      <c r="A57" s="536">
        <f>ROWS(A$11:A57)</f>
        <v>47</v>
      </c>
      <c r="B57" s="1113"/>
      <c r="C57" s="1113"/>
      <c r="D57" s="1113"/>
      <c r="E57" s="537"/>
      <c r="F57" s="537"/>
      <c r="G57" s="702"/>
      <c r="H57" s="702"/>
      <c r="I57" s="697"/>
      <c r="J57" s="698"/>
      <c r="K57" s="532"/>
      <c r="L57" s="1149"/>
      <c r="M57" s="1149"/>
      <c r="N57" s="1151"/>
      <c r="O57" s="529"/>
      <c r="P57" s="529"/>
      <c r="Q57" s="1154"/>
      <c r="R57" s="1139"/>
      <c r="S57" s="535"/>
      <c r="T57" s="530">
        <f t="shared" si="7"/>
        <v>0</v>
      </c>
      <c r="U57" s="529"/>
      <c r="V57" s="529"/>
      <c r="W57" s="529"/>
      <c r="X57" s="529"/>
      <c r="Y57" s="529"/>
      <c r="Z57" s="529"/>
      <c r="AA57" s="539"/>
      <c r="AB57" s="1123"/>
      <c r="AC57" s="534"/>
      <c r="AD57" s="1123"/>
      <c r="AE57" s="1114"/>
      <c r="AF57" s="1115"/>
      <c r="AG57" s="1115"/>
      <c r="AH57" s="520"/>
      <c r="AI57" s="712" t="str">
        <f t="shared" si="8"/>
        <v>-</v>
      </c>
      <c r="AJ57" s="498">
        <f t="shared" si="9"/>
        <v>0</v>
      </c>
    </row>
    <row r="58" spans="1:50" s="498" customFormat="1" ht="30" customHeight="1">
      <c r="A58" s="536">
        <f>ROWS(A$11:A58)</f>
        <v>48</v>
      </c>
      <c r="B58" s="1113"/>
      <c r="C58" s="1113"/>
      <c r="D58" s="1113"/>
      <c r="E58" s="537"/>
      <c r="F58" s="537"/>
      <c r="G58" s="702"/>
      <c r="H58" s="702"/>
      <c r="I58" s="697"/>
      <c r="J58" s="698"/>
      <c r="K58" s="532"/>
      <c r="L58" s="1149"/>
      <c r="M58" s="1149"/>
      <c r="N58" s="1151"/>
      <c r="O58" s="529"/>
      <c r="P58" s="529"/>
      <c r="Q58" s="1154"/>
      <c r="R58" s="1139"/>
      <c r="S58" s="535"/>
      <c r="T58" s="530">
        <f t="shared" si="7"/>
        <v>0</v>
      </c>
      <c r="U58" s="529"/>
      <c r="V58" s="529"/>
      <c r="W58" s="529"/>
      <c r="X58" s="529"/>
      <c r="Y58" s="529"/>
      <c r="Z58" s="529"/>
      <c r="AA58" s="539"/>
      <c r="AB58" s="1123"/>
      <c r="AC58" s="534"/>
      <c r="AD58" s="1123"/>
      <c r="AE58" s="1114"/>
      <c r="AF58" s="1115"/>
      <c r="AG58" s="1115"/>
      <c r="AH58" s="520"/>
      <c r="AI58" s="712" t="str">
        <f t="shared" si="8"/>
        <v>-</v>
      </c>
      <c r="AJ58" s="498">
        <f t="shared" si="9"/>
        <v>0</v>
      </c>
    </row>
    <row r="59" spans="1:50" s="498" customFormat="1" ht="30" customHeight="1">
      <c r="A59" s="536">
        <f>ROWS(A$11:A59)</f>
        <v>49</v>
      </c>
      <c r="B59" s="1113"/>
      <c r="C59" s="1113"/>
      <c r="D59" s="1113"/>
      <c r="E59" s="537"/>
      <c r="F59" s="537"/>
      <c r="G59" s="702"/>
      <c r="H59" s="702"/>
      <c r="I59" s="697"/>
      <c r="J59" s="698"/>
      <c r="K59" s="532"/>
      <c r="L59" s="1149"/>
      <c r="M59" s="1149"/>
      <c r="N59" s="1151"/>
      <c r="O59" s="529"/>
      <c r="P59" s="529"/>
      <c r="Q59" s="1154"/>
      <c r="R59" s="1139"/>
      <c r="S59" s="535"/>
      <c r="T59" s="530">
        <f t="shared" si="7"/>
        <v>0</v>
      </c>
      <c r="U59" s="529"/>
      <c r="V59" s="529"/>
      <c r="W59" s="529"/>
      <c r="X59" s="529"/>
      <c r="Y59" s="529"/>
      <c r="Z59" s="529"/>
      <c r="AA59" s="539"/>
      <c r="AB59" s="1123"/>
      <c r="AC59" s="534"/>
      <c r="AD59" s="1123"/>
      <c r="AE59" s="1114"/>
      <c r="AF59" s="1115"/>
      <c r="AG59" s="1115"/>
      <c r="AH59" s="520"/>
      <c r="AI59" s="712" t="str">
        <f t="shared" si="8"/>
        <v>-</v>
      </c>
      <c r="AJ59" s="498">
        <f t="shared" si="9"/>
        <v>0</v>
      </c>
    </row>
    <row r="60" spans="1:50" s="498" customFormat="1" ht="30" customHeight="1" thickBot="1">
      <c r="A60" s="533">
        <f>ROWS(A$11:A60)</f>
        <v>50</v>
      </c>
      <c r="B60" s="1121"/>
      <c r="C60" s="1121"/>
      <c r="D60" s="1121"/>
      <c r="E60" s="537"/>
      <c r="F60" s="709"/>
      <c r="G60" s="703"/>
      <c r="H60" s="703"/>
      <c r="I60" s="704"/>
      <c r="J60" s="705"/>
      <c r="K60" s="532"/>
      <c r="L60" s="1149"/>
      <c r="M60" s="1149"/>
      <c r="N60" s="1152"/>
      <c r="O60" s="529"/>
      <c r="P60" s="529"/>
      <c r="Q60" s="1155"/>
      <c r="R60" s="1139"/>
      <c r="S60" s="531"/>
      <c r="T60" s="530">
        <f t="shared" si="7"/>
        <v>0</v>
      </c>
      <c r="U60" s="528"/>
      <c r="V60" s="528"/>
      <c r="W60" s="528"/>
      <c r="X60" s="528"/>
      <c r="Y60" s="529"/>
      <c r="Z60" s="528"/>
      <c r="AA60" s="539"/>
      <c r="AB60" s="1124"/>
      <c r="AC60" s="527"/>
      <c r="AD60" s="1124"/>
      <c r="AE60" s="1114"/>
      <c r="AF60" s="1115"/>
      <c r="AG60" s="1115"/>
      <c r="AH60" s="520"/>
      <c r="AI60" s="712" t="str">
        <f t="shared" si="8"/>
        <v>-</v>
      </c>
      <c r="AJ60" s="498">
        <f t="shared" si="9"/>
        <v>0</v>
      </c>
    </row>
    <row r="61" spans="1:50" s="498" customFormat="1" ht="36.75" customHeight="1" thickBot="1">
      <c r="A61" s="526"/>
      <c r="B61" s="1119" t="s">
        <v>518</v>
      </c>
      <c r="C61" s="1120"/>
      <c r="D61" s="1120"/>
      <c r="E61" s="1120"/>
      <c r="F61" s="1120"/>
      <c r="G61" s="1120"/>
      <c r="H61" s="1120"/>
      <c r="I61" s="1120"/>
      <c r="J61" s="1120"/>
      <c r="K61" s="525">
        <f>SUM(K11:K60)</f>
        <v>0</v>
      </c>
      <c r="L61" s="731"/>
      <c r="M61" s="731"/>
      <c r="N61" s="732"/>
      <c r="O61" s="523">
        <f>SUM(O11:O60)</f>
        <v>0</v>
      </c>
      <c r="P61" s="523">
        <f>SUM(P11:P60)</f>
        <v>0</v>
      </c>
      <c r="Q61" s="523">
        <f>K61-(L61-M61)-N61-O61+P61</f>
        <v>0</v>
      </c>
      <c r="R61" s="733"/>
      <c r="S61" s="525">
        <f>ROUNDDOWN(SUM(S11:S60),-3)</f>
        <v>0</v>
      </c>
      <c r="T61" s="523">
        <f t="shared" si="7"/>
        <v>0</v>
      </c>
      <c r="U61" s="523">
        <f>SUM(U11:U60)</f>
        <v>0</v>
      </c>
      <c r="V61" s="523">
        <f>SUM(V11:V60)</f>
        <v>0</v>
      </c>
      <c r="W61" s="523">
        <f>SUM(W11:W60)</f>
        <v>0</v>
      </c>
      <c r="X61" s="523">
        <f>SUM(X11:X60)</f>
        <v>0</v>
      </c>
      <c r="Y61" s="524"/>
      <c r="Z61" s="524"/>
      <c r="AA61" s="523">
        <f>SUM(AA11:AA60)</f>
        <v>0</v>
      </c>
      <c r="AB61" s="733"/>
      <c r="AC61" s="522">
        <f>SUM(AC11:AC60)</f>
        <v>0</v>
      </c>
      <c r="AD61" s="521">
        <f>S61-T61-X61-AA61-AB61-AC61</f>
        <v>0</v>
      </c>
      <c r="AE61" s="1134"/>
      <c r="AF61" s="1135"/>
      <c r="AG61" s="1135"/>
      <c r="AH61" s="520"/>
    </row>
    <row r="62" spans="1:50" ht="12.75" thickBot="1">
      <c r="P62" s="519"/>
    </row>
    <row r="63" spans="1:50" s="498" customFormat="1" ht="69.75" customHeight="1" thickBot="1">
      <c r="B63" s="511"/>
      <c r="C63" s="511"/>
      <c r="D63" s="511"/>
      <c r="E63" s="511"/>
      <c r="F63" s="511"/>
      <c r="G63" s="511"/>
      <c r="H63" s="511"/>
      <c r="I63" s="511"/>
      <c r="J63" s="511"/>
      <c r="K63" s="511"/>
      <c r="L63" s="511"/>
      <c r="M63" s="511"/>
      <c r="N63" s="511"/>
      <c r="O63" s="511"/>
      <c r="P63" s="511"/>
      <c r="Q63" s="511"/>
      <c r="R63" s="511"/>
      <c r="S63" s="1136" t="s">
        <v>517</v>
      </c>
      <c r="T63" s="1137"/>
      <c r="U63" s="1137"/>
      <c r="V63" s="1137"/>
      <c r="W63" s="1138"/>
      <c r="X63" s="518" t="e">
        <f>(U61+V61+X61)/(T61+X61)</f>
        <v>#DIV/0!</v>
      </c>
      <c r="Y63" s="517" t="str">
        <f>IFERROR(IF(X63&gt;=1/2,"○","×"),"")</f>
        <v/>
      </c>
      <c r="Z63" s="511"/>
      <c r="AA63" s="1136" t="s">
        <v>516</v>
      </c>
      <c r="AB63" s="1137"/>
      <c r="AC63" s="1138"/>
      <c r="AD63" s="516" t="str">
        <f>IFERROR(IF(AD61&gt;=Q61,"○","×"),"")</f>
        <v>○</v>
      </c>
      <c r="AE63" s="511"/>
      <c r="AF63" s="511"/>
      <c r="AG63" s="515"/>
      <c r="AH63" s="512"/>
      <c r="AI63" s="514"/>
      <c r="AJ63" s="514"/>
      <c r="AK63" s="514"/>
      <c r="AL63" s="514"/>
      <c r="AM63" s="511"/>
    </row>
    <row r="64" spans="1:50" s="498" customFormat="1" ht="24" customHeight="1">
      <c r="B64" s="511"/>
      <c r="C64" s="511"/>
      <c r="D64" s="511"/>
      <c r="E64" s="511"/>
      <c r="F64" s="511"/>
      <c r="G64" s="511"/>
      <c r="H64" s="511"/>
      <c r="I64" s="511"/>
      <c r="J64" s="511"/>
      <c r="K64" s="513"/>
      <c r="L64" s="513"/>
      <c r="M64" s="513"/>
      <c r="N64" s="511"/>
      <c r="O64" s="511"/>
      <c r="P64" s="511"/>
      <c r="Q64" s="511"/>
      <c r="R64" s="511"/>
      <c r="S64" s="511"/>
      <c r="T64" s="511"/>
      <c r="U64" s="511"/>
      <c r="V64" s="511"/>
      <c r="W64" s="511"/>
      <c r="X64" s="511"/>
      <c r="Y64" s="511"/>
      <c r="Z64" s="511"/>
      <c r="AA64" s="511"/>
      <c r="AB64" s="512"/>
      <c r="AC64" s="512"/>
      <c r="AD64" s="511"/>
    </row>
    <row r="65" spans="1:42" s="501" customFormat="1" ht="19.5" customHeight="1">
      <c r="A65" s="1117" t="s">
        <v>515</v>
      </c>
      <c r="B65" s="1117"/>
      <c r="C65" s="1117"/>
      <c r="D65" s="1117"/>
      <c r="E65" s="1117"/>
      <c r="F65" s="507"/>
      <c r="G65" s="507"/>
      <c r="H65" s="507"/>
      <c r="I65" s="507"/>
      <c r="J65" s="507"/>
      <c r="K65" s="507"/>
      <c r="L65" s="507"/>
      <c r="M65" s="507"/>
      <c r="N65" s="507"/>
      <c r="O65" s="507"/>
      <c r="P65" s="511"/>
      <c r="Q65" s="507"/>
      <c r="R65" s="507"/>
      <c r="S65" s="507"/>
      <c r="T65" s="507"/>
      <c r="U65" s="507"/>
      <c r="V65" s="507"/>
      <c r="W65" s="507"/>
      <c r="X65" s="507"/>
      <c r="Y65" s="507"/>
      <c r="Z65" s="507"/>
      <c r="AA65" s="507"/>
      <c r="AB65" s="507"/>
      <c r="AC65" s="507"/>
      <c r="AD65" s="507"/>
      <c r="AE65" s="507"/>
      <c r="AF65" s="507"/>
      <c r="AG65" s="507"/>
      <c r="AH65" s="507"/>
      <c r="AI65" s="507"/>
      <c r="AJ65" s="507"/>
      <c r="AK65" s="507"/>
      <c r="AL65" s="507"/>
      <c r="AM65" s="506"/>
      <c r="AN65" s="506"/>
      <c r="AO65" s="506"/>
      <c r="AP65" s="505"/>
    </row>
    <row r="66" spans="1:42" s="501" customFormat="1" ht="19.899999999999999" customHeight="1">
      <c r="A66" s="1117" t="s">
        <v>514</v>
      </c>
      <c r="B66" s="1117"/>
      <c r="C66" s="1117"/>
      <c r="D66" s="1117"/>
      <c r="E66" s="1117"/>
      <c r="F66" s="1117"/>
      <c r="G66" s="1117"/>
      <c r="H66" s="1117"/>
      <c r="I66" s="1117"/>
      <c r="J66" s="1117"/>
      <c r="K66" s="1117"/>
      <c r="L66" s="1117"/>
      <c r="M66" s="1117"/>
      <c r="N66" s="1117"/>
      <c r="O66" s="1117"/>
      <c r="P66" s="1117"/>
      <c r="Q66" s="1117"/>
      <c r="R66" s="1117"/>
      <c r="S66" s="1117"/>
      <c r="T66" s="1117"/>
      <c r="U66" s="1117"/>
      <c r="V66" s="1117"/>
      <c r="W66" s="1117"/>
      <c r="X66" s="1117"/>
      <c r="Y66" s="1117"/>
      <c r="Z66" s="1117"/>
      <c r="AA66" s="509"/>
      <c r="AB66" s="509"/>
      <c r="AC66" s="509"/>
      <c r="AD66" s="510"/>
      <c r="AE66" s="510"/>
      <c r="AF66" s="510"/>
      <c r="AG66" s="510"/>
      <c r="AH66" s="509"/>
      <c r="AI66" s="510"/>
      <c r="AJ66" s="510"/>
      <c r="AK66" s="510"/>
      <c r="AL66" s="510"/>
      <c r="AM66" s="506"/>
      <c r="AN66" s="506"/>
      <c r="AO66" s="506"/>
      <c r="AP66" s="505"/>
    </row>
    <row r="67" spans="1:42" s="501" customFormat="1" ht="19.899999999999999" customHeight="1">
      <c r="A67" s="1117" t="s">
        <v>513</v>
      </c>
      <c r="B67" s="1117"/>
      <c r="C67" s="1117"/>
      <c r="D67" s="1117"/>
      <c r="E67" s="1117"/>
      <c r="F67" s="1117"/>
      <c r="G67" s="1117"/>
      <c r="H67" s="1117"/>
      <c r="I67" s="1117"/>
      <c r="J67" s="1117"/>
      <c r="K67" s="1117"/>
      <c r="L67" s="1117"/>
      <c r="M67" s="1117"/>
      <c r="N67" s="1117"/>
      <c r="O67" s="1117"/>
      <c r="P67" s="1117"/>
      <c r="Q67" s="1117"/>
      <c r="R67" s="1117"/>
      <c r="S67" s="1117"/>
      <c r="T67" s="1117"/>
      <c r="U67" s="1117"/>
      <c r="V67" s="1117"/>
      <c r="W67" s="1117"/>
      <c r="X67" s="1117"/>
      <c r="Y67" s="1117"/>
      <c r="Z67" s="1117"/>
      <c r="AA67" s="509"/>
      <c r="AB67" s="509"/>
      <c r="AC67" s="509"/>
      <c r="AD67" s="507"/>
      <c r="AE67" s="507"/>
      <c r="AF67" s="507"/>
      <c r="AG67" s="507"/>
      <c r="AH67" s="509"/>
      <c r="AI67" s="507"/>
      <c r="AJ67" s="507"/>
      <c r="AK67" s="507"/>
      <c r="AL67" s="507"/>
      <c r="AM67" s="506"/>
      <c r="AN67" s="506"/>
      <c r="AO67" s="506"/>
      <c r="AP67" s="505"/>
    </row>
    <row r="68" spans="1:42" s="501" customFormat="1" ht="19.899999999999999" customHeight="1">
      <c r="A68" s="502" t="s">
        <v>512</v>
      </c>
      <c r="B68" s="1118" t="s">
        <v>511</v>
      </c>
      <c r="C68" s="1118"/>
      <c r="D68" s="1118"/>
      <c r="E68" s="1118"/>
      <c r="F68" s="1118"/>
      <c r="G68" s="1118"/>
      <c r="H68" s="1118"/>
      <c r="I68" s="1118"/>
      <c r="J68" s="1118"/>
      <c r="K68" s="1118"/>
      <c r="L68" s="1118"/>
      <c r="M68" s="1118"/>
      <c r="N68" s="1118"/>
      <c r="O68" s="1118"/>
      <c r="P68" s="1118"/>
      <c r="Q68" s="1118"/>
      <c r="R68" s="1118"/>
      <c r="S68" s="1118"/>
      <c r="T68" s="1118"/>
      <c r="U68" s="1118"/>
      <c r="V68" s="1118"/>
      <c r="W68" s="1118"/>
      <c r="X68" s="1118"/>
      <c r="Y68" s="1118"/>
      <c r="Z68" s="1118"/>
      <c r="AA68" s="508"/>
      <c r="AB68" s="508"/>
      <c r="AC68" s="508"/>
      <c r="AD68" s="507"/>
      <c r="AE68" s="507"/>
      <c r="AF68" s="507"/>
      <c r="AG68" s="507"/>
      <c r="AH68" s="508"/>
      <c r="AI68" s="507"/>
      <c r="AJ68" s="507"/>
      <c r="AK68" s="507"/>
      <c r="AL68" s="507"/>
      <c r="AM68" s="506"/>
      <c r="AN68" s="506"/>
      <c r="AO68" s="506"/>
      <c r="AP68" s="505"/>
    </row>
    <row r="69" spans="1:42" s="503" customFormat="1" ht="19.899999999999999" customHeight="1">
      <c r="A69" s="502" t="s">
        <v>510</v>
      </c>
      <c r="B69" s="1133" t="s">
        <v>509</v>
      </c>
      <c r="C69" s="1133"/>
      <c r="D69" s="1133"/>
      <c r="E69" s="1133"/>
      <c r="F69" s="1133"/>
      <c r="G69" s="1133"/>
      <c r="H69" s="1133"/>
      <c r="I69" s="1133"/>
      <c r="J69" s="1133"/>
      <c r="K69" s="1133"/>
      <c r="L69" s="1133"/>
      <c r="M69" s="1133"/>
      <c r="N69" s="1133"/>
      <c r="O69" s="1133"/>
      <c r="P69" s="1133"/>
      <c r="Q69" s="1133"/>
      <c r="R69" s="1133"/>
      <c r="S69" s="1133"/>
      <c r="T69" s="1133"/>
      <c r="U69" s="1133"/>
      <c r="V69" s="1133"/>
      <c r="W69" s="1133"/>
      <c r="X69" s="1133"/>
      <c r="Y69" s="1133"/>
      <c r="Z69" s="1133"/>
      <c r="AA69" s="504"/>
      <c r="AB69" s="504"/>
      <c r="AC69" s="504"/>
      <c r="AH69" s="504"/>
    </row>
    <row r="70" spans="1:42" s="503" customFormat="1" ht="19.899999999999999" customHeight="1">
      <c r="A70" s="502"/>
      <c r="B70" s="1133" t="s">
        <v>508</v>
      </c>
      <c r="C70" s="1133"/>
      <c r="D70" s="1133"/>
      <c r="E70" s="1133"/>
      <c r="F70" s="1133"/>
      <c r="G70" s="1133"/>
      <c r="H70" s="1133"/>
      <c r="I70" s="1133"/>
      <c r="J70" s="1133"/>
      <c r="K70" s="1133"/>
      <c r="L70" s="1133"/>
      <c r="M70" s="1133"/>
      <c r="N70" s="1133"/>
      <c r="O70" s="1133"/>
      <c r="P70" s="1133"/>
      <c r="Q70" s="1133"/>
      <c r="R70" s="1133"/>
      <c r="S70" s="1133"/>
      <c r="T70" s="1133"/>
      <c r="U70" s="1133"/>
      <c r="V70" s="1133"/>
      <c r="W70" s="1133"/>
      <c r="X70" s="1133"/>
      <c r="Y70" s="1133"/>
      <c r="Z70" s="1133"/>
      <c r="AA70" s="504"/>
      <c r="AB70" s="504"/>
      <c r="AC70" s="504"/>
      <c r="AH70" s="504"/>
      <c r="AM70" s="504"/>
      <c r="AN70" s="504"/>
      <c r="AO70" s="504"/>
      <c r="AP70" s="504"/>
    </row>
    <row r="71" spans="1:42" s="499" customFormat="1" ht="19.899999999999999" customHeight="1">
      <c r="A71" s="502" t="s">
        <v>507</v>
      </c>
      <c r="B71" s="1116" t="s">
        <v>506</v>
      </c>
      <c r="C71" s="1116"/>
      <c r="D71" s="1116"/>
      <c r="E71" s="1116"/>
      <c r="F71" s="1116"/>
      <c r="G71" s="1116"/>
      <c r="H71" s="1116"/>
      <c r="I71" s="1116"/>
      <c r="J71" s="1116"/>
      <c r="K71" s="1116"/>
      <c r="L71" s="1116"/>
      <c r="M71" s="1116"/>
      <c r="N71" s="1116"/>
      <c r="O71" s="1116"/>
      <c r="P71" s="1116"/>
      <c r="Q71" s="1116"/>
      <c r="R71" s="1116"/>
      <c r="S71" s="1116"/>
      <c r="T71" s="1116"/>
      <c r="U71" s="1116"/>
      <c r="V71" s="1116"/>
      <c r="W71" s="1116"/>
      <c r="X71" s="1116"/>
      <c r="Y71" s="1116"/>
      <c r="Z71" s="1116"/>
      <c r="AA71" s="502"/>
      <c r="AB71" s="502"/>
      <c r="AC71" s="502"/>
      <c r="AH71" s="502"/>
    </row>
    <row r="72" spans="1:42" s="501" customFormat="1" ht="19.899999999999999" customHeight="1">
      <c r="A72" s="502"/>
      <c r="B72" s="1116" t="s">
        <v>505</v>
      </c>
      <c r="C72" s="1116"/>
      <c r="D72" s="1116"/>
      <c r="E72" s="1116"/>
      <c r="F72" s="1116"/>
      <c r="G72" s="1116"/>
      <c r="H72" s="1116"/>
      <c r="I72" s="1116"/>
      <c r="J72" s="1116"/>
      <c r="K72" s="1116"/>
      <c r="L72" s="1116"/>
      <c r="M72" s="1116"/>
      <c r="N72" s="1116"/>
      <c r="O72" s="1116"/>
      <c r="P72" s="1116"/>
      <c r="Q72" s="1116"/>
      <c r="R72" s="1116"/>
      <c r="S72" s="1116"/>
      <c r="T72" s="1116"/>
      <c r="U72" s="1116"/>
      <c r="V72" s="1116"/>
      <c r="W72" s="1116"/>
      <c r="X72" s="1116"/>
      <c r="Y72" s="1116"/>
      <c r="Z72" s="1116"/>
      <c r="AA72" s="502"/>
      <c r="AB72" s="502"/>
      <c r="AC72" s="502"/>
      <c r="AD72" s="499"/>
      <c r="AE72" s="499"/>
      <c r="AF72" s="499"/>
      <c r="AG72" s="499"/>
      <c r="AH72" s="502"/>
      <c r="AI72" s="499"/>
      <c r="AJ72" s="499"/>
      <c r="AK72" s="499"/>
      <c r="AL72" s="499"/>
      <c r="AM72" s="499"/>
      <c r="AN72" s="499"/>
      <c r="AO72" s="499"/>
      <c r="AP72" s="499"/>
    </row>
    <row r="73" spans="1:42" s="498" customFormat="1" ht="19.899999999999999" customHeight="1">
      <c r="A73" s="500" t="s">
        <v>717</v>
      </c>
      <c r="B73" s="500" t="s">
        <v>714</v>
      </c>
      <c r="C73" s="497"/>
      <c r="D73" s="497"/>
      <c r="E73" s="497"/>
      <c r="F73" s="497"/>
      <c r="G73" s="497"/>
      <c r="H73" s="497"/>
      <c r="I73" s="497"/>
      <c r="J73" s="497"/>
      <c r="K73" s="497"/>
      <c r="L73" s="497"/>
      <c r="M73" s="497"/>
      <c r="N73" s="497"/>
      <c r="O73" s="497"/>
      <c r="P73" s="499"/>
      <c r="Q73" s="497"/>
      <c r="R73" s="497"/>
      <c r="S73" s="497"/>
      <c r="T73" s="497"/>
      <c r="U73" s="497"/>
      <c r="V73" s="497"/>
      <c r="W73" s="497"/>
      <c r="X73" s="497"/>
      <c r="Y73" s="497"/>
      <c r="Z73" s="497"/>
      <c r="AA73" s="497"/>
      <c r="AB73" s="497"/>
      <c r="AC73" s="497"/>
      <c r="AD73" s="497"/>
      <c r="AE73" s="497"/>
      <c r="AF73" s="497"/>
      <c r="AG73" s="497"/>
      <c r="AH73" s="497"/>
      <c r="AI73" s="497"/>
      <c r="AJ73" s="497"/>
      <c r="AK73" s="497"/>
      <c r="AL73" s="497"/>
      <c r="AM73" s="497"/>
      <c r="AN73" s="497"/>
      <c r="AO73" s="497"/>
      <c r="AP73" s="497"/>
    </row>
    <row r="74" spans="1:42" ht="12" customHeight="1">
      <c r="B74" s="495"/>
      <c r="C74" s="495"/>
      <c r="D74" s="495"/>
      <c r="E74" s="495"/>
      <c r="F74" s="495"/>
      <c r="G74" s="495"/>
      <c r="H74" s="495"/>
      <c r="I74" s="495"/>
      <c r="J74" s="495"/>
      <c r="K74" s="495"/>
      <c r="L74" s="495"/>
      <c r="M74" s="495"/>
      <c r="N74" s="495"/>
      <c r="O74" s="495"/>
      <c r="P74" s="497"/>
      <c r="Q74" s="495"/>
      <c r="R74" s="495"/>
      <c r="S74" s="495"/>
      <c r="T74" s="495"/>
      <c r="U74" s="495"/>
      <c r="V74" s="495"/>
      <c r="W74" s="495"/>
      <c r="X74" s="495"/>
      <c r="Y74" s="495"/>
      <c r="Z74" s="495"/>
      <c r="AA74" s="495"/>
      <c r="AB74" s="495"/>
      <c r="AC74" s="495"/>
      <c r="AD74" s="495"/>
      <c r="AE74" s="495"/>
      <c r="AF74" s="495"/>
      <c r="AG74" s="495"/>
      <c r="AH74" s="495"/>
      <c r="AI74" s="495"/>
      <c r="AJ74" s="495"/>
      <c r="AK74" s="495"/>
      <c r="AL74" s="495"/>
      <c r="AM74" s="495"/>
      <c r="AN74" s="495"/>
      <c r="AO74" s="495"/>
      <c r="AP74" s="495"/>
    </row>
    <row r="75" spans="1:42" ht="12" customHeight="1">
      <c r="B75" s="495"/>
      <c r="C75" s="495"/>
      <c r="D75" s="495"/>
      <c r="E75" s="495"/>
      <c r="F75" s="495"/>
      <c r="G75" s="495"/>
      <c r="H75" s="495"/>
      <c r="I75" s="495"/>
      <c r="J75" s="495"/>
      <c r="K75" s="495"/>
      <c r="L75" s="495"/>
      <c r="M75" s="495"/>
      <c r="N75" s="495"/>
      <c r="O75" s="495"/>
      <c r="P75" s="495"/>
      <c r="Q75" s="495"/>
      <c r="R75" s="495"/>
      <c r="S75" s="495"/>
      <c r="T75" s="495"/>
      <c r="U75" s="495"/>
      <c r="V75" s="495"/>
      <c r="W75" s="495"/>
      <c r="X75" s="495"/>
      <c r="Y75" s="495"/>
      <c r="Z75" s="495"/>
      <c r="AA75" s="495"/>
      <c r="AB75" s="495"/>
      <c r="AC75" s="495"/>
      <c r="AD75" s="495"/>
      <c r="AE75" s="495"/>
      <c r="AF75" s="495"/>
      <c r="AG75" s="495"/>
      <c r="AH75" s="495"/>
      <c r="AI75" s="495"/>
      <c r="AJ75" s="495"/>
      <c r="AK75" s="495"/>
      <c r="AL75" s="495"/>
      <c r="AM75" s="495"/>
      <c r="AN75" s="495"/>
      <c r="AO75" s="495"/>
      <c r="AP75" s="495"/>
    </row>
    <row r="76" spans="1:42" ht="12" customHeight="1">
      <c r="B76" s="495"/>
      <c r="C76" s="495"/>
      <c r="D76" s="495"/>
      <c r="E76" s="495"/>
      <c r="F76" s="495"/>
      <c r="G76" s="495"/>
      <c r="H76" s="495"/>
      <c r="I76" s="495"/>
      <c r="J76" s="495"/>
      <c r="K76" s="495"/>
      <c r="L76" s="495"/>
      <c r="M76" s="495"/>
      <c r="N76" s="495"/>
      <c r="O76" s="495"/>
      <c r="P76" s="495"/>
      <c r="Q76" s="495"/>
      <c r="R76" s="495"/>
      <c r="S76" s="495"/>
      <c r="T76" s="495"/>
      <c r="U76" s="495"/>
      <c r="V76" s="495"/>
      <c r="W76" s="495"/>
      <c r="X76" s="495"/>
      <c r="Y76" s="495"/>
      <c r="Z76" s="495"/>
      <c r="AA76" s="495"/>
      <c r="AB76" s="495"/>
      <c r="AC76" s="495"/>
      <c r="AD76" s="495"/>
      <c r="AE76" s="495"/>
      <c r="AF76" s="495"/>
      <c r="AG76" s="495"/>
      <c r="AH76" s="495"/>
      <c r="AI76" s="495"/>
      <c r="AJ76" s="495"/>
      <c r="AK76" s="495"/>
      <c r="AL76" s="495"/>
      <c r="AM76" s="495"/>
      <c r="AN76" s="495"/>
      <c r="AO76" s="495"/>
      <c r="AP76" s="495"/>
    </row>
    <row r="77" spans="1:42" ht="12" customHeight="1">
      <c r="B77" s="496"/>
      <c r="C77" s="495"/>
      <c r="D77" s="495"/>
      <c r="E77" s="495"/>
      <c r="F77" s="495"/>
      <c r="G77" s="495"/>
      <c r="H77" s="495"/>
      <c r="I77" s="495"/>
      <c r="J77" s="495"/>
      <c r="K77" s="495"/>
      <c r="L77" s="495"/>
      <c r="M77" s="495"/>
      <c r="N77" s="495"/>
      <c r="O77" s="495"/>
      <c r="P77" s="495"/>
      <c r="Q77" s="495"/>
      <c r="R77" s="495"/>
      <c r="S77" s="495"/>
      <c r="T77" s="495"/>
      <c r="U77" s="495"/>
      <c r="V77" s="495"/>
      <c r="W77" s="495"/>
      <c r="X77" s="495"/>
      <c r="Y77" s="495"/>
      <c r="Z77" s="495"/>
      <c r="AA77" s="495"/>
      <c r="AB77" s="495"/>
      <c r="AC77" s="495"/>
      <c r="AD77" s="495"/>
      <c r="AE77" s="495"/>
      <c r="AF77" s="495"/>
      <c r="AG77" s="495"/>
      <c r="AH77" s="495"/>
      <c r="AI77" s="495"/>
      <c r="AJ77" s="495"/>
      <c r="AK77" s="495"/>
      <c r="AL77" s="495"/>
      <c r="AM77" s="495"/>
      <c r="AN77" s="495"/>
      <c r="AO77" s="495"/>
      <c r="AP77" s="495"/>
    </row>
    <row r="78" spans="1:42" ht="18.75">
      <c r="B78" s="494"/>
      <c r="C78" s="494"/>
      <c r="D78" s="494"/>
      <c r="E78" s="494"/>
      <c r="F78" s="494"/>
      <c r="G78" s="494"/>
      <c r="H78" s="494"/>
      <c r="I78" s="494"/>
      <c r="J78" s="494"/>
      <c r="K78" s="494"/>
      <c r="L78" s="494"/>
      <c r="M78" s="494"/>
      <c r="N78" s="494"/>
      <c r="O78" s="494"/>
      <c r="P78" s="495"/>
      <c r="Q78" s="494"/>
      <c r="R78" s="494"/>
      <c r="S78" s="494"/>
      <c r="T78" s="599" t="s">
        <v>620</v>
      </c>
      <c r="U78" s="494"/>
      <c r="V78" s="494"/>
      <c r="W78" s="494"/>
      <c r="X78" s="494"/>
      <c r="Y78" s="494"/>
      <c r="Z78" s="494"/>
      <c r="AA78" s="494"/>
      <c r="AB78" s="494"/>
      <c r="AC78" s="494"/>
      <c r="AD78" s="494"/>
      <c r="AE78" s="494"/>
      <c r="AF78" s="494"/>
      <c r="AG78" s="494"/>
      <c r="AH78" s="494"/>
      <c r="AI78" s="494"/>
      <c r="AJ78" s="494"/>
      <c r="AK78" s="494"/>
      <c r="AL78" s="494"/>
      <c r="AM78" s="494"/>
      <c r="AN78" s="494"/>
      <c r="AO78" s="494"/>
      <c r="AP78" s="494"/>
    </row>
    <row r="79" spans="1:42" ht="24" customHeight="1">
      <c r="F79" s="493" t="s">
        <v>604</v>
      </c>
      <c r="P79" s="494"/>
      <c r="T79" s="600" t="e">
        <f>様式4!$AZ$18/様式4!$AZ$19*$L$61</f>
        <v>#DIV/0!</v>
      </c>
      <c r="Y79" s="728" t="s">
        <v>721</v>
      </c>
    </row>
    <row r="80" spans="1:42">
      <c r="F80" s="493" t="s">
        <v>605</v>
      </c>
      <c r="Y80" s="728" t="s">
        <v>722</v>
      </c>
    </row>
    <row r="81" spans="6:25">
      <c r="F81" s="493" t="s">
        <v>606</v>
      </c>
      <c r="Y81" s="728" t="s">
        <v>723</v>
      </c>
    </row>
    <row r="82" spans="6:25">
      <c r="F82" s="493" t="s">
        <v>607</v>
      </c>
    </row>
    <row r="83" spans="6:25">
      <c r="F83" s="493" t="s">
        <v>608</v>
      </c>
    </row>
    <row r="84" spans="6:25">
      <c r="F84" s="493" t="s">
        <v>609</v>
      </c>
    </row>
    <row r="85" spans="6:25">
      <c r="F85" s="493" t="s">
        <v>610</v>
      </c>
    </row>
    <row r="86" spans="6:25">
      <c r="F86" s="493" t="s">
        <v>611</v>
      </c>
    </row>
    <row r="87" spans="6:25">
      <c r="F87" s="493" t="s">
        <v>612</v>
      </c>
    </row>
    <row r="88" spans="6:25">
      <c r="F88" s="493" t="s">
        <v>613</v>
      </c>
    </row>
    <row r="89" spans="6:25">
      <c r="F89" s="493" t="s">
        <v>614</v>
      </c>
    </row>
    <row r="90" spans="6:25">
      <c r="F90" s="493" t="s">
        <v>615</v>
      </c>
    </row>
    <row r="91" spans="6:25">
      <c r="F91" s="493" t="s">
        <v>616</v>
      </c>
    </row>
    <row r="92" spans="6:25">
      <c r="F92" s="493" t="s">
        <v>617</v>
      </c>
    </row>
    <row r="93" spans="6:25">
      <c r="F93" s="493" t="s">
        <v>618</v>
      </c>
    </row>
    <row r="94" spans="6:25">
      <c r="F94" s="493" t="s">
        <v>619</v>
      </c>
    </row>
  </sheetData>
  <sheetProtection algorithmName="SHA-512" hashValue="l48Wg7+9LFXEloCJrsXlX2mcJCqhF2hAOd7m8HjTyZmMyERFKWcCpF+/DgyBe/1spOjGUGMiXoSCbtg/xHZciQ==" saltValue="EDYS+m67qKKRx3dSy8BS0g==" spinCount="100000" sheet="1" formatCells="0" insertColumns="0" insertRows="0" selectLockedCells="1"/>
  <mergeCells count="155">
    <mergeCell ref="AF1:AG3"/>
    <mergeCell ref="A5:N5"/>
    <mergeCell ref="A6:A10"/>
    <mergeCell ref="B6:D10"/>
    <mergeCell ref="E6:E10"/>
    <mergeCell ref="F6:F10"/>
    <mergeCell ref="G6:G10"/>
    <mergeCell ref="H6:H10"/>
    <mergeCell ref="I6:I10"/>
    <mergeCell ref="AE6:AG10"/>
    <mergeCell ref="R7:R8"/>
    <mergeCell ref="U7:W7"/>
    <mergeCell ref="Y7:Z7"/>
    <mergeCell ref="K8:K10"/>
    <mergeCell ref="L8:L10"/>
    <mergeCell ref="M8:M10"/>
    <mergeCell ref="N8:N10"/>
    <mergeCell ref="O8:O10"/>
    <mergeCell ref="Q8:Q10"/>
    <mergeCell ref="J6:J10"/>
    <mergeCell ref="K6:R6"/>
    <mergeCell ref="S6:AD6"/>
    <mergeCell ref="X8:Z8"/>
    <mergeCell ref="AA8:AA10"/>
    <mergeCell ref="AB8:AB10"/>
    <mergeCell ref="AC8:AC10"/>
    <mergeCell ref="AD8:AD10"/>
    <mergeCell ref="AE1:AE3"/>
    <mergeCell ref="R9:R10"/>
    <mergeCell ref="T9:W9"/>
    <mergeCell ref="X9:X10"/>
    <mergeCell ref="Y9:Y10"/>
    <mergeCell ref="Z9:Z10"/>
    <mergeCell ref="B45:D45"/>
    <mergeCell ref="AE15:AG15"/>
    <mergeCell ref="AE12:AG12"/>
    <mergeCell ref="R11:R60"/>
    <mergeCell ref="AE47:AG47"/>
    <mergeCell ref="AE59:AG59"/>
    <mergeCell ref="S8:S10"/>
    <mergeCell ref="T8:W8"/>
    <mergeCell ref="B13:D13"/>
    <mergeCell ref="AE13:AG13"/>
    <mergeCell ref="B14:D14"/>
    <mergeCell ref="AE14:AG14"/>
    <mergeCell ref="B15:D15"/>
    <mergeCell ref="B11:D11"/>
    <mergeCell ref="L11:L60"/>
    <mergeCell ref="M11:M60"/>
    <mergeCell ref="N11:N60"/>
    <mergeCell ref="Q11:Q60"/>
    <mergeCell ref="B36:D36"/>
    <mergeCell ref="AE36:AG36"/>
    <mergeCell ref="B37:D37"/>
    <mergeCell ref="AE37:AG37"/>
    <mergeCell ref="B38:D38"/>
    <mergeCell ref="AE38:AG38"/>
    <mergeCell ref="B41:D41"/>
    <mergeCell ref="AE41:AG41"/>
    <mergeCell ref="B42:D42"/>
    <mergeCell ref="AE42:AG42"/>
    <mergeCell ref="B43:D43"/>
    <mergeCell ref="B39:D39"/>
    <mergeCell ref="AE43:AG43"/>
    <mergeCell ref="B44:D44"/>
    <mergeCell ref="AE44:AG44"/>
    <mergeCell ref="AB11:AB60"/>
    <mergeCell ref="AE45:AG45"/>
    <mergeCell ref="AE16:AG16"/>
    <mergeCell ref="B17:D17"/>
    <mergeCell ref="AE17:AG17"/>
    <mergeCell ref="B18:D18"/>
    <mergeCell ref="AE18:AG18"/>
    <mergeCell ref="B19:D19"/>
    <mergeCell ref="AE19:AG19"/>
    <mergeCell ref="B20:D20"/>
    <mergeCell ref="AE20:AG20"/>
    <mergeCell ref="B21:D21"/>
    <mergeCell ref="AE21:AG21"/>
    <mergeCell ref="B22:D22"/>
    <mergeCell ref="AE22:AG22"/>
    <mergeCell ref="P8:P10"/>
    <mergeCell ref="B69:Z69"/>
    <mergeCell ref="B70:Z70"/>
    <mergeCell ref="B71:Z71"/>
    <mergeCell ref="B53:D53"/>
    <mergeCell ref="AE53:AG53"/>
    <mergeCell ref="B54:D54"/>
    <mergeCell ref="AE54:AG54"/>
    <mergeCell ref="AE61:AG61"/>
    <mergeCell ref="S63:W63"/>
    <mergeCell ref="AA63:AC63"/>
    <mergeCell ref="B58:D58"/>
    <mergeCell ref="AE58:AG58"/>
    <mergeCell ref="B59:D59"/>
    <mergeCell ref="B47:D47"/>
    <mergeCell ref="B51:D51"/>
    <mergeCell ref="AE55:AG55"/>
    <mergeCell ref="B56:D56"/>
    <mergeCell ref="AE56:AG56"/>
    <mergeCell ref="B57:D57"/>
    <mergeCell ref="AE57:AG57"/>
    <mergeCell ref="AE51:AG51"/>
    <mergeCell ref="B52:D52"/>
    <mergeCell ref="AE52:AG52"/>
    <mergeCell ref="B72:Z72"/>
    <mergeCell ref="A65:E65"/>
    <mergeCell ref="A66:Z66"/>
    <mergeCell ref="A67:Z67"/>
    <mergeCell ref="B68:Z68"/>
    <mergeCell ref="B55:D55"/>
    <mergeCell ref="B61:J61"/>
    <mergeCell ref="B60:D60"/>
    <mergeCell ref="AE60:AG60"/>
    <mergeCell ref="AD11:AD60"/>
    <mergeCell ref="AE11:AG11"/>
    <mergeCell ref="B12:D12"/>
    <mergeCell ref="B48:D48"/>
    <mergeCell ref="AE48:AG48"/>
    <mergeCell ref="B49:D49"/>
    <mergeCell ref="AE49:AG49"/>
    <mergeCell ref="B50:D50"/>
    <mergeCell ref="AE50:AG50"/>
    <mergeCell ref="B46:D46"/>
    <mergeCell ref="AE46:AG46"/>
    <mergeCell ref="AE39:AG39"/>
    <mergeCell ref="B40:D40"/>
    <mergeCell ref="AE40:AG40"/>
    <mergeCell ref="B16:D16"/>
    <mergeCell ref="B23:D23"/>
    <mergeCell ref="AE23:AG23"/>
    <mergeCell ref="B24:D24"/>
    <mergeCell ref="AE24:AG24"/>
    <mergeCell ref="B25:D25"/>
    <mergeCell ref="AE25:AG25"/>
    <mergeCell ref="B26:D26"/>
    <mergeCell ref="AE26:AG26"/>
    <mergeCell ref="B27:D27"/>
    <mergeCell ref="AE27:AG27"/>
    <mergeCell ref="B33:D33"/>
    <mergeCell ref="AE33:AG33"/>
    <mergeCell ref="B34:D34"/>
    <mergeCell ref="AE34:AG34"/>
    <mergeCell ref="B35:D35"/>
    <mergeCell ref="AE35:AG35"/>
    <mergeCell ref="B28:D28"/>
    <mergeCell ref="AE28:AG28"/>
    <mergeCell ref="B29:D29"/>
    <mergeCell ref="AE29:AG29"/>
    <mergeCell ref="B30:D30"/>
    <mergeCell ref="AE30:AG30"/>
    <mergeCell ref="B31:D31"/>
    <mergeCell ref="AE31:AG31"/>
    <mergeCell ref="B32:D32"/>
    <mergeCell ref="AE32:AG32"/>
  </mergeCells>
  <phoneticPr fontId="4"/>
  <conditionalFormatting sqref="K11:O11 Q11 S11:W11 AB11:AD11 B11:F60 X11:AA60 AE11:AG61 K12:M60 O12:O60 S12:S60 U12:W60 T12:T61 B61 K61:O61 Q61:S61 U61:AB61 AD61">
    <cfRule type="containsBlanks" dxfId="2" priority="8">
      <formula>LEN(TRIM(B11))=0</formula>
    </cfRule>
  </conditionalFormatting>
  <conditionalFormatting sqref="P11:P61">
    <cfRule type="containsBlanks" dxfId="1" priority="6">
      <formula>LEN(TRIM(P11))=0</formula>
    </cfRule>
  </conditionalFormatting>
  <conditionalFormatting sqref="AC12:AC61">
    <cfRule type="containsBlanks" dxfId="0" priority="7">
      <formula>LEN(TRIM(AC12))=0</formula>
    </cfRule>
  </conditionalFormatting>
  <dataValidations count="10">
    <dataValidation type="list" showErrorMessage="1" sqref="E11:E60" xr:uid="{1C6C80DE-6829-4858-814B-69A0A5DE357B}">
      <formula1>"○,×"</formula1>
    </dataValidation>
    <dataValidation type="list" allowBlank="1" showInputMessage="1" showErrorMessage="1" sqref="WVM983063:WVM983082 SO11:SO61 ACK11:ACK61 AMG11:AMG61 AWC11:AWC61 BFY11:BFY61 BPU11:BPU61 BZQ11:BZQ61 CJM11:CJM61 CTI11:CTI61 DDE11:DDE61 DNA11:DNA61 DWW11:DWW61 EGS11:EGS61 EQO11:EQO61 FAK11:FAK61 FKG11:FKG61 FUC11:FUC61 GDY11:GDY61 GNU11:GNU61 GXQ11:GXQ61 HHM11:HHM61 HRI11:HRI61 IBE11:IBE61 ILA11:ILA61 IUW11:IUW61 JES11:JES61 JOO11:JOO61 JYK11:JYK61 KIG11:KIG61 KSC11:KSC61 LBY11:LBY61 LLU11:LLU61 LVQ11:LVQ61 MFM11:MFM61 MPI11:MPI61 MZE11:MZE61 NJA11:NJA61 NSW11:NSW61 OCS11:OCS61 OMO11:OMO61 OWK11:OWK61 PGG11:PGG61 PQC11:PQC61 PZY11:PZY61 QJU11:QJU61 QTQ11:QTQ61 RDM11:RDM61 RNI11:RNI61 RXE11:RXE61 SHA11:SHA61 SQW11:SQW61 TAS11:TAS61 TKO11:TKO61 TUK11:TUK61 UEG11:UEG61 UOC11:UOC61 UXY11:UXY61 VHU11:VHU61 VRQ11:VRQ61 WBM11:WBM61 WLI11:WLI61 WVE11:WVE61 IS11:IS61 WVM65:WVM68 SW65559:SW65578 ACS65559:ACS65578 AMO65559:AMO65578 AWK65559:AWK65578 BGG65559:BGG65578 BQC65559:BQC65578 BZY65559:BZY65578 CJU65559:CJU65578 CTQ65559:CTQ65578 DDM65559:DDM65578 DNI65559:DNI65578 DXE65559:DXE65578 EHA65559:EHA65578 EQW65559:EQW65578 FAS65559:FAS65578 FKO65559:FKO65578 FUK65559:FUK65578 GEG65559:GEG65578 GOC65559:GOC65578 GXY65559:GXY65578 HHU65559:HHU65578 HRQ65559:HRQ65578 IBM65559:IBM65578 ILI65559:ILI65578 IVE65559:IVE65578 JFA65559:JFA65578 JOW65559:JOW65578 JYS65559:JYS65578 KIO65559:KIO65578 KSK65559:KSK65578 LCG65559:LCG65578 LMC65559:LMC65578 LVY65559:LVY65578 MFU65559:MFU65578 MPQ65559:MPQ65578 MZM65559:MZM65578 NJI65559:NJI65578 NTE65559:NTE65578 ODA65559:ODA65578 OMW65559:OMW65578 OWS65559:OWS65578 PGO65559:PGO65578 PQK65559:PQK65578 QAG65559:QAG65578 QKC65559:QKC65578 QTY65559:QTY65578 RDU65559:RDU65578 RNQ65559:RNQ65578 RXM65559:RXM65578 SHI65559:SHI65578 SRE65559:SRE65578 TBA65559:TBA65578 TKW65559:TKW65578 TUS65559:TUS65578 UEO65559:UEO65578 UOK65559:UOK65578 UYG65559:UYG65578 VIC65559:VIC65578 VRY65559:VRY65578 WBU65559:WBU65578 WLQ65559:WLQ65578 WVM65559:WVM65578 JA131095:JA131114 SW131095:SW131114 ACS131095:ACS131114 AMO131095:AMO131114 AWK131095:AWK131114 BGG131095:BGG131114 BQC131095:BQC131114 BZY131095:BZY131114 CJU131095:CJU131114 CTQ131095:CTQ131114 DDM131095:DDM131114 DNI131095:DNI131114 DXE131095:DXE131114 EHA131095:EHA131114 EQW131095:EQW131114 FAS131095:FAS131114 FKO131095:FKO131114 FUK131095:FUK131114 GEG131095:GEG131114 GOC131095:GOC131114 GXY131095:GXY131114 HHU131095:HHU131114 HRQ131095:HRQ131114 IBM131095:IBM131114 ILI131095:ILI131114 IVE131095:IVE131114 JFA131095:JFA131114 JOW131095:JOW131114 JYS131095:JYS131114 KIO131095:KIO131114 KSK131095:KSK131114 LCG131095:LCG131114 LMC131095:LMC131114 LVY131095:LVY131114 MFU131095:MFU131114 MPQ131095:MPQ131114 MZM131095:MZM131114 NJI131095:NJI131114 NTE131095:NTE131114 ODA131095:ODA131114 OMW131095:OMW131114 OWS131095:OWS131114 PGO131095:PGO131114 PQK131095:PQK131114 QAG131095:QAG131114 QKC131095:QKC131114 QTY131095:QTY131114 RDU131095:RDU131114 RNQ131095:RNQ131114 RXM131095:RXM131114 SHI131095:SHI131114 SRE131095:SRE131114 TBA131095:TBA131114 TKW131095:TKW131114 TUS131095:TUS131114 UEO131095:UEO131114 UOK131095:UOK131114 UYG131095:UYG131114 VIC131095:VIC131114 VRY131095:VRY131114 WBU131095:WBU131114 WLQ131095:WLQ131114 WVM131095:WVM131114 JA196631:JA196650 SW196631:SW196650 ACS196631:ACS196650 AMO196631:AMO196650 AWK196631:AWK196650 BGG196631:BGG196650 BQC196631:BQC196650 BZY196631:BZY196650 CJU196631:CJU196650 CTQ196631:CTQ196650 DDM196631:DDM196650 DNI196631:DNI196650 DXE196631:DXE196650 EHA196631:EHA196650 EQW196631:EQW196650 FAS196631:FAS196650 FKO196631:FKO196650 FUK196631:FUK196650 GEG196631:GEG196650 GOC196631:GOC196650 GXY196631:GXY196650 HHU196631:HHU196650 HRQ196631:HRQ196650 IBM196631:IBM196650 ILI196631:ILI196650 IVE196631:IVE196650 JFA196631:JFA196650 JOW196631:JOW196650 JYS196631:JYS196650 KIO196631:KIO196650 KSK196631:KSK196650 LCG196631:LCG196650 LMC196631:LMC196650 LVY196631:LVY196650 MFU196631:MFU196650 MPQ196631:MPQ196650 MZM196631:MZM196650 NJI196631:NJI196650 NTE196631:NTE196650 ODA196631:ODA196650 OMW196631:OMW196650 OWS196631:OWS196650 PGO196631:PGO196650 PQK196631:PQK196650 QAG196631:QAG196650 QKC196631:QKC196650 QTY196631:QTY196650 RDU196631:RDU196650 RNQ196631:RNQ196650 RXM196631:RXM196650 SHI196631:SHI196650 SRE196631:SRE196650 TBA196631:TBA196650 TKW196631:TKW196650 TUS196631:TUS196650 UEO196631:UEO196650 UOK196631:UOK196650 UYG196631:UYG196650 VIC196631:VIC196650 VRY196631:VRY196650 WBU196631:WBU196650 WLQ196631:WLQ196650 WVM196631:WVM196650 JA262167:JA262186 SW262167:SW262186 ACS262167:ACS262186 AMO262167:AMO262186 AWK262167:AWK262186 BGG262167:BGG262186 BQC262167:BQC262186 BZY262167:BZY262186 CJU262167:CJU262186 CTQ262167:CTQ262186 DDM262167:DDM262186 DNI262167:DNI262186 DXE262167:DXE262186 EHA262167:EHA262186 EQW262167:EQW262186 FAS262167:FAS262186 FKO262167:FKO262186 FUK262167:FUK262186 GEG262167:GEG262186 GOC262167:GOC262186 GXY262167:GXY262186 HHU262167:HHU262186 HRQ262167:HRQ262186 IBM262167:IBM262186 ILI262167:ILI262186 IVE262167:IVE262186 JFA262167:JFA262186 JOW262167:JOW262186 JYS262167:JYS262186 KIO262167:KIO262186 KSK262167:KSK262186 LCG262167:LCG262186 LMC262167:LMC262186 LVY262167:LVY262186 MFU262167:MFU262186 MPQ262167:MPQ262186 MZM262167:MZM262186 NJI262167:NJI262186 NTE262167:NTE262186 ODA262167:ODA262186 OMW262167:OMW262186 OWS262167:OWS262186 PGO262167:PGO262186 PQK262167:PQK262186 QAG262167:QAG262186 QKC262167:QKC262186 QTY262167:QTY262186 RDU262167:RDU262186 RNQ262167:RNQ262186 RXM262167:RXM262186 SHI262167:SHI262186 SRE262167:SRE262186 TBA262167:TBA262186 TKW262167:TKW262186 TUS262167:TUS262186 UEO262167:UEO262186 UOK262167:UOK262186 UYG262167:UYG262186 VIC262167:VIC262186 VRY262167:VRY262186 WBU262167:WBU262186 WLQ262167:WLQ262186 WVM262167:WVM262186 JA327703:JA327722 SW327703:SW327722 ACS327703:ACS327722 AMO327703:AMO327722 AWK327703:AWK327722 BGG327703:BGG327722 BQC327703:BQC327722 BZY327703:BZY327722 CJU327703:CJU327722 CTQ327703:CTQ327722 DDM327703:DDM327722 DNI327703:DNI327722 DXE327703:DXE327722 EHA327703:EHA327722 EQW327703:EQW327722 FAS327703:FAS327722 FKO327703:FKO327722 FUK327703:FUK327722 GEG327703:GEG327722 GOC327703:GOC327722 GXY327703:GXY327722 HHU327703:HHU327722 HRQ327703:HRQ327722 IBM327703:IBM327722 ILI327703:ILI327722 IVE327703:IVE327722 JFA327703:JFA327722 JOW327703:JOW327722 JYS327703:JYS327722 KIO327703:KIO327722 KSK327703:KSK327722 LCG327703:LCG327722 LMC327703:LMC327722 LVY327703:LVY327722 MFU327703:MFU327722 MPQ327703:MPQ327722 MZM327703:MZM327722 NJI327703:NJI327722 NTE327703:NTE327722 ODA327703:ODA327722 OMW327703:OMW327722 OWS327703:OWS327722 PGO327703:PGO327722 PQK327703:PQK327722 QAG327703:QAG327722 QKC327703:QKC327722 QTY327703:QTY327722 RDU327703:RDU327722 RNQ327703:RNQ327722 RXM327703:RXM327722 SHI327703:SHI327722 SRE327703:SRE327722 TBA327703:TBA327722 TKW327703:TKW327722 TUS327703:TUS327722 UEO327703:UEO327722 UOK327703:UOK327722 UYG327703:UYG327722 VIC327703:VIC327722 VRY327703:VRY327722 WBU327703:WBU327722 WLQ327703:WLQ327722 WVM327703:WVM327722 JA393239:JA393258 SW393239:SW393258 ACS393239:ACS393258 AMO393239:AMO393258 AWK393239:AWK393258 BGG393239:BGG393258 BQC393239:BQC393258 BZY393239:BZY393258 CJU393239:CJU393258 CTQ393239:CTQ393258 DDM393239:DDM393258 DNI393239:DNI393258 DXE393239:DXE393258 EHA393239:EHA393258 EQW393239:EQW393258 FAS393239:FAS393258 FKO393239:FKO393258 FUK393239:FUK393258 GEG393239:GEG393258 GOC393239:GOC393258 GXY393239:GXY393258 HHU393239:HHU393258 HRQ393239:HRQ393258 IBM393239:IBM393258 ILI393239:ILI393258 IVE393239:IVE393258 JFA393239:JFA393258 JOW393239:JOW393258 JYS393239:JYS393258 KIO393239:KIO393258 KSK393239:KSK393258 LCG393239:LCG393258 LMC393239:LMC393258 LVY393239:LVY393258 MFU393239:MFU393258 MPQ393239:MPQ393258 MZM393239:MZM393258 NJI393239:NJI393258 NTE393239:NTE393258 ODA393239:ODA393258 OMW393239:OMW393258 OWS393239:OWS393258 PGO393239:PGO393258 PQK393239:PQK393258 QAG393239:QAG393258 QKC393239:QKC393258 QTY393239:QTY393258 RDU393239:RDU393258 RNQ393239:RNQ393258 RXM393239:RXM393258 SHI393239:SHI393258 SRE393239:SRE393258 TBA393239:TBA393258 TKW393239:TKW393258 TUS393239:TUS393258 UEO393239:UEO393258 UOK393239:UOK393258 UYG393239:UYG393258 VIC393239:VIC393258 VRY393239:VRY393258 WBU393239:WBU393258 WLQ393239:WLQ393258 WVM393239:WVM393258 JA458775:JA458794 SW458775:SW458794 ACS458775:ACS458794 AMO458775:AMO458794 AWK458775:AWK458794 BGG458775:BGG458794 BQC458775:BQC458794 BZY458775:BZY458794 CJU458775:CJU458794 CTQ458775:CTQ458794 DDM458775:DDM458794 DNI458775:DNI458794 DXE458775:DXE458794 EHA458775:EHA458794 EQW458775:EQW458794 FAS458775:FAS458794 FKO458775:FKO458794 FUK458775:FUK458794 GEG458775:GEG458794 GOC458775:GOC458794 GXY458775:GXY458794 HHU458775:HHU458794 HRQ458775:HRQ458794 IBM458775:IBM458794 ILI458775:ILI458794 IVE458775:IVE458794 JFA458775:JFA458794 JOW458775:JOW458794 JYS458775:JYS458794 KIO458775:KIO458794 KSK458775:KSK458794 LCG458775:LCG458794 LMC458775:LMC458794 LVY458775:LVY458794 MFU458775:MFU458794 MPQ458775:MPQ458794 MZM458775:MZM458794 NJI458775:NJI458794 NTE458775:NTE458794 ODA458775:ODA458794 OMW458775:OMW458794 OWS458775:OWS458794 PGO458775:PGO458794 PQK458775:PQK458794 QAG458775:QAG458794 QKC458775:QKC458794 QTY458775:QTY458794 RDU458775:RDU458794 RNQ458775:RNQ458794 RXM458775:RXM458794 SHI458775:SHI458794 SRE458775:SRE458794 TBA458775:TBA458794 TKW458775:TKW458794 TUS458775:TUS458794 UEO458775:UEO458794 UOK458775:UOK458794 UYG458775:UYG458794 VIC458775:VIC458794 VRY458775:VRY458794 WBU458775:WBU458794 WLQ458775:WLQ458794 WVM458775:WVM458794 JA524311:JA524330 SW524311:SW524330 ACS524311:ACS524330 AMO524311:AMO524330 AWK524311:AWK524330 BGG524311:BGG524330 BQC524311:BQC524330 BZY524311:BZY524330 CJU524311:CJU524330 CTQ524311:CTQ524330 DDM524311:DDM524330 DNI524311:DNI524330 DXE524311:DXE524330 EHA524311:EHA524330 EQW524311:EQW524330 FAS524311:FAS524330 FKO524311:FKO524330 FUK524311:FUK524330 GEG524311:GEG524330 GOC524311:GOC524330 GXY524311:GXY524330 HHU524311:HHU524330 HRQ524311:HRQ524330 IBM524311:IBM524330 ILI524311:ILI524330 IVE524311:IVE524330 JFA524311:JFA524330 JOW524311:JOW524330 JYS524311:JYS524330 KIO524311:KIO524330 KSK524311:KSK524330 LCG524311:LCG524330 LMC524311:LMC524330 LVY524311:LVY524330 MFU524311:MFU524330 MPQ524311:MPQ524330 MZM524311:MZM524330 NJI524311:NJI524330 NTE524311:NTE524330 ODA524311:ODA524330 OMW524311:OMW524330 OWS524311:OWS524330 PGO524311:PGO524330 PQK524311:PQK524330 QAG524311:QAG524330 QKC524311:QKC524330 QTY524311:QTY524330 RDU524311:RDU524330 RNQ524311:RNQ524330 RXM524311:RXM524330 SHI524311:SHI524330 SRE524311:SRE524330 TBA524311:TBA524330 TKW524311:TKW524330 TUS524311:TUS524330 UEO524311:UEO524330 UOK524311:UOK524330 UYG524311:UYG524330 VIC524311:VIC524330 VRY524311:VRY524330 WBU524311:WBU524330 WLQ524311:WLQ524330 WVM524311:WVM524330 JA589847:JA589866 SW589847:SW589866 ACS589847:ACS589866 AMO589847:AMO589866 AWK589847:AWK589866 BGG589847:BGG589866 BQC589847:BQC589866 BZY589847:BZY589866 CJU589847:CJU589866 CTQ589847:CTQ589866 DDM589847:DDM589866 DNI589847:DNI589866 DXE589847:DXE589866 EHA589847:EHA589866 EQW589847:EQW589866 FAS589847:FAS589866 FKO589847:FKO589866 FUK589847:FUK589866 GEG589847:GEG589866 GOC589847:GOC589866 GXY589847:GXY589866 HHU589847:HHU589866 HRQ589847:HRQ589866 IBM589847:IBM589866 ILI589847:ILI589866 IVE589847:IVE589866 JFA589847:JFA589866 JOW589847:JOW589866 JYS589847:JYS589866 KIO589847:KIO589866 KSK589847:KSK589866 LCG589847:LCG589866 LMC589847:LMC589866 LVY589847:LVY589866 MFU589847:MFU589866 MPQ589847:MPQ589866 MZM589847:MZM589866 NJI589847:NJI589866 NTE589847:NTE589866 ODA589847:ODA589866 OMW589847:OMW589866 OWS589847:OWS589866 PGO589847:PGO589866 PQK589847:PQK589866 QAG589847:QAG589866 QKC589847:QKC589866 QTY589847:QTY589866 RDU589847:RDU589866 RNQ589847:RNQ589866 RXM589847:RXM589866 SHI589847:SHI589866 SRE589847:SRE589866 TBA589847:TBA589866 TKW589847:TKW589866 TUS589847:TUS589866 UEO589847:UEO589866 UOK589847:UOK589866 UYG589847:UYG589866 VIC589847:VIC589866 VRY589847:VRY589866 WBU589847:WBU589866 WLQ589847:WLQ589866 WVM589847:WVM589866 JA655383:JA655402 SW655383:SW655402 ACS655383:ACS655402 AMO655383:AMO655402 AWK655383:AWK655402 BGG655383:BGG655402 BQC655383:BQC655402 BZY655383:BZY655402 CJU655383:CJU655402 CTQ655383:CTQ655402 DDM655383:DDM655402 DNI655383:DNI655402 DXE655383:DXE655402 EHA655383:EHA655402 EQW655383:EQW655402 FAS655383:FAS655402 FKO655383:FKO655402 FUK655383:FUK655402 GEG655383:GEG655402 GOC655383:GOC655402 GXY655383:GXY655402 HHU655383:HHU655402 HRQ655383:HRQ655402 IBM655383:IBM655402 ILI655383:ILI655402 IVE655383:IVE655402 JFA655383:JFA655402 JOW655383:JOW655402 JYS655383:JYS655402 KIO655383:KIO655402 KSK655383:KSK655402 LCG655383:LCG655402 LMC655383:LMC655402 LVY655383:LVY655402 MFU655383:MFU655402 MPQ655383:MPQ655402 MZM655383:MZM655402 NJI655383:NJI655402 NTE655383:NTE655402 ODA655383:ODA655402 OMW655383:OMW655402 OWS655383:OWS655402 PGO655383:PGO655402 PQK655383:PQK655402 QAG655383:QAG655402 QKC655383:QKC655402 QTY655383:QTY655402 RDU655383:RDU655402 RNQ655383:RNQ655402 RXM655383:RXM655402 SHI655383:SHI655402 SRE655383:SRE655402 TBA655383:TBA655402 TKW655383:TKW655402 TUS655383:TUS655402 UEO655383:UEO655402 UOK655383:UOK655402 UYG655383:UYG655402 VIC655383:VIC655402 VRY655383:VRY655402 WBU655383:WBU655402 WLQ655383:WLQ655402 WVM655383:WVM655402 JA720919:JA720938 SW720919:SW720938 ACS720919:ACS720938 AMO720919:AMO720938 AWK720919:AWK720938 BGG720919:BGG720938 BQC720919:BQC720938 BZY720919:BZY720938 CJU720919:CJU720938 CTQ720919:CTQ720938 DDM720919:DDM720938 DNI720919:DNI720938 DXE720919:DXE720938 EHA720919:EHA720938 EQW720919:EQW720938 FAS720919:FAS720938 FKO720919:FKO720938 FUK720919:FUK720938 GEG720919:GEG720938 GOC720919:GOC720938 GXY720919:GXY720938 HHU720919:HHU720938 HRQ720919:HRQ720938 IBM720919:IBM720938 ILI720919:ILI720938 IVE720919:IVE720938 JFA720919:JFA720938 JOW720919:JOW720938 JYS720919:JYS720938 KIO720919:KIO720938 KSK720919:KSK720938 LCG720919:LCG720938 LMC720919:LMC720938 LVY720919:LVY720938 MFU720919:MFU720938 MPQ720919:MPQ720938 MZM720919:MZM720938 NJI720919:NJI720938 NTE720919:NTE720938 ODA720919:ODA720938 OMW720919:OMW720938 OWS720919:OWS720938 PGO720919:PGO720938 PQK720919:PQK720938 QAG720919:QAG720938 QKC720919:QKC720938 QTY720919:QTY720938 RDU720919:RDU720938 RNQ720919:RNQ720938 RXM720919:RXM720938 SHI720919:SHI720938 SRE720919:SRE720938 TBA720919:TBA720938 TKW720919:TKW720938 TUS720919:TUS720938 UEO720919:UEO720938 UOK720919:UOK720938 UYG720919:UYG720938 VIC720919:VIC720938 VRY720919:VRY720938 WBU720919:WBU720938 WLQ720919:WLQ720938 WVM720919:WVM720938 JA786455:JA786474 SW786455:SW786474 ACS786455:ACS786474 AMO786455:AMO786474 AWK786455:AWK786474 BGG786455:BGG786474 BQC786455:BQC786474 BZY786455:BZY786474 CJU786455:CJU786474 CTQ786455:CTQ786474 DDM786455:DDM786474 DNI786455:DNI786474 DXE786455:DXE786474 EHA786455:EHA786474 EQW786455:EQW786474 FAS786455:FAS786474 FKO786455:FKO786474 FUK786455:FUK786474 GEG786455:GEG786474 GOC786455:GOC786474 GXY786455:GXY786474 HHU786455:HHU786474 HRQ786455:HRQ786474 IBM786455:IBM786474 ILI786455:ILI786474 IVE786455:IVE786474 JFA786455:JFA786474 JOW786455:JOW786474 JYS786455:JYS786474 KIO786455:KIO786474 KSK786455:KSK786474 LCG786455:LCG786474 LMC786455:LMC786474 LVY786455:LVY786474 MFU786455:MFU786474 MPQ786455:MPQ786474 MZM786455:MZM786474 NJI786455:NJI786474 NTE786455:NTE786474 ODA786455:ODA786474 OMW786455:OMW786474 OWS786455:OWS786474 PGO786455:PGO786474 PQK786455:PQK786474 QAG786455:QAG786474 QKC786455:QKC786474 QTY786455:QTY786474 RDU786455:RDU786474 RNQ786455:RNQ786474 RXM786455:RXM786474 SHI786455:SHI786474 SRE786455:SRE786474 TBA786455:TBA786474 TKW786455:TKW786474 TUS786455:TUS786474 UEO786455:UEO786474 UOK786455:UOK786474 UYG786455:UYG786474 VIC786455:VIC786474 VRY786455:VRY786474 WBU786455:WBU786474 WLQ786455:WLQ786474 WVM786455:WVM786474 JA851991:JA852010 SW851991:SW852010 ACS851991:ACS852010 AMO851991:AMO852010 AWK851991:AWK852010 BGG851991:BGG852010 BQC851991:BQC852010 BZY851991:BZY852010 CJU851991:CJU852010 CTQ851991:CTQ852010 DDM851991:DDM852010 DNI851991:DNI852010 DXE851991:DXE852010 EHA851991:EHA852010 EQW851991:EQW852010 FAS851991:FAS852010 FKO851991:FKO852010 FUK851991:FUK852010 GEG851991:GEG852010 GOC851991:GOC852010 GXY851991:GXY852010 HHU851991:HHU852010 HRQ851991:HRQ852010 IBM851991:IBM852010 ILI851991:ILI852010 IVE851991:IVE852010 JFA851991:JFA852010 JOW851991:JOW852010 JYS851991:JYS852010 KIO851991:KIO852010 KSK851991:KSK852010 LCG851991:LCG852010 LMC851991:LMC852010 LVY851991:LVY852010 MFU851991:MFU852010 MPQ851991:MPQ852010 MZM851991:MZM852010 NJI851991:NJI852010 NTE851991:NTE852010 ODA851991:ODA852010 OMW851991:OMW852010 OWS851991:OWS852010 PGO851991:PGO852010 PQK851991:PQK852010 QAG851991:QAG852010 QKC851991:QKC852010 QTY851991:QTY852010 RDU851991:RDU852010 RNQ851991:RNQ852010 RXM851991:RXM852010 SHI851991:SHI852010 SRE851991:SRE852010 TBA851991:TBA852010 TKW851991:TKW852010 TUS851991:TUS852010 UEO851991:UEO852010 UOK851991:UOK852010 UYG851991:UYG852010 VIC851991:VIC852010 VRY851991:VRY852010 WBU851991:WBU852010 WLQ851991:WLQ852010 WVM851991:WVM852010 JA917527:JA917546 SW917527:SW917546 ACS917527:ACS917546 AMO917527:AMO917546 AWK917527:AWK917546 BGG917527:BGG917546 BQC917527:BQC917546 BZY917527:BZY917546 CJU917527:CJU917546 CTQ917527:CTQ917546 DDM917527:DDM917546 DNI917527:DNI917546 DXE917527:DXE917546 EHA917527:EHA917546 EQW917527:EQW917546 FAS917527:FAS917546 FKO917527:FKO917546 FUK917527:FUK917546 GEG917527:GEG917546 GOC917527:GOC917546 GXY917527:GXY917546 HHU917527:HHU917546 HRQ917527:HRQ917546 IBM917527:IBM917546 ILI917527:ILI917546 IVE917527:IVE917546 JFA917527:JFA917546 JOW917527:JOW917546 JYS917527:JYS917546 KIO917527:KIO917546 KSK917527:KSK917546 LCG917527:LCG917546 LMC917527:LMC917546 LVY917527:LVY917546 MFU917527:MFU917546 MPQ917527:MPQ917546 MZM917527:MZM917546 NJI917527:NJI917546 NTE917527:NTE917546 ODA917527:ODA917546 OMW917527:OMW917546 OWS917527:OWS917546 PGO917527:PGO917546 PQK917527:PQK917546 QAG917527:QAG917546 QKC917527:QKC917546 QTY917527:QTY917546 RDU917527:RDU917546 RNQ917527:RNQ917546 RXM917527:RXM917546 SHI917527:SHI917546 SRE917527:SRE917546 TBA917527:TBA917546 TKW917527:TKW917546 TUS917527:TUS917546 UEO917527:UEO917546 UOK917527:UOK917546 UYG917527:UYG917546 VIC917527:VIC917546 VRY917527:VRY917546 WBU917527:WBU917546 WLQ917527:WLQ917546 WVM917527:WVM917546 JA983063:JA983082 SW983063:SW983082 ACS983063:ACS983082 AMO983063:AMO983082 AWK983063:AWK983082 BGG983063:BGG983082 BQC983063:BQC983082 BZY983063:BZY983082 CJU983063:CJU983082 CTQ983063:CTQ983082 DDM983063:DDM983082 DNI983063:DNI983082 DXE983063:DXE983082 EHA983063:EHA983082 EQW983063:EQW983082 FAS983063:FAS983082 FKO983063:FKO983082 FUK983063:FUK983082 GEG983063:GEG983082 GOC983063:GOC983082 GXY983063:GXY983082 HHU983063:HHU983082 HRQ983063:HRQ983082 IBM983063:IBM983082 ILI983063:ILI983082 IVE983063:IVE983082 JFA983063:JFA983082 JOW983063:JOW983082 JYS983063:JYS983082 KIO983063:KIO983082 KSK983063:KSK983082 LCG983063:LCG983082 LMC983063:LMC983082 LVY983063:LVY983082 MFU983063:MFU983082 MPQ983063:MPQ983082 MZM983063:MZM983082 NJI983063:NJI983082 NTE983063:NTE983082 ODA983063:ODA983082 OMW983063:OMW983082 OWS983063:OWS983082 PGO983063:PGO983082 PQK983063:PQK983082 QAG983063:QAG983082 QKC983063:QKC983082 QTY983063:QTY983082 RDU983063:RDU983082 RNQ983063:RNQ983082 RXM983063:RXM983082 SHI983063:SHI983082 SRE983063:SRE983082 TBA983063:TBA983082 TKW983063:TKW983082 TUS983063:TUS983082 UEO983063:UEO983082 UOK983063:UOK983082 UYG983063:UYG983082 VIC983063:VIC983082 VRY983063:VRY983082 WBU983063:WBU983082 WLQ983063:WLQ983082 JA65559:JA65578 JA65:JA68 SW65:SW68 ACS65:ACS68 AMO65:AMO68 AWK65:AWK68 BGG65:BGG68 BQC65:BQC68 BZY65:BZY68 CJU65:CJU68 CTQ65:CTQ68 DDM65:DDM68 DNI65:DNI68 DXE65:DXE68 EHA65:EHA68 EQW65:EQW68 FAS65:FAS68 FKO65:FKO68 FUK65:FUK68 GEG65:GEG68 GOC65:GOC68 GXY65:GXY68 HHU65:HHU68 HRQ65:HRQ68 IBM65:IBM68 ILI65:ILI68 IVE65:IVE68 JFA65:JFA68 JOW65:JOW68 JYS65:JYS68 KIO65:KIO68 KSK65:KSK68 LCG65:LCG68 LMC65:LMC68 LVY65:LVY68 MFU65:MFU68 MPQ65:MPQ68 MZM65:MZM68 NJI65:NJI68 NTE65:NTE68 ODA65:ODA68 OMW65:OMW68 OWS65:OWS68 PGO65:PGO68 PQK65:PQK68 QAG65:QAG68 QKC65:QKC68 QTY65:QTY68 RDU65:RDU68 RNQ65:RNQ68 RXM65:RXM68 SHI65:SHI68 SRE65:SRE68 TBA65:TBA68 TKW65:TKW68 TUS65:TUS68 UEO65:UEO68 UOK65:UOK68 UYG65:UYG68 VIC65:VIC68 VRY65:VRY68 WBU65:WBU68 WLQ65:WLQ68" xr:uid="{28D1620A-1E52-4C30-8237-D3009C984A08}">
      <formula1>$B$76:$B$77</formula1>
    </dataValidation>
    <dataValidation type="list" showInputMessage="1" showErrorMessage="1" prompt="空白にする時は、「Delete」キーを押してください。" sqref="WVK983063:WVK983082 IY65559:IY65578 SU65559:SU65578 ACQ65559:ACQ65578 AMM65559:AMM65578 AWI65559:AWI65578 BGE65559:BGE65578 BQA65559:BQA65578 BZW65559:BZW65578 CJS65559:CJS65578 CTO65559:CTO65578 DDK65559:DDK65578 DNG65559:DNG65578 DXC65559:DXC65578 EGY65559:EGY65578 EQU65559:EQU65578 FAQ65559:FAQ65578 FKM65559:FKM65578 FUI65559:FUI65578 GEE65559:GEE65578 GOA65559:GOA65578 GXW65559:GXW65578 HHS65559:HHS65578 HRO65559:HRO65578 IBK65559:IBK65578 ILG65559:ILG65578 IVC65559:IVC65578 JEY65559:JEY65578 JOU65559:JOU65578 JYQ65559:JYQ65578 KIM65559:KIM65578 KSI65559:KSI65578 LCE65559:LCE65578 LMA65559:LMA65578 LVW65559:LVW65578 MFS65559:MFS65578 MPO65559:MPO65578 MZK65559:MZK65578 NJG65559:NJG65578 NTC65559:NTC65578 OCY65559:OCY65578 OMU65559:OMU65578 OWQ65559:OWQ65578 PGM65559:PGM65578 PQI65559:PQI65578 QAE65559:QAE65578 QKA65559:QKA65578 QTW65559:QTW65578 RDS65559:RDS65578 RNO65559:RNO65578 RXK65559:RXK65578 SHG65559:SHG65578 SRC65559:SRC65578 TAY65559:TAY65578 TKU65559:TKU65578 TUQ65559:TUQ65578 UEM65559:UEM65578 UOI65559:UOI65578 UYE65559:UYE65578 VIA65559:VIA65578 VRW65559:VRW65578 WBS65559:WBS65578 WLO65559:WLO65578 WVK65559:WVK65578 IY131095:IY131114 SU131095:SU131114 ACQ131095:ACQ131114 AMM131095:AMM131114 AWI131095:AWI131114 BGE131095:BGE131114 BQA131095:BQA131114 BZW131095:BZW131114 CJS131095:CJS131114 CTO131095:CTO131114 DDK131095:DDK131114 DNG131095:DNG131114 DXC131095:DXC131114 EGY131095:EGY131114 EQU131095:EQU131114 FAQ131095:FAQ131114 FKM131095:FKM131114 FUI131095:FUI131114 GEE131095:GEE131114 GOA131095:GOA131114 GXW131095:GXW131114 HHS131095:HHS131114 HRO131095:HRO131114 IBK131095:IBK131114 ILG131095:ILG131114 IVC131095:IVC131114 JEY131095:JEY131114 JOU131095:JOU131114 JYQ131095:JYQ131114 KIM131095:KIM131114 KSI131095:KSI131114 LCE131095:LCE131114 LMA131095:LMA131114 LVW131095:LVW131114 MFS131095:MFS131114 MPO131095:MPO131114 MZK131095:MZK131114 NJG131095:NJG131114 NTC131095:NTC131114 OCY131095:OCY131114 OMU131095:OMU131114 OWQ131095:OWQ131114 PGM131095:PGM131114 PQI131095:PQI131114 QAE131095:QAE131114 QKA131095:QKA131114 QTW131095:QTW131114 RDS131095:RDS131114 RNO131095:RNO131114 RXK131095:RXK131114 SHG131095:SHG131114 SRC131095:SRC131114 TAY131095:TAY131114 TKU131095:TKU131114 TUQ131095:TUQ131114 UEM131095:UEM131114 UOI131095:UOI131114 UYE131095:UYE131114 VIA131095:VIA131114 VRW131095:VRW131114 WBS131095:WBS131114 WLO131095:WLO131114 WVK131095:WVK131114 IY196631:IY196650 SU196631:SU196650 ACQ196631:ACQ196650 AMM196631:AMM196650 AWI196631:AWI196650 BGE196631:BGE196650 BQA196631:BQA196650 BZW196631:BZW196650 CJS196631:CJS196650 CTO196631:CTO196650 DDK196631:DDK196650 DNG196631:DNG196650 DXC196631:DXC196650 EGY196631:EGY196650 EQU196631:EQU196650 FAQ196631:FAQ196650 FKM196631:FKM196650 FUI196631:FUI196650 GEE196631:GEE196650 GOA196631:GOA196650 GXW196631:GXW196650 HHS196631:HHS196650 HRO196631:HRO196650 IBK196631:IBK196650 ILG196631:ILG196650 IVC196631:IVC196650 JEY196631:JEY196650 JOU196631:JOU196650 JYQ196631:JYQ196650 KIM196631:KIM196650 KSI196631:KSI196650 LCE196631:LCE196650 LMA196631:LMA196650 LVW196631:LVW196650 MFS196631:MFS196650 MPO196631:MPO196650 MZK196631:MZK196650 NJG196631:NJG196650 NTC196631:NTC196650 OCY196631:OCY196650 OMU196631:OMU196650 OWQ196631:OWQ196650 PGM196631:PGM196650 PQI196631:PQI196650 QAE196631:QAE196650 QKA196631:QKA196650 QTW196631:QTW196650 RDS196631:RDS196650 RNO196631:RNO196650 RXK196631:RXK196650 SHG196631:SHG196650 SRC196631:SRC196650 TAY196631:TAY196650 TKU196631:TKU196650 TUQ196631:TUQ196650 UEM196631:UEM196650 UOI196631:UOI196650 UYE196631:UYE196650 VIA196631:VIA196650 VRW196631:VRW196650 WBS196631:WBS196650 WLO196631:WLO196650 WVK196631:WVK196650 IY262167:IY262186 SU262167:SU262186 ACQ262167:ACQ262186 AMM262167:AMM262186 AWI262167:AWI262186 BGE262167:BGE262186 BQA262167:BQA262186 BZW262167:BZW262186 CJS262167:CJS262186 CTO262167:CTO262186 DDK262167:DDK262186 DNG262167:DNG262186 DXC262167:DXC262186 EGY262167:EGY262186 EQU262167:EQU262186 FAQ262167:FAQ262186 FKM262167:FKM262186 FUI262167:FUI262186 GEE262167:GEE262186 GOA262167:GOA262186 GXW262167:GXW262186 HHS262167:HHS262186 HRO262167:HRO262186 IBK262167:IBK262186 ILG262167:ILG262186 IVC262167:IVC262186 JEY262167:JEY262186 JOU262167:JOU262186 JYQ262167:JYQ262186 KIM262167:KIM262186 KSI262167:KSI262186 LCE262167:LCE262186 LMA262167:LMA262186 LVW262167:LVW262186 MFS262167:MFS262186 MPO262167:MPO262186 MZK262167:MZK262186 NJG262167:NJG262186 NTC262167:NTC262186 OCY262167:OCY262186 OMU262167:OMU262186 OWQ262167:OWQ262186 PGM262167:PGM262186 PQI262167:PQI262186 QAE262167:QAE262186 QKA262167:QKA262186 QTW262167:QTW262186 RDS262167:RDS262186 RNO262167:RNO262186 RXK262167:RXK262186 SHG262167:SHG262186 SRC262167:SRC262186 TAY262167:TAY262186 TKU262167:TKU262186 TUQ262167:TUQ262186 UEM262167:UEM262186 UOI262167:UOI262186 UYE262167:UYE262186 VIA262167:VIA262186 VRW262167:VRW262186 WBS262167:WBS262186 WLO262167:WLO262186 WVK262167:WVK262186 IY327703:IY327722 SU327703:SU327722 ACQ327703:ACQ327722 AMM327703:AMM327722 AWI327703:AWI327722 BGE327703:BGE327722 BQA327703:BQA327722 BZW327703:BZW327722 CJS327703:CJS327722 CTO327703:CTO327722 DDK327703:DDK327722 DNG327703:DNG327722 DXC327703:DXC327722 EGY327703:EGY327722 EQU327703:EQU327722 FAQ327703:FAQ327722 FKM327703:FKM327722 FUI327703:FUI327722 GEE327703:GEE327722 GOA327703:GOA327722 GXW327703:GXW327722 HHS327703:HHS327722 HRO327703:HRO327722 IBK327703:IBK327722 ILG327703:ILG327722 IVC327703:IVC327722 JEY327703:JEY327722 JOU327703:JOU327722 JYQ327703:JYQ327722 KIM327703:KIM327722 KSI327703:KSI327722 LCE327703:LCE327722 LMA327703:LMA327722 LVW327703:LVW327722 MFS327703:MFS327722 MPO327703:MPO327722 MZK327703:MZK327722 NJG327703:NJG327722 NTC327703:NTC327722 OCY327703:OCY327722 OMU327703:OMU327722 OWQ327703:OWQ327722 PGM327703:PGM327722 PQI327703:PQI327722 QAE327703:QAE327722 QKA327703:QKA327722 QTW327703:QTW327722 RDS327703:RDS327722 RNO327703:RNO327722 RXK327703:RXK327722 SHG327703:SHG327722 SRC327703:SRC327722 TAY327703:TAY327722 TKU327703:TKU327722 TUQ327703:TUQ327722 UEM327703:UEM327722 UOI327703:UOI327722 UYE327703:UYE327722 VIA327703:VIA327722 VRW327703:VRW327722 WBS327703:WBS327722 WLO327703:WLO327722 WVK327703:WVK327722 IY393239:IY393258 SU393239:SU393258 ACQ393239:ACQ393258 AMM393239:AMM393258 AWI393239:AWI393258 BGE393239:BGE393258 BQA393239:BQA393258 BZW393239:BZW393258 CJS393239:CJS393258 CTO393239:CTO393258 DDK393239:DDK393258 DNG393239:DNG393258 DXC393239:DXC393258 EGY393239:EGY393258 EQU393239:EQU393258 FAQ393239:FAQ393258 FKM393239:FKM393258 FUI393239:FUI393258 GEE393239:GEE393258 GOA393239:GOA393258 GXW393239:GXW393258 HHS393239:HHS393258 HRO393239:HRO393258 IBK393239:IBK393258 ILG393239:ILG393258 IVC393239:IVC393258 JEY393239:JEY393258 JOU393239:JOU393258 JYQ393239:JYQ393258 KIM393239:KIM393258 KSI393239:KSI393258 LCE393239:LCE393258 LMA393239:LMA393258 LVW393239:LVW393258 MFS393239:MFS393258 MPO393239:MPO393258 MZK393239:MZK393258 NJG393239:NJG393258 NTC393239:NTC393258 OCY393239:OCY393258 OMU393239:OMU393258 OWQ393239:OWQ393258 PGM393239:PGM393258 PQI393239:PQI393258 QAE393239:QAE393258 QKA393239:QKA393258 QTW393239:QTW393258 RDS393239:RDS393258 RNO393239:RNO393258 RXK393239:RXK393258 SHG393239:SHG393258 SRC393239:SRC393258 TAY393239:TAY393258 TKU393239:TKU393258 TUQ393239:TUQ393258 UEM393239:UEM393258 UOI393239:UOI393258 UYE393239:UYE393258 VIA393239:VIA393258 VRW393239:VRW393258 WBS393239:WBS393258 WLO393239:WLO393258 WVK393239:WVK393258 IY458775:IY458794 SU458775:SU458794 ACQ458775:ACQ458794 AMM458775:AMM458794 AWI458775:AWI458794 BGE458775:BGE458794 BQA458775:BQA458794 BZW458775:BZW458794 CJS458775:CJS458794 CTO458775:CTO458794 DDK458775:DDK458794 DNG458775:DNG458794 DXC458775:DXC458794 EGY458775:EGY458794 EQU458775:EQU458794 FAQ458775:FAQ458794 FKM458775:FKM458794 FUI458775:FUI458794 GEE458775:GEE458794 GOA458775:GOA458794 GXW458775:GXW458794 HHS458775:HHS458794 HRO458775:HRO458794 IBK458775:IBK458794 ILG458775:ILG458794 IVC458775:IVC458794 JEY458775:JEY458794 JOU458775:JOU458794 JYQ458775:JYQ458794 KIM458775:KIM458794 KSI458775:KSI458794 LCE458775:LCE458794 LMA458775:LMA458794 LVW458775:LVW458794 MFS458775:MFS458794 MPO458775:MPO458794 MZK458775:MZK458794 NJG458775:NJG458794 NTC458775:NTC458794 OCY458775:OCY458794 OMU458775:OMU458794 OWQ458775:OWQ458794 PGM458775:PGM458794 PQI458775:PQI458794 QAE458775:QAE458794 QKA458775:QKA458794 QTW458775:QTW458794 RDS458775:RDS458794 RNO458775:RNO458794 RXK458775:RXK458794 SHG458775:SHG458794 SRC458775:SRC458794 TAY458775:TAY458794 TKU458775:TKU458794 TUQ458775:TUQ458794 UEM458775:UEM458794 UOI458775:UOI458794 UYE458775:UYE458794 VIA458775:VIA458794 VRW458775:VRW458794 WBS458775:WBS458794 WLO458775:WLO458794 WVK458775:WVK458794 IY524311:IY524330 SU524311:SU524330 ACQ524311:ACQ524330 AMM524311:AMM524330 AWI524311:AWI524330 BGE524311:BGE524330 BQA524311:BQA524330 BZW524311:BZW524330 CJS524311:CJS524330 CTO524311:CTO524330 DDK524311:DDK524330 DNG524311:DNG524330 DXC524311:DXC524330 EGY524311:EGY524330 EQU524311:EQU524330 FAQ524311:FAQ524330 FKM524311:FKM524330 FUI524311:FUI524330 GEE524311:GEE524330 GOA524311:GOA524330 GXW524311:GXW524330 HHS524311:HHS524330 HRO524311:HRO524330 IBK524311:IBK524330 ILG524311:ILG524330 IVC524311:IVC524330 JEY524311:JEY524330 JOU524311:JOU524330 JYQ524311:JYQ524330 KIM524311:KIM524330 KSI524311:KSI524330 LCE524311:LCE524330 LMA524311:LMA524330 LVW524311:LVW524330 MFS524311:MFS524330 MPO524311:MPO524330 MZK524311:MZK524330 NJG524311:NJG524330 NTC524311:NTC524330 OCY524311:OCY524330 OMU524311:OMU524330 OWQ524311:OWQ524330 PGM524311:PGM524330 PQI524311:PQI524330 QAE524311:QAE524330 QKA524311:QKA524330 QTW524311:QTW524330 RDS524311:RDS524330 RNO524311:RNO524330 RXK524311:RXK524330 SHG524311:SHG524330 SRC524311:SRC524330 TAY524311:TAY524330 TKU524311:TKU524330 TUQ524311:TUQ524330 UEM524311:UEM524330 UOI524311:UOI524330 UYE524311:UYE524330 VIA524311:VIA524330 VRW524311:VRW524330 WBS524311:WBS524330 WLO524311:WLO524330 WVK524311:WVK524330 IY589847:IY589866 SU589847:SU589866 ACQ589847:ACQ589866 AMM589847:AMM589866 AWI589847:AWI589866 BGE589847:BGE589866 BQA589847:BQA589866 BZW589847:BZW589866 CJS589847:CJS589866 CTO589847:CTO589866 DDK589847:DDK589866 DNG589847:DNG589866 DXC589847:DXC589866 EGY589847:EGY589866 EQU589847:EQU589866 FAQ589847:FAQ589866 FKM589847:FKM589866 FUI589847:FUI589866 GEE589847:GEE589866 GOA589847:GOA589866 GXW589847:GXW589866 HHS589847:HHS589866 HRO589847:HRO589866 IBK589847:IBK589866 ILG589847:ILG589866 IVC589847:IVC589866 JEY589847:JEY589866 JOU589847:JOU589866 JYQ589847:JYQ589866 KIM589847:KIM589866 KSI589847:KSI589866 LCE589847:LCE589866 LMA589847:LMA589866 LVW589847:LVW589866 MFS589847:MFS589866 MPO589847:MPO589866 MZK589847:MZK589866 NJG589847:NJG589866 NTC589847:NTC589866 OCY589847:OCY589866 OMU589847:OMU589866 OWQ589847:OWQ589866 PGM589847:PGM589866 PQI589847:PQI589866 QAE589847:QAE589866 QKA589847:QKA589866 QTW589847:QTW589866 RDS589847:RDS589866 RNO589847:RNO589866 RXK589847:RXK589866 SHG589847:SHG589866 SRC589847:SRC589866 TAY589847:TAY589866 TKU589847:TKU589866 TUQ589847:TUQ589866 UEM589847:UEM589866 UOI589847:UOI589866 UYE589847:UYE589866 VIA589847:VIA589866 VRW589847:VRW589866 WBS589847:WBS589866 WLO589847:WLO589866 WVK589847:WVK589866 IY655383:IY655402 SU655383:SU655402 ACQ655383:ACQ655402 AMM655383:AMM655402 AWI655383:AWI655402 BGE655383:BGE655402 BQA655383:BQA655402 BZW655383:BZW655402 CJS655383:CJS655402 CTO655383:CTO655402 DDK655383:DDK655402 DNG655383:DNG655402 DXC655383:DXC655402 EGY655383:EGY655402 EQU655383:EQU655402 FAQ655383:FAQ655402 FKM655383:FKM655402 FUI655383:FUI655402 GEE655383:GEE655402 GOA655383:GOA655402 GXW655383:GXW655402 HHS655383:HHS655402 HRO655383:HRO655402 IBK655383:IBK655402 ILG655383:ILG655402 IVC655383:IVC655402 JEY655383:JEY655402 JOU655383:JOU655402 JYQ655383:JYQ655402 KIM655383:KIM655402 KSI655383:KSI655402 LCE655383:LCE655402 LMA655383:LMA655402 LVW655383:LVW655402 MFS655383:MFS655402 MPO655383:MPO655402 MZK655383:MZK655402 NJG655383:NJG655402 NTC655383:NTC655402 OCY655383:OCY655402 OMU655383:OMU655402 OWQ655383:OWQ655402 PGM655383:PGM655402 PQI655383:PQI655402 QAE655383:QAE655402 QKA655383:QKA655402 QTW655383:QTW655402 RDS655383:RDS655402 RNO655383:RNO655402 RXK655383:RXK655402 SHG655383:SHG655402 SRC655383:SRC655402 TAY655383:TAY655402 TKU655383:TKU655402 TUQ655383:TUQ655402 UEM655383:UEM655402 UOI655383:UOI655402 UYE655383:UYE655402 VIA655383:VIA655402 VRW655383:VRW655402 WBS655383:WBS655402 WLO655383:WLO655402 WVK655383:WVK655402 IY720919:IY720938 SU720919:SU720938 ACQ720919:ACQ720938 AMM720919:AMM720938 AWI720919:AWI720938 BGE720919:BGE720938 BQA720919:BQA720938 BZW720919:BZW720938 CJS720919:CJS720938 CTO720919:CTO720938 DDK720919:DDK720938 DNG720919:DNG720938 DXC720919:DXC720938 EGY720919:EGY720938 EQU720919:EQU720938 FAQ720919:FAQ720938 FKM720919:FKM720938 FUI720919:FUI720938 GEE720919:GEE720938 GOA720919:GOA720938 GXW720919:GXW720938 HHS720919:HHS720938 HRO720919:HRO720938 IBK720919:IBK720938 ILG720919:ILG720938 IVC720919:IVC720938 JEY720919:JEY720938 JOU720919:JOU720938 JYQ720919:JYQ720938 KIM720919:KIM720938 KSI720919:KSI720938 LCE720919:LCE720938 LMA720919:LMA720938 LVW720919:LVW720938 MFS720919:MFS720938 MPO720919:MPO720938 MZK720919:MZK720938 NJG720919:NJG720938 NTC720919:NTC720938 OCY720919:OCY720938 OMU720919:OMU720938 OWQ720919:OWQ720938 PGM720919:PGM720938 PQI720919:PQI720938 QAE720919:QAE720938 QKA720919:QKA720938 QTW720919:QTW720938 RDS720919:RDS720938 RNO720919:RNO720938 RXK720919:RXK720938 SHG720919:SHG720938 SRC720919:SRC720938 TAY720919:TAY720938 TKU720919:TKU720938 TUQ720919:TUQ720938 UEM720919:UEM720938 UOI720919:UOI720938 UYE720919:UYE720938 VIA720919:VIA720938 VRW720919:VRW720938 WBS720919:WBS720938 WLO720919:WLO720938 WVK720919:WVK720938 IY786455:IY786474 SU786455:SU786474 ACQ786455:ACQ786474 AMM786455:AMM786474 AWI786455:AWI786474 BGE786455:BGE786474 BQA786455:BQA786474 BZW786455:BZW786474 CJS786455:CJS786474 CTO786455:CTO786474 DDK786455:DDK786474 DNG786455:DNG786474 DXC786455:DXC786474 EGY786455:EGY786474 EQU786455:EQU786474 FAQ786455:FAQ786474 FKM786455:FKM786474 FUI786455:FUI786474 GEE786455:GEE786474 GOA786455:GOA786474 GXW786455:GXW786474 HHS786455:HHS786474 HRO786455:HRO786474 IBK786455:IBK786474 ILG786455:ILG786474 IVC786455:IVC786474 JEY786455:JEY786474 JOU786455:JOU786474 JYQ786455:JYQ786474 KIM786455:KIM786474 KSI786455:KSI786474 LCE786455:LCE786474 LMA786455:LMA786474 LVW786455:LVW786474 MFS786455:MFS786474 MPO786455:MPO786474 MZK786455:MZK786474 NJG786455:NJG786474 NTC786455:NTC786474 OCY786455:OCY786474 OMU786455:OMU786474 OWQ786455:OWQ786474 PGM786455:PGM786474 PQI786455:PQI786474 QAE786455:QAE786474 QKA786455:QKA786474 QTW786455:QTW786474 RDS786455:RDS786474 RNO786455:RNO786474 RXK786455:RXK786474 SHG786455:SHG786474 SRC786455:SRC786474 TAY786455:TAY786474 TKU786455:TKU786474 TUQ786455:TUQ786474 UEM786455:UEM786474 UOI786455:UOI786474 UYE786455:UYE786474 VIA786455:VIA786474 VRW786455:VRW786474 WBS786455:WBS786474 WLO786455:WLO786474 WVK786455:WVK786474 IY851991:IY852010 SU851991:SU852010 ACQ851991:ACQ852010 AMM851991:AMM852010 AWI851991:AWI852010 BGE851991:BGE852010 BQA851991:BQA852010 BZW851991:BZW852010 CJS851991:CJS852010 CTO851991:CTO852010 DDK851991:DDK852010 DNG851991:DNG852010 DXC851991:DXC852010 EGY851991:EGY852010 EQU851991:EQU852010 FAQ851991:FAQ852010 FKM851991:FKM852010 FUI851991:FUI852010 GEE851991:GEE852010 GOA851991:GOA852010 GXW851991:GXW852010 HHS851991:HHS852010 HRO851991:HRO852010 IBK851991:IBK852010 ILG851991:ILG852010 IVC851991:IVC852010 JEY851991:JEY852010 JOU851991:JOU852010 JYQ851991:JYQ852010 KIM851991:KIM852010 KSI851991:KSI852010 LCE851991:LCE852010 LMA851991:LMA852010 LVW851991:LVW852010 MFS851991:MFS852010 MPO851991:MPO852010 MZK851991:MZK852010 NJG851991:NJG852010 NTC851991:NTC852010 OCY851991:OCY852010 OMU851991:OMU852010 OWQ851991:OWQ852010 PGM851991:PGM852010 PQI851991:PQI852010 QAE851991:QAE852010 QKA851991:QKA852010 QTW851991:QTW852010 RDS851991:RDS852010 RNO851991:RNO852010 RXK851991:RXK852010 SHG851991:SHG852010 SRC851991:SRC852010 TAY851991:TAY852010 TKU851991:TKU852010 TUQ851991:TUQ852010 UEM851991:UEM852010 UOI851991:UOI852010 UYE851991:UYE852010 VIA851991:VIA852010 VRW851991:VRW852010 WBS851991:WBS852010 WLO851991:WLO852010 WVK851991:WVK852010 IY917527:IY917546 SU917527:SU917546 ACQ917527:ACQ917546 AMM917527:AMM917546 AWI917527:AWI917546 BGE917527:BGE917546 BQA917527:BQA917546 BZW917527:BZW917546 CJS917527:CJS917546 CTO917527:CTO917546 DDK917527:DDK917546 DNG917527:DNG917546 DXC917527:DXC917546 EGY917527:EGY917546 EQU917527:EQU917546 FAQ917527:FAQ917546 FKM917527:FKM917546 FUI917527:FUI917546 GEE917527:GEE917546 GOA917527:GOA917546 GXW917527:GXW917546 HHS917527:HHS917546 HRO917527:HRO917546 IBK917527:IBK917546 ILG917527:ILG917546 IVC917527:IVC917546 JEY917527:JEY917546 JOU917527:JOU917546 JYQ917527:JYQ917546 KIM917527:KIM917546 KSI917527:KSI917546 LCE917527:LCE917546 LMA917527:LMA917546 LVW917527:LVW917546 MFS917527:MFS917546 MPO917527:MPO917546 MZK917527:MZK917546 NJG917527:NJG917546 NTC917527:NTC917546 OCY917527:OCY917546 OMU917527:OMU917546 OWQ917527:OWQ917546 PGM917527:PGM917546 PQI917527:PQI917546 QAE917527:QAE917546 QKA917527:QKA917546 QTW917527:QTW917546 RDS917527:RDS917546 RNO917527:RNO917546 RXK917527:RXK917546 SHG917527:SHG917546 SRC917527:SRC917546 TAY917527:TAY917546 TKU917527:TKU917546 TUQ917527:TUQ917546 UEM917527:UEM917546 UOI917527:UOI917546 UYE917527:UYE917546 VIA917527:VIA917546 VRW917527:VRW917546 WBS917527:WBS917546 WLO917527:WLO917546 WVK917527:WVK917546 IY983063:IY983082 SU983063:SU983082 ACQ983063:ACQ983082 AMM983063:AMM983082 AWI983063:AWI983082 BGE983063:BGE983082 BQA983063:BQA983082 BZW983063:BZW983082 CJS983063:CJS983082 CTO983063:CTO983082 DDK983063:DDK983082 DNG983063:DNG983082 DXC983063:DXC983082 EGY983063:EGY983082 EQU983063:EQU983082 FAQ983063:FAQ983082 FKM983063:FKM983082 FUI983063:FUI983082 GEE983063:GEE983082 GOA983063:GOA983082 GXW983063:GXW983082 HHS983063:HHS983082 HRO983063:HRO983082 IBK983063:IBK983082 ILG983063:ILG983082 IVC983063:IVC983082 JEY983063:JEY983082 JOU983063:JOU983082 JYQ983063:JYQ983082 KIM983063:KIM983082 KSI983063:KSI983082 LCE983063:LCE983082 LMA983063:LMA983082 LVW983063:LVW983082 MFS983063:MFS983082 MPO983063:MPO983082 MZK983063:MZK983082 NJG983063:NJG983082 NTC983063:NTC983082 OCY983063:OCY983082 OMU983063:OMU983082 OWQ983063:OWQ983082 PGM983063:PGM983082 PQI983063:PQI983082 QAE983063:QAE983082 QKA983063:QKA983082 QTW983063:QTW983082 RDS983063:RDS983082 RNO983063:RNO983082 RXK983063:RXK983082 SHG983063:SHG983082 SRC983063:SRC983082 TAY983063:TAY983082 TKU983063:TKU983082 TUQ983063:TUQ983082 UEM983063:UEM983082 UOI983063:UOI983082 UYE983063:UYE983082 VIA983063:VIA983082 VRW983063:VRW983082 WBS983063:WBS983082 WLO983063:WLO983082 SU65:SU68 ACQ65:ACQ68 AMM65:AMM68 AWI65:AWI68 BGE65:BGE68 BQA65:BQA68 BZW65:BZW68 CJS65:CJS68 CTO65:CTO68 DDK65:DDK68 DNG65:DNG68 DXC65:DXC68 EGY65:EGY68 EQU65:EQU68 FAQ65:FAQ68 FKM65:FKM68 FUI65:FUI68 GEE65:GEE68 GOA65:GOA68 GXW65:GXW68 HHS65:HHS68 HRO65:HRO68 IBK65:IBK68 ILG65:ILG68 IVC65:IVC68 JEY65:JEY68 JOU65:JOU68 JYQ65:JYQ68 KIM65:KIM68 KSI65:KSI68 LCE65:LCE68 LMA65:LMA68 LVW65:LVW68 MFS65:MFS68 MPO65:MPO68 MZK65:MZK68 NJG65:NJG68 NTC65:NTC68 OCY65:OCY68 OMU65:OMU68 OWQ65:OWQ68 PGM65:PGM68 PQI65:PQI68 QAE65:QAE68 QKA65:QKA68 QTW65:QTW68 RDS65:RDS68 RNO65:RNO68 RXK65:RXK68 SHG65:SHG68 SRC65:SRC68 TAY65:TAY68 TKU65:TKU68 TUQ65:TUQ68 UEM65:UEM68 UOI65:UOI68 UYE65:UYE68 VIA65:VIA68 VRW65:VRW68 WBS65:WBS68 WLO65:WLO68 WVK65:WVK68 IY65:IY68 WVC11:WVC61 IQ11:IQ61 SM11:SM61 ACI11:ACI61 AME11:AME61 AWA11:AWA61 BFW11:BFW61 BPS11:BPS61 BZO11:BZO61 CJK11:CJK61 CTG11:CTG61 DDC11:DDC61 DMY11:DMY61 DWU11:DWU61 EGQ11:EGQ61 EQM11:EQM61 FAI11:FAI61 FKE11:FKE61 FUA11:FUA61 GDW11:GDW61 GNS11:GNS61 GXO11:GXO61 HHK11:HHK61 HRG11:HRG61 IBC11:IBC61 IKY11:IKY61 IUU11:IUU61 JEQ11:JEQ61 JOM11:JOM61 JYI11:JYI61 KIE11:KIE61 KSA11:KSA61 LBW11:LBW61 LLS11:LLS61 LVO11:LVO61 MFK11:MFK61 MPG11:MPG61 MZC11:MZC61 NIY11:NIY61 NSU11:NSU61 OCQ11:OCQ61 OMM11:OMM61 OWI11:OWI61 PGE11:PGE61 PQA11:PQA61 PZW11:PZW61 QJS11:QJS61 QTO11:QTO61 RDK11:RDK61 RNG11:RNG61 RXC11:RXC61 SGY11:SGY61 SQU11:SQU61 TAQ11:TAQ61 TKM11:TKM61 TUI11:TUI61 UEE11:UEE61 UOA11:UOA61 UXW11:UXW61 VHS11:VHS61 VRO11:VRO61 WBK11:WBK61 WLG11:WLG61" xr:uid="{CEC1A6AA-6192-494F-BE2E-BDD02868F042}">
      <formula1>",×"</formula1>
    </dataValidation>
    <dataValidation type="list" allowBlank="1" showInputMessage="1" showErrorMessage="1" sqref="WVI983063:WVI983082 I65560:I65579 IW65559:IW65578 SS65559:SS65578 ACO65559:ACO65578 AMK65559:AMK65578 AWG65559:AWG65578 BGC65559:BGC65578 BPY65559:BPY65578 BZU65559:BZU65578 CJQ65559:CJQ65578 CTM65559:CTM65578 DDI65559:DDI65578 DNE65559:DNE65578 DXA65559:DXA65578 EGW65559:EGW65578 EQS65559:EQS65578 FAO65559:FAO65578 FKK65559:FKK65578 FUG65559:FUG65578 GEC65559:GEC65578 GNY65559:GNY65578 GXU65559:GXU65578 HHQ65559:HHQ65578 HRM65559:HRM65578 IBI65559:IBI65578 ILE65559:ILE65578 IVA65559:IVA65578 JEW65559:JEW65578 JOS65559:JOS65578 JYO65559:JYO65578 KIK65559:KIK65578 KSG65559:KSG65578 LCC65559:LCC65578 LLY65559:LLY65578 LVU65559:LVU65578 MFQ65559:MFQ65578 MPM65559:MPM65578 MZI65559:MZI65578 NJE65559:NJE65578 NTA65559:NTA65578 OCW65559:OCW65578 OMS65559:OMS65578 OWO65559:OWO65578 PGK65559:PGK65578 PQG65559:PQG65578 QAC65559:QAC65578 QJY65559:QJY65578 QTU65559:QTU65578 RDQ65559:RDQ65578 RNM65559:RNM65578 RXI65559:RXI65578 SHE65559:SHE65578 SRA65559:SRA65578 TAW65559:TAW65578 TKS65559:TKS65578 TUO65559:TUO65578 UEK65559:UEK65578 UOG65559:UOG65578 UYC65559:UYC65578 VHY65559:VHY65578 VRU65559:VRU65578 WBQ65559:WBQ65578 WLM65559:WLM65578 WVI65559:WVI65578 I131096:I131115 IW131095:IW131114 SS131095:SS131114 ACO131095:ACO131114 AMK131095:AMK131114 AWG131095:AWG131114 BGC131095:BGC131114 BPY131095:BPY131114 BZU131095:BZU131114 CJQ131095:CJQ131114 CTM131095:CTM131114 DDI131095:DDI131114 DNE131095:DNE131114 DXA131095:DXA131114 EGW131095:EGW131114 EQS131095:EQS131114 FAO131095:FAO131114 FKK131095:FKK131114 FUG131095:FUG131114 GEC131095:GEC131114 GNY131095:GNY131114 GXU131095:GXU131114 HHQ131095:HHQ131114 HRM131095:HRM131114 IBI131095:IBI131114 ILE131095:ILE131114 IVA131095:IVA131114 JEW131095:JEW131114 JOS131095:JOS131114 JYO131095:JYO131114 KIK131095:KIK131114 KSG131095:KSG131114 LCC131095:LCC131114 LLY131095:LLY131114 LVU131095:LVU131114 MFQ131095:MFQ131114 MPM131095:MPM131114 MZI131095:MZI131114 NJE131095:NJE131114 NTA131095:NTA131114 OCW131095:OCW131114 OMS131095:OMS131114 OWO131095:OWO131114 PGK131095:PGK131114 PQG131095:PQG131114 QAC131095:QAC131114 QJY131095:QJY131114 QTU131095:QTU131114 RDQ131095:RDQ131114 RNM131095:RNM131114 RXI131095:RXI131114 SHE131095:SHE131114 SRA131095:SRA131114 TAW131095:TAW131114 TKS131095:TKS131114 TUO131095:TUO131114 UEK131095:UEK131114 UOG131095:UOG131114 UYC131095:UYC131114 VHY131095:VHY131114 VRU131095:VRU131114 WBQ131095:WBQ131114 WLM131095:WLM131114 WVI131095:WVI131114 I196632:I196651 IW196631:IW196650 SS196631:SS196650 ACO196631:ACO196650 AMK196631:AMK196650 AWG196631:AWG196650 BGC196631:BGC196650 BPY196631:BPY196650 BZU196631:BZU196650 CJQ196631:CJQ196650 CTM196631:CTM196650 DDI196631:DDI196650 DNE196631:DNE196650 DXA196631:DXA196650 EGW196631:EGW196650 EQS196631:EQS196650 FAO196631:FAO196650 FKK196631:FKK196650 FUG196631:FUG196650 GEC196631:GEC196650 GNY196631:GNY196650 GXU196631:GXU196650 HHQ196631:HHQ196650 HRM196631:HRM196650 IBI196631:IBI196650 ILE196631:ILE196650 IVA196631:IVA196650 JEW196631:JEW196650 JOS196631:JOS196650 JYO196631:JYO196650 KIK196631:KIK196650 KSG196631:KSG196650 LCC196631:LCC196650 LLY196631:LLY196650 LVU196631:LVU196650 MFQ196631:MFQ196650 MPM196631:MPM196650 MZI196631:MZI196650 NJE196631:NJE196650 NTA196631:NTA196650 OCW196631:OCW196650 OMS196631:OMS196650 OWO196631:OWO196650 PGK196631:PGK196650 PQG196631:PQG196650 QAC196631:QAC196650 QJY196631:QJY196650 QTU196631:QTU196650 RDQ196631:RDQ196650 RNM196631:RNM196650 RXI196631:RXI196650 SHE196631:SHE196650 SRA196631:SRA196650 TAW196631:TAW196650 TKS196631:TKS196650 TUO196631:TUO196650 UEK196631:UEK196650 UOG196631:UOG196650 UYC196631:UYC196650 VHY196631:VHY196650 VRU196631:VRU196650 WBQ196631:WBQ196650 WLM196631:WLM196650 WVI196631:WVI196650 I262168:I262187 IW262167:IW262186 SS262167:SS262186 ACO262167:ACO262186 AMK262167:AMK262186 AWG262167:AWG262186 BGC262167:BGC262186 BPY262167:BPY262186 BZU262167:BZU262186 CJQ262167:CJQ262186 CTM262167:CTM262186 DDI262167:DDI262186 DNE262167:DNE262186 DXA262167:DXA262186 EGW262167:EGW262186 EQS262167:EQS262186 FAO262167:FAO262186 FKK262167:FKK262186 FUG262167:FUG262186 GEC262167:GEC262186 GNY262167:GNY262186 GXU262167:GXU262186 HHQ262167:HHQ262186 HRM262167:HRM262186 IBI262167:IBI262186 ILE262167:ILE262186 IVA262167:IVA262186 JEW262167:JEW262186 JOS262167:JOS262186 JYO262167:JYO262186 KIK262167:KIK262186 KSG262167:KSG262186 LCC262167:LCC262186 LLY262167:LLY262186 LVU262167:LVU262186 MFQ262167:MFQ262186 MPM262167:MPM262186 MZI262167:MZI262186 NJE262167:NJE262186 NTA262167:NTA262186 OCW262167:OCW262186 OMS262167:OMS262186 OWO262167:OWO262186 PGK262167:PGK262186 PQG262167:PQG262186 QAC262167:QAC262186 QJY262167:QJY262186 QTU262167:QTU262186 RDQ262167:RDQ262186 RNM262167:RNM262186 RXI262167:RXI262186 SHE262167:SHE262186 SRA262167:SRA262186 TAW262167:TAW262186 TKS262167:TKS262186 TUO262167:TUO262186 UEK262167:UEK262186 UOG262167:UOG262186 UYC262167:UYC262186 VHY262167:VHY262186 VRU262167:VRU262186 WBQ262167:WBQ262186 WLM262167:WLM262186 WVI262167:WVI262186 I327704:I327723 IW327703:IW327722 SS327703:SS327722 ACO327703:ACO327722 AMK327703:AMK327722 AWG327703:AWG327722 BGC327703:BGC327722 BPY327703:BPY327722 BZU327703:BZU327722 CJQ327703:CJQ327722 CTM327703:CTM327722 DDI327703:DDI327722 DNE327703:DNE327722 DXA327703:DXA327722 EGW327703:EGW327722 EQS327703:EQS327722 FAO327703:FAO327722 FKK327703:FKK327722 FUG327703:FUG327722 GEC327703:GEC327722 GNY327703:GNY327722 GXU327703:GXU327722 HHQ327703:HHQ327722 HRM327703:HRM327722 IBI327703:IBI327722 ILE327703:ILE327722 IVA327703:IVA327722 JEW327703:JEW327722 JOS327703:JOS327722 JYO327703:JYO327722 KIK327703:KIK327722 KSG327703:KSG327722 LCC327703:LCC327722 LLY327703:LLY327722 LVU327703:LVU327722 MFQ327703:MFQ327722 MPM327703:MPM327722 MZI327703:MZI327722 NJE327703:NJE327722 NTA327703:NTA327722 OCW327703:OCW327722 OMS327703:OMS327722 OWO327703:OWO327722 PGK327703:PGK327722 PQG327703:PQG327722 QAC327703:QAC327722 QJY327703:QJY327722 QTU327703:QTU327722 RDQ327703:RDQ327722 RNM327703:RNM327722 RXI327703:RXI327722 SHE327703:SHE327722 SRA327703:SRA327722 TAW327703:TAW327722 TKS327703:TKS327722 TUO327703:TUO327722 UEK327703:UEK327722 UOG327703:UOG327722 UYC327703:UYC327722 VHY327703:VHY327722 VRU327703:VRU327722 WBQ327703:WBQ327722 WLM327703:WLM327722 WVI327703:WVI327722 I393240:I393259 IW393239:IW393258 SS393239:SS393258 ACO393239:ACO393258 AMK393239:AMK393258 AWG393239:AWG393258 BGC393239:BGC393258 BPY393239:BPY393258 BZU393239:BZU393258 CJQ393239:CJQ393258 CTM393239:CTM393258 DDI393239:DDI393258 DNE393239:DNE393258 DXA393239:DXA393258 EGW393239:EGW393258 EQS393239:EQS393258 FAO393239:FAO393258 FKK393239:FKK393258 FUG393239:FUG393258 GEC393239:GEC393258 GNY393239:GNY393258 GXU393239:GXU393258 HHQ393239:HHQ393258 HRM393239:HRM393258 IBI393239:IBI393258 ILE393239:ILE393258 IVA393239:IVA393258 JEW393239:JEW393258 JOS393239:JOS393258 JYO393239:JYO393258 KIK393239:KIK393258 KSG393239:KSG393258 LCC393239:LCC393258 LLY393239:LLY393258 LVU393239:LVU393258 MFQ393239:MFQ393258 MPM393239:MPM393258 MZI393239:MZI393258 NJE393239:NJE393258 NTA393239:NTA393258 OCW393239:OCW393258 OMS393239:OMS393258 OWO393239:OWO393258 PGK393239:PGK393258 PQG393239:PQG393258 QAC393239:QAC393258 QJY393239:QJY393258 QTU393239:QTU393258 RDQ393239:RDQ393258 RNM393239:RNM393258 RXI393239:RXI393258 SHE393239:SHE393258 SRA393239:SRA393258 TAW393239:TAW393258 TKS393239:TKS393258 TUO393239:TUO393258 UEK393239:UEK393258 UOG393239:UOG393258 UYC393239:UYC393258 VHY393239:VHY393258 VRU393239:VRU393258 WBQ393239:WBQ393258 WLM393239:WLM393258 WVI393239:WVI393258 I458776:I458795 IW458775:IW458794 SS458775:SS458794 ACO458775:ACO458794 AMK458775:AMK458794 AWG458775:AWG458794 BGC458775:BGC458794 BPY458775:BPY458794 BZU458775:BZU458794 CJQ458775:CJQ458794 CTM458775:CTM458794 DDI458775:DDI458794 DNE458775:DNE458794 DXA458775:DXA458794 EGW458775:EGW458794 EQS458775:EQS458794 FAO458775:FAO458794 FKK458775:FKK458794 FUG458775:FUG458794 GEC458775:GEC458794 GNY458775:GNY458794 GXU458775:GXU458794 HHQ458775:HHQ458794 HRM458775:HRM458794 IBI458775:IBI458794 ILE458775:ILE458794 IVA458775:IVA458794 JEW458775:JEW458794 JOS458775:JOS458794 JYO458775:JYO458794 KIK458775:KIK458794 KSG458775:KSG458794 LCC458775:LCC458794 LLY458775:LLY458794 LVU458775:LVU458794 MFQ458775:MFQ458794 MPM458775:MPM458794 MZI458775:MZI458794 NJE458775:NJE458794 NTA458775:NTA458794 OCW458775:OCW458794 OMS458775:OMS458794 OWO458775:OWO458794 PGK458775:PGK458794 PQG458775:PQG458794 QAC458775:QAC458794 QJY458775:QJY458794 QTU458775:QTU458794 RDQ458775:RDQ458794 RNM458775:RNM458794 RXI458775:RXI458794 SHE458775:SHE458794 SRA458775:SRA458794 TAW458775:TAW458794 TKS458775:TKS458794 TUO458775:TUO458794 UEK458775:UEK458794 UOG458775:UOG458794 UYC458775:UYC458794 VHY458775:VHY458794 VRU458775:VRU458794 WBQ458775:WBQ458794 WLM458775:WLM458794 WVI458775:WVI458794 I524312:I524331 IW524311:IW524330 SS524311:SS524330 ACO524311:ACO524330 AMK524311:AMK524330 AWG524311:AWG524330 BGC524311:BGC524330 BPY524311:BPY524330 BZU524311:BZU524330 CJQ524311:CJQ524330 CTM524311:CTM524330 DDI524311:DDI524330 DNE524311:DNE524330 DXA524311:DXA524330 EGW524311:EGW524330 EQS524311:EQS524330 FAO524311:FAO524330 FKK524311:FKK524330 FUG524311:FUG524330 GEC524311:GEC524330 GNY524311:GNY524330 GXU524311:GXU524330 HHQ524311:HHQ524330 HRM524311:HRM524330 IBI524311:IBI524330 ILE524311:ILE524330 IVA524311:IVA524330 JEW524311:JEW524330 JOS524311:JOS524330 JYO524311:JYO524330 KIK524311:KIK524330 KSG524311:KSG524330 LCC524311:LCC524330 LLY524311:LLY524330 LVU524311:LVU524330 MFQ524311:MFQ524330 MPM524311:MPM524330 MZI524311:MZI524330 NJE524311:NJE524330 NTA524311:NTA524330 OCW524311:OCW524330 OMS524311:OMS524330 OWO524311:OWO524330 PGK524311:PGK524330 PQG524311:PQG524330 QAC524311:QAC524330 QJY524311:QJY524330 QTU524311:QTU524330 RDQ524311:RDQ524330 RNM524311:RNM524330 RXI524311:RXI524330 SHE524311:SHE524330 SRA524311:SRA524330 TAW524311:TAW524330 TKS524311:TKS524330 TUO524311:TUO524330 UEK524311:UEK524330 UOG524311:UOG524330 UYC524311:UYC524330 VHY524311:VHY524330 VRU524311:VRU524330 WBQ524311:WBQ524330 WLM524311:WLM524330 WVI524311:WVI524330 I589848:I589867 IW589847:IW589866 SS589847:SS589866 ACO589847:ACO589866 AMK589847:AMK589866 AWG589847:AWG589866 BGC589847:BGC589866 BPY589847:BPY589866 BZU589847:BZU589866 CJQ589847:CJQ589866 CTM589847:CTM589866 DDI589847:DDI589866 DNE589847:DNE589866 DXA589847:DXA589866 EGW589847:EGW589866 EQS589847:EQS589866 FAO589847:FAO589866 FKK589847:FKK589866 FUG589847:FUG589866 GEC589847:GEC589866 GNY589847:GNY589866 GXU589847:GXU589866 HHQ589847:HHQ589866 HRM589847:HRM589866 IBI589847:IBI589866 ILE589847:ILE589866 IVA589847:IVA589866 JEW589847:JEW589866 JOS589847:JOS589866 JYO589847:JYO589866 KIK589847:KIK589866 KSG589847:KSG589866 LCC589847:LCC589866 LLY589847:LLY589866 LVU589847:LVU589866 MFQ589847:MFQ589866 MPM589847:MPM589866 MZI589847:MZI589866 NJE589847:NJE589866 NTA589847:NTA589866 OCW589847:OCW589866 OMS589847:OMS589866 OWO589847:OWO589866 PGK589847:PGK589866 PQG589847:PQG589866 QAC589847:QAC589866 QJY589847:QJY589866 QTU589847:QTU589866 RDQ589847:RDQ589866 RNM589847:RNM589866 RXI589847:RXI589866 SHE589847:SHE589866 SRA589847:SRA589866 TAW589847:TAW589866 TKS589847:TKS589866 TUO589847:TUO589866 UEK589847:UEK589866 UOG589847:UOG589866 UYC589847:UYC589866 VHY589847:VHY589866 VRU589847:VRU589866 WBQ589847:WBQ589866 WLM589847:WLM589866 WVI589847:WVI589866 I655384:I655403 IW655383:IW655402 SS655383:SS655402 ACO655383:ACO655402 AMK655383:AMK655402 AWG655383:AWG655402 BGC655383:BGC655402 BPY655383:BPY655402 BZU655383:BZU655402 CJQ655383:CJQ655402 CTM655383:CTM655402 DDI655383:DDI655402 DNE655383:DNE655402 DXA655383:DXA655402 EGW655383:EGW655402 EQS655383:EQS655402 FAO655383:FAO655402 FKK655383:FKK655402 FUG655383:FUG655402 GEC655383:GEC655402 GNY655383:GNY655402 GXU655383:GXU655402 HHQ655383:HHQ655402 HRM655383:HRM655402 IBI655383:IBI655402 ILE655383:ILE655402 IVA655383:IVA655402 JEW655383:JEW655402 JOS655383:JOS655402 JYO655383:JYO655402 KIK655383:KIK655402 KSG655383:KSG655402 LCC655383:LCC655402 LLY655383:LLY655402 LVU655383:LVU655402 MFQ655383:MFQ655402 MPM655383:MPM655402 MZI655383:MZI655402 NJE655383:NJE655402 NTA655383:NTA655402 OCW655383:OCW655402 OMS655383:OMS655402 OWO655383:OWO655402 PGK655383:PGK655402 PQG655383:PQG655402 QAC655383:QAC655402 QJY655383:QJY655402 QTU655383:QTU655402 RDQ655383:RDQ655402 RNM655383:RNM655402 RXI655383:RXI655402 SHE655383:SHE655402 SRA655383:SRA655402 TAW655383:TAW655402 TKS655383:TKS655402 TUO655383:TUO655402 UEK655383:UEK655402 UOG655383:UOG655402 UYC655383:UYC655402 VHY655383:VHY655402 VRU655383:VRU655402 WBQ655383:WBQ655402 WLM655383:WLM655402 WVI655383:WVI655402 I720920:I720939 IW720919:IW720938 SS720919:SS720938 ACO720919:ACO720938 AMK720919:AMK720938 AWG720919:AWG720938 BGC720919:BGC720938 BPY720919:BPY720938 BZU720919:BZU720938 CJQ720919:CJQ720938 CTM720919:CTM720938 DDI720919:DDI720938 DNE720919:DNE720938 DXA720919:DXA720938 EGW720919:EGW720938 EQS720919:EQS720938 FAO720919:FAO720938 FKK720919:FKK720938 FUG720919:FUG720938 GEC720919:GEC720938 GNY720919:GNY720938 GXU720919:GXU720938 HHQ720919:HHQ720938 HRM720919:HRM720938 IBI720919:IBI720938 ILE720919:ILE720938 IVA720919:IVA720938 JEW720919:JEW720938 JOS720919:JOS720938 JYO720919:JYO720938 KIK720919:KIK720938 KSG720919:KSG720938 LCC720919:LCC720938 LLY720919:LLY720938 LVU720919:LVU720938 MFQ720919:MFQ720938 MPM720919:MPM720938 MZI720919:MZI720938 NJE720919:NJE720938 NTA720919:NTA720938 OCW720919:OCW720938 OMS720919:OMS720938 OWO720919:OWO720938 PGK720919:PGK720938 PQG720919:PQG720938 QAC720919:QAC720938 QJY720919:QJY720938 QTU720919:QTU720938 RDQ720919:RDQ720938 RNM720919:RNM720938 RXI720919:RXI720938 SHE720919:SHE720938 SRA720919:SRA720938 TAW720919:TAW720938 TKS720919:TKS720938 TUO720919:TUO720938 UEK720919:UEK720938 UOG720919:UOG720938 UYC720919:UYC720938 VHY720919:VHY720938 VRU720919:VRU720938 WBQ720919:WBQ720938 WLM720919:WLM720938 WVI720919:WVI720938 I786456:I786475 IW786455:IW786474 SS786455:SS786474 ACO786455:ACO786474 AMK786455:AMK786474 AWG786455:AWG786474 BGC786455:BGC786474 BPY786455:BPY786474 BZU786455:BZU786474 CJQ786455:CJQ786474 CTM786455:CTM786474 DDI786455:DDI786474 DNE786455:DNE786474 DXA786455:DXA786474 EGW786455:EGW786474 EQS786455:EQS786474 FAO786455:FAO786474 FKK786455:FKK786474 FUG786455:FUG786474 GEC786455:GEC786474 GNY786455:GNY786474 GXU786455:GXU786474 HHQ786455:HHQ786474 HRM786455:HRM786474 IBI786455:IBI786474 ILE786455:ILE786474 IVA786455:IVA786474 JEW786455:JEW786474 JOS786455:JOS786474 JYO786455:JYO786474 KIK786455:KIK786474 KSG786455:KSG786474 LCC786455:LCC786474 LLY786455:LLY786474 LVU786455:LVU786474 MFQ786455:MFQ786474 MPM786455:MPM786474 MZI786455:MZI786474 NJE786455:NJE786474 NTA786455:NTA786474 OCW786455:OCW786474 OMS786455:OMS786474 OWO786455:OWO786474 PGK786455:PGK786474 PQG786455:PQG786474 QAC786455:QAC786474 QJY786455:QJY786474 QTU786455:QTU786474 RDQ786455:RDQ786474 RNM786455:RNM786474 RXI786455:RXI786474 SHE786455:SHE786474 SRA786455:SRA786474 TAW786455:TAW786474 TKS786455:TKS786474 TUO786455:TUO786474 UEK786455:UEK786474 UOG786455:UOG786474 UYC786455:UYC786474 VHY786455:VHY786474 VRU786455:VRU786474 WBQ786455:WBQ786474 WLM786455:WLM786474 WVI786455:WVI786474 I851992:I852011 IW851991:IW852010 SS851991:SS852010 ACO851991:ACO852010 AMK851991:AMK852010 AWG851991:AWG852010 BGC851991:BGC852010 BPY851991:BPY852010 BZU851991:BZU852010 CJQ851991:CJQ852010 CTM851991:CTM852010 DDI851991:DDI852010 DNE851991:DNE852010 DXA851991:DXA852010 EGW851991:EGW852010 EQS851991:EQS852010 FAO851991:FAO852010 FKK851991:FKK852010 FUG851991:FUG852010 GEC851991:GEC852010 GNY851991:GNY852010 GXU851991:GXU852010 HHQ851991:HHQ852010 HRM851991:HRM852010 IBI851991:IBI852010 ILE851991:ILE852010 IVA851991:IVA852010 JEW851991:JEW852010 JOS851991:JOS852010 JYO851991:JYO852010 KIK851991:KIK852010 KSG851991:KSG852010 LCC851991:LCC852010 LLY851991:LLY852010 LVU851991:LVU852010 MFQ851991:MFQ852010 MPM851991:MPM852010 MZI851991:MZI852010 NJE851991:NJE852010 NTA851991:NTA852010 OCW851991:OCW852010 OMS851991:OMS852010 OWO851991:OWO852010 PGK851991:PGK852010 PQG851991:PQG852010 QAC851991:QAC852010 QJY851991:QJY852010 QTU851991:QTU852010 RDQ851991:RDQ852010 RNM851991:RNM852010 RXI851991:RXI852010 SHE851991:SHE852010 SRA851991:SRA852010 TAW851991:TAW852010 TKS851991:TKS852010 TUO851991:TUO852010 UEK851991:UEK852010 UOG851991:UOG852010 UYC851991:UYC852010 VHY851991:VHY852010 VRU851991:VRU852010 WBQ851991:WBQ852010 WLM851991:WLM852010 WVI851991:WVI852010 I917528:I917547 IW917527:IW917546 SS917527:SS917546 ACO917527:ACO917546 AMK917527:AMK917546 AWG917527:AWG917546 BGC917527:BGC917546 BPY917527:BPY917546 BZU917527:BZU917546 CJQ917527:CJQ917546 CTM917527:CTM917546 DDI917527:DDI917546 DNE917527:DNE917546 DXA917527:DXA917546 EGW917527:EGW917546 EQS917527:EQS917546 FAO917527:FAO917546 FKK917527:FKK917546 FUG917527:FUG917546 GEC917527:GEC917546 GNY917527:GNY917546 GXU917527:GXU917546 HHQ917527:HHQ917546 HRM917527:HRM917546 IBI917527:IBI917546 ILE917527:ILE917546 IVA917527:IVA917546 JEW917527:JEW917546 JOS917527:JOS917546 JYO917527:JYO917546 KIK917527:KIK917546 KSG917527:KSG917546 LCC917527:LCC917546 LLY917527:LLY917546 LVU917527:LVU917546 MFQ917527:MFQ917546 MPM917527:MPM917546 MZI917527:MZI917546 NJE917527:NJE917546 NTA917527:NTA917546 OCW917527:OCW917546 OMS917527:OMS917546 OWO917527:OWO917546 PGK917527:PGK917546 PQG917527:PQG917546 QAC917527:QAC917546 QJY917527:QJY917546 QTU917527:QTU917546 RDQ917527:RDQ917546 RNM917527:RNM917546 RXI917527:RXI917546 SHE917527:SHE917546 SRA917527:SRA917546 TAW917527:TAW917546 TKS917527:TKS917546 TUO917527:TUO917546 UEK917527:UEK917546 UOG917527:UOG917546 UYC917527:UYC917546 VHY917527:VHY917546 VRU917527:VRU917546 WBQ917527:WBQ917546 WLM917527:WLM917546 WVI917527:WVI917546 I983064:I983083 IW983063:IW983082 SS983063:SS983082 ACO983063:ACO983082 AMK983063:AMK983082 AWG983063:AWG983082 BGC983063:BGC983082 BPY983063:BPY983082 BZU983063:BZU983082 CJQ983063:CJQ983082 CTM983063:CTM983082 DDI983063:DDI983082 DNE983063:DNE983082 DXA983063:DXA983082 EGW983063:EGW983082 EQS983063:EQS983082 FAO983063:FAO983082 FKK983063:FKK983082 FUG983063:FUG983082 GEC983063:GEC983082 GNY983063:GNY983082 GXU983063:GXU983082 HHQ983063:HHQ983082 HRM983063:HRM983082 IBI983063:IBI983082 ILE983063:ILE983082 IVA983063:IVA983082 JEW983063:JEW983082 JOS983063:JOS983082 JYO983063:JYO983082 KIK983063:KIK983082 KSG983063:KSG983082 LCC983063:LCC983082 LLY983063:LLY983082 LVU983063:LVU983082 MFQ983063:MFQ983082 MPM983063:MPM983082 MZI983063:MZI983082 NJE983063:NJE983082 NTA983063:NTA983082 OCW983063:OCW983082 OMS983063:OMS983082 OWO983063:OWO983082 PGK983063:PGK983082 PQG983063:PQG983082 QAC983063:QAC983082 QJY983063:QJY983082 QTU983063:QTU983082 RDQ983063:RDQ983082 RNM983063:RNM983082 RXI983063:RXI983082 SHE983063:SHE983082 SRA983063:SRA983082 TAW983063:TAW983082 TKS983063:TKS983082 TUO983063:TUO983082 UEK983063:UEK983082 UOG983063:UOG983082 UYC983063:UYC983082 VHY983063:VHY983082 VRU983063:VRU983082 WBQ983063:WBQ983082 WLM983063:WLM983082 WLM65:WLM68 IW65:IW68 SS65:SS68 ACO65:ACO68 AMK65:AMK68 AWG65:AWG68 BGC65:BGC68 BPY65:BPY68 BZU65:BZU68 CJQ65:CJQ68 CTM65:CTM68 DDI65:DDI68 DNE65:DNE68 DXA65:DXA68 EGW65:EGW68 EQS65:EQS68 FAO65:FAO68 FKK65:FKK68 FUG65:FUG68 GEC65:GEC68 GNY65:GNY68 GXU65:GXU68 HHQ65:HHQ68 HRM65:HRM68 IBI65:IBI68 ILE65:ILE68 IVA65:IVA68 JEW65:JEW68 JOS65:JOS68 JYO65:JYO68 KIK65:KIK68 KSG65:KSG68 LCC65:LCC68 LLY65:LLY68 LVU65:LVU68 MFQ65:MFQ68 MPM65:MPM68 MZI65:MZI68 NJE65:NJE68 NTA65:NTA68 OCW65:OCW68 OMS65:OMS68 OWO65:OWO68 PGK65:PGK68 PQG65:PQG68 QAC65:QAC68 QJY65:QJY68 QTU65:QTU68 RDQ65:RDQ68 RNM65:RNM68 RXI65:RXI68 SHE65:SHE68 SRA65:SRA68 TAW65:TAW68 TKS65:TKS68 TUO65:TUO68 UEK65:UEK68 UOG65:UOG68 UYC65:UYC68 VHY65:VHY68 VRU65:VRU68 WBQ65:WBQ68 WVI65:WVI68 WBI11:WBI61 WVA11:WVA61 WLE11:WLE61 IO11:IO61 SK11:SK61 ACG11:ACG61 AMC11:AMC61 AVY11:AVY61 BFU11:BFU61 BPQ11:BPQ61 BZM11:BZM61 CJI11:CJI61 CTE11:CTE61 DDA11:DDA61 DMW11:DMW61 DWS11:DWS61 EGO11:EGO61 EQK11:EQK61 FAG11:FAG61 FKC11:FKC61 FTY11:FTY61 GDU11:GDU61 GNQ11:GNQ61 GXM11:GXM61 HHI11:HHI61 HRE11:HRE61 IBA11:IBA61 IKW11:IKW61 IUS11:IUS61 JEO11:JEO61 JOK11:JOK61 JYG11:JYG61 KIC11:KIC61 KRY11:KRY61 LBU11:LBU61 LLQ11:LLQ61 LVM11:LVM61 MFI11:MFI61 MPE11:MPE61 MZA11:MZA61 NIW11:NIW61 NSS11:NSS61 OCO11:OCO61 OMK11:OMK61 OWG11:OWG61 PGC11:PGC61 PPY11:PPY61 PZU11:PZU61 QJQ11:QJQ61 QTM11:QTM61 RDI11:RDI61 RNE11:RNE61 RXA11:RXA61 SGW11:SGW61 SQS11:SQS61 TAO11:TAO61 TKK11:TKK61 TUG11:TUG61 UEC11:UEC61 UNY11:UNY61 UXU11:UXU61 VHQ11:VHQ61 VRM11:VRM61 I11:I60" xr:uid="{E839B7A2-2233-45E3-8579-8A616D33C9D8}">
      <formula1>"常勤,非常勤"</formula1>
    </dataValidation>
    <dataValidation type="list" allowBlank="1" showInputMessage="1" showErrorMessage="1" sqref="WVJ983063:WVJ983082 J131096:J131115 IX65559:IX65578 ST65559:ST65578 ACP65559:ACP65578 AML65559:AML65578 AWH65559:AWH65578 BGD65559:BGD65578 BPZ65559:BPZ65578 BZV65559:BZV65578 CJR65559:CJR65578 CTN65559:CTN65578 DDJ65559:DDJ65578 DNF65559:DNF65578 DXB65559:DXB65578 EGX65559:EGX65578 EQT65559:EQT65578 FAP65559:FAP65578 FKL65559:FKL65578 FUH65559:FUH65578 GED65559:GED65578 GNZ65559:GNZ65578 GXV65559:GXV65578 HHR65559:HHR65578 HRN65559:HRN65578 IBJ65559:IBJ65578 ILF65559:ILF65578 IVB65559:IVB65578 JEX65559:JEX65578 JOT65559:JOT65578 JYP65559:JYP65578 KIL65559:KIL65578 KSH65559:KSH65578 LCD65559:LCD65578 LLZ65559:LLZ65578 LVV65559:LVV65578 MFR65559:MFR65578 MPN65559:MPN65578 MZJ65559:MZJ65578 NJF65559:NJF65578 NTB65559:NTB65578 OCX65559:OCX65578 OMT65559:OMT65578 OWP65559:OWP65578 PGL65559:PGL65578 PQH65559:PQH65578 QAD65559:QAD65578 QJZ65559:QJZ65578 QTV65559:QTV65578 RDR65559:RDR65578 RNN65559:RNN65578 RXJ65559:RXJ65578 SHF65559:SHF65578 SRB65559:SRB65578 TAX65559:TAX65578 TKT65559:TKT65578 TUP65559:TUP65578 UEL65559:UEL65578 UOH65559:UOH65578 UYD65559:UYD65578 VHZ65559:VHZ65578 VRV65559:VRV65578 WBR65559:WBR65578 WLN65559:WLN65578 WVJ65559:WVJ65578 J196632:J196651 IX131095:IX131114 ST131095:ST131114 ACP131095:ACP131114 AML131095:AML131114 AWH131095:AWH131114 BGD131095:BGD131114 BPZ131095:BPZ131114 BZV131095:BZV131114 CJR131095:CJR131114 CTN131095:CTN131114 DDJ131095:DDJ131114 DNF131095:DNF131114 DXB131095:DXB131114 EGX131095:EGX131114 EQT131095:EQT131114 FAP131095:FAP131114 FKL131095:FKL131114 FUH131095:FUH131114 GED131095:GED131114 GNZ131095:GNZ131114 GXV131095:GXV131114 HHR131095:HHR131114 HRN131095:HRN131114 IBJ131095:IBJ131114 ILF131095:ILF131114 IVB131095:IVB131114 JEX131095:JEX131114 JOT131095:JOT131114 JYP131095:JYP131114 KIL131095:KIL131114 KSH131095:KSH131114 LCD131095:LCD131114 LLZ131095:LLZ131114 LVV131095:LVV131114 MFR131095:MFR131114 MPN131095:MPN131114 MZJ131095:MZJ131114 NJF131095:NJF131114 NTB131095:NTB131114 OCX131095:OCX131114 OMT131095:OMT131114 OWP131095:OWP131114 PGL131095:PGL131114 PQH131095:PQH131114 QAD131095:QAD131114 QJZ131095:QJZ131114 QTV131095:QTV131114 RDR131095:RDR131114 RNN131095:RNN131114 RXJ131095:RXJ131114 SHF131095:SHF131114 SRB131095:SRB131114 TAX131095:TAX131114 TKT131095:TKT131114 TUP131095:TUP131114 UEL131095:UEL131114 UOH131095:UOH131114 UYD131095:UYD131114 VHZ131095:VHZ131114 VRV131095:VRV131114 WBR131095:WBR131114 WLN131095:WLN131114 WVJ131095:WVJ131114 J262168:J262187 IX196631:IX196650 ST196631:ST196650 ACP196631:ACP196650 AML196631:AML196650 AWH196631:AWH196650 BGD196631:BGD196650 BPZ196631:BPZ196650 BZV196631:BZV196650 CJR196631:CJR196650 CTN196631:CTN196650 DDJ196631:DDJ196650 DNF196631:DNF196650 DXB196631:DXB196650 EGX196631:EGX196650 EQT196631:EQT196650 FAP196631:FAP196650 FKL196631:FKL196650 FUH196631:FUH196650 GED196631:GED196650 GNZ196631:GNZ196650 GXV196631:GXV196650 HHR196631:HHR196650 HRN196631:HRN196650 IBJ196631:IBJ196650 ILF196631:ILF196650 IVB196631:IVB196650 JEX196631:JEX196650 JOT196631:JOT196650 JYP196631:JYP196650 KIL196631:KIL196650 KSH196631:KSH196650 LCD196631:LCD196650 LLZ196631:LLZ196650 LVV196631:LVV196650 MFR196631:MFR196650 MPN196631:MPN196650 MZJ196631:MZJ196650 NJF196631:NJF196650 NTB196631:NTB196650 OCX196631:OCX196650 OMT196631:OMT196650 OWP196631:OWP196650 PGL196631:PGL196650 PQH196631:PQH196650 QAD196631:QAD196650 QJZ196631:QJZ196650 QTV196631:QTV196650 RDR196631:RDR196650 RNN196631:RNN196650 RXJ196631:RXJ196650 SHF196631:SHF196650 SRB196631:SRB196650 TAX196631:TAX196650 TKT196631:TKT196650 TUP196631:TUP196650 UEL196631:UEL196650 UOH196631:UOH196650 UYD196631:UYD196650 VHZ196631:VHZ196650 VRV196631:VRV196650 WBR196631:WBR196650 WLN196631:WLN196650 WVJ196631:WVJ196650 J327704:J327723 IX262167:IX262186 ST262167:ST262186 ACP262167:ACP262186 AML262167:AML262186 AWH262167:AWH262186 BGD262167:BGD262186 BPZ262167:BPZ262186 BZV262167:BZV262186 CJR262167:CJR262186 CTN262167:CTN262186 DDJ262167:DDJ262186 DNF262167:DNF262186 DXB262167:DXB262186 EGX262167:EGX262186 EQT262167:EQT262186 FAP262167:FAP262186 FKL262167:FKL262186 FUH262167:FUH262186 GED262167:GED262186 GNZ262167:GNZ262186 GXV262167:GXV262186 HHR262167:HHR262186 HRN262167:HRN262186 IBJ262167:IBJ262186 ILF262167:ILF262186 IVB262167:IVB262186 JEX262167:JEX262186 JOT262167:JOT262186 JYP262167:JYP262186 KIL262167:KIL262186 KSH262167:KSH262186 LCD262167:LCD262186 LLZ262167:LLZ262186 LVV262167:LVV262186 MFR262167:MFR262186 MPN262167:MPN262186 MZJ262167:MZJ262186 NJF262167:NJF262186 NTB262167:NTB262186 OCX262167:OCX262186 OMT262167:OMT262186 OWP262167:OWP262186 PGL262167:PGL262186 PQH262167:PQH262186 QAD262167:QAD262186 QJZ262167:QJZ262186 QTV262167:QTV262186 RDR262167:RDR262186 RNN262167:RNN262186 RXJ262167:RXJ262186 SHF262167:SHF262186 SRB262167:SRB262186 TAX262167:TAX262186 TKT262167:TKT262186 TUP262167:TUP262186 UEL262167:UEL262186 UOH262167:UOH262186 UYD262167:UYD262186 VHZ262167:VHZ262186 VRV262167:VRV262186 WBR262167:WBR262186 WLN262167:WLN262186 WVJ262167:WVJ262186 J393240:J393259 IX327703:IX327722 ST327703:ST327722 ACP327703:ACP327722 AML327703:AML327722 AWH327703:AWH327722 BGD327703:BGD327722 BPZ327703:BPZ327722 BZV327703:BZV327722 CJR327703:CJR327722 CTN327703:CTN327722 DDJ327703:DDJ327722 DNF327703:DNF327722 DXB327703:DXB327722 EGX327703:EGX327722 EQT327703:EQT327722 FAP327703:FAP327722 FKL327703:FKL327722 FUH327703:FUH327722 GED327703:GED327722 GNZ327703:GNZ327722 GXV327703:GXV327722 HHR327703:HHR327722 HRN327703:HRN327722 IBJ327703:IBJ327722 ILF327703:ILF327722 IVB327703:IVB327722 JEX327703:JEX327722 JOT327703:JOT327722 JYP327703:JYP327722 KIL327703:KIL327722 KSH327703:KSH327722 LCD327703:LCD327722 LLZ327703:LLZ327722 LVV327703:LVV327722 MFR327703:MFR327722 MPN327703:MPN327722 MZJ327703:MZJ327722 NJF327703:NJF327722 NTB327703:NTB327722 OCX327703:OCX327722 OMT327703:OMT327722 OWP327703:OWP327722 PGL327703:PGL327722 PQH327703:PQH327722 QAD327703:QAD327722 QJZ327703:QJZ327722 QTV327703:QTV327722 RDR327703:RDR327722 RNN327703:RNN327722 RXJ327703:RXJ327722 SHF327703:SHF327722 SRB327703:SRB327722 TAX327703:TAX327722 TKT327703:TKT327722 TUP327703:TUP327722 UEL327703:UEL327722 UOH327703:UOH327722 UYD327703:UYD327722 VHZ327703:VHZ327722 VRV327703:VRV327722 WBR327703:WBR327722 WLN327703:WLN327722 WVJ327703:WVJ327722 J458776:J458795 IX393239:IX393258 ST393239:ST393258 ACP393239:ACP393258 AML393239:AML393258 AWH393239:AWH393258 BGD393239:BGD393258 BPZ393239:BPZ393258 BZV393239:BZV393258 CJR393239:CJR393258 CTN393239:CTN393258 DDJ393239:DDJ393258 DNF393239:DNF393258 DXB393239:DXB393258 EGX393239:EGX393258 EQT393239:EQT393258 FAP393239:FAP393258 FKL393239:FKL393258 FUH393239:FUH393258 GED393239:GED393258 GNZ393239:GNZ393258 GXV393239:GXV393258 HHR393239:HHR393258 HRN393239:HRN393258 IBJ393239:IBJ393258 ILF393239:ILF393258 IVB393239:IVB393258 JEX393239:JEX393258 JOT393239:JOT393258 JYP393239:JYP393258 KIL393239:KIL393258 KSH393239:KSH393258 LCD393239:LCD393258 LLZ393239:LLZ393258 LVV393239:LVV393258 MFR393239:MFR393258 MPN393239:MPN393258 MZJ393239:MZJ393258 NJF393239:NJF393258 NTB393239:NTB393258 OCX393239:OCX393258 OMT393239:OMT393258 OWP393239:OWP393258 PGL393239:PGL393258 PQH393239:PQH393258 QAD393239:QAD393258 QJZ393239:QJZ393258 QTV393239:QTV393258 RDR393239:RDR393258 RNN393239:RNN393258 RXJ393239:RXJ393258 SHF393239:SHF393258 SRB393239:SRB393258 TAX393239:TAX393258 TKT393239:TKT393258 TUP393239:TUP393258 UEL393239:UEL393258 UOH393239:UOH393258 UYD393239:UYD393258 VHZ393239:VHZ393258 VRV393239:VRV393258 WBR393239:WBR393258 WLN393239:WLN393258 WVJ393239:WVJ393258 J524312:J524331 IX458775:IX458794 ST458775:ST458794 ACP458775:ACP458794 AML458775:AML458794 AWH458775:AWH458794 BGD458775:BGD458794 BPZ458775:BPZ458794 BZV458775:BZV458794 CJR458775:CJR458794 CTN458775:CTN458794 DDJ458775:DDJ458794 DNF458775:DNF458794 DXB458775:DXB458794 EGX458775:EGX458794 EQT458775:EQT458794 FAP458775:FAP458794 FKL458775:FKL458794 FUH458775:FUH458794 GED458775:GED458794 GNZ458775:GNZ458794 GXV458775:GXV458794 HHR458775:HHR458794 HRN458775:HRN458794 IBJ458775:IBJ458794 ILF458775:ILF458794 IVB458775:IVB458794 JEX458775:JEX458794 JOT458775:JOT458794 JYP458775:JYP458794 KIL458775:KIL458794 KSH458775:KSH458794 LCD458775:LCD458794 LLZ458775:LLZ458794 LVV458775:LVV458794 MFR458775:MFR458794 MPN458775:MPN458794 MZJ458775:MZJ458794 NJF458775:NJF458794 NTB458775:NTB458794 OCX458775:OCX458794 OMT458775:OMT458794 OWP458775:OWP458794 PGL458775:PGL458794 PQH458775:PQH458794 QAD458775:QAD458794 QJZ458775:QJZ458794 QTV458775:QTV458794 RDR458775:RDR458794 RNN458775:RNN458794 RXJ458775:RXJ458794 SHF458775:SHF458794 SRB458775:SRB458794 TAX458775:TAX458794 TKT458775:TKT458794 TUP458775:TUP458794 UEL458775:UEL458794 UOH458775:UOH458794 UYD458775:UYD458794 VHZ458775:VHZ458794 VRV458775:VRV458794 WBR458775:WBR458794 WLN458775:WLN458794 WVJ458775:WVJ458794 J589848:J589867 IX524311:IX524330 ST524311:ST524330 ACP524311:ACP524330 AML524311:AML524330 AWH524311:AWH524330 BGD524311:BGD524330 BPZ524311:BPZ524330 BZV524311:BZV524330 CJR524311:CJR524330 CTN524311:CTN524330 DDJ524311:DDJ524330 DNF524311:DNF524330 DXB524311:DXB524330 EGX524311:EGX524330 EQT524311:EQT524330 FAP524311:FAP524330 FKL524311:FKL524330 FUH524311:FUH524330 GED524311:GED524330 GNZ524311:GNZ524330 GXV524311:GXV524330 HHR524311:HHR524330 HRN524311:HRN524330 IBJ524311:IBJ524330 ILF524311:ILF524330 IVB524311:IVB524330 JEX524311:JEX524330 JOT524311:JOT524330 JYP524311:JYP524330 KIL524311:KIL524330 KSH524311:KSH524330 LCD524311:LCD524330 LLZ524311:LLZ524330 LVV524311:LVV524330 MFR524311:MFR524330 MPN524311:MPN524330 MZJ524311:MZJ524330 NJF524311:NJF524330 NTB524311:NTB524330 OCX524311:OCX524330 OMT524311:OMT524330 OWP524311:OWP524330 PGL524311:PGL524330 PQH524311:PQH524330 QAD524311:QAD524330 QJZ524311:QJZ524330 QTV524311:QTV524330 RDR524311:RDR524330 RNN524311:RNN524330 RXJ524311:RXJ524330 SHF524311:SHF524330 SRB524311:SRB524330 TAX524311:TAX524330 TKT524311:TKT524330 TUP524311:TUP524330 UEL524311:UEL524330 UOH524311:UOH524330 UYD524311:UYD524330 VHZ524311:VHZ524330 VRV524311:VRV524330 WBR524311:WBR524330 WLN524311:WLN524330 WVJ524311:WVJ524330 J655384:J655403 IX589847:IX589866 ST589847:ST589866 ACP589847:ACP589866 AML589847:AML589866 AWH589847:AWH589866 BGD589847:BGD589866 BPZ589847:BPZ589866 BZV589847:BZV589866 CJR589847:CJR589866 CTN589847:CTN589866 DDJ589847:DDJ589866 DNF589847:DNF589866 DXB589847:DXB589866 EGX589847:EGX589866 EQT589847:EQT589866 FAP589847:FAP589866 FKL589847:FKL589866 FUH589847:FUH589866 GED589847:GED589866 GNZ589847:GNZ589866 GXV589847:GXV589866 HHR589847:HHR589866 HRN589847:HRN589866 IBJ589847:IBJ589866 ILF589847:ILF589866 IVB589847:IVB589866 JEX589847:JEX589866 JOT589847:JOT589866 JYP589847:JYP589866 KIL589847:KIL589866 KSH589847:KSH589866 LCD589847:LCD589866 LLZ589847:LLZ589866 LVV589847:LVV589866 MFR589847:MFR589866 MPN589847:MPN589866 MZJ589847:MZJ589866 NJF589847:NJF589866 NTB589847:NTB589866 OCX589847:OCX589866 OMT589847:OMT589866 OWP589847:OWP589866 PGL589847:PGL589866 PQH589847:PQH589866 QAD589847:QAD589866 QJZ589847:QJZ589866 QTV589847:QTV589866 RDR589847:RDR589866 RNN589847:RNN589866 RXJ589847:RXJ589866 SHF589847:SHF589866 SRB589847:SRB589866 TAX589847:TAX589866 TKT589847:TKT589866 TUP589847:TUP589866 UEL589847:UEL589866 UOH589847:UOH589866 UYD589847:UYD589866 VHZ589847:VHZ589866 VRV589847:VRV589866 WBR589847:WBR589866 WLN589847:WLN589866 WVJ589847:WVJ589866 J720920:J720939 IX655383:IX655402 ST655383:ST655402 ACP655383:ACP655402 AML655383:AML655402 AWH655383:AWH655402 BGD655383:BGD655402 BPZ655383:BPZ655402 BZV655383:BZV655402 CJR655383:CJR655402 CTN655383:CTN655402 DDJ655383:DDJ655402 DNF655383:DNF655402 DXB655383:DXB655402 EGX655383:EGX655402 EQT655383:EQT655402 FAP655383:FAP655402 FKL655383:FKL655402 FUH655383:FUH655402 GED655383:GED655402 GNZ655383:GNZ655402 GXV655383:GXV655402 HHR655383:HHR655402 HRN655383:HRN655402 IBJ655383:IBJ655402 ILF655383:ILF655402 IVB655383:IVB655402 JEX655383:JEX655402 JOT655383:JOT655402 JYP655383:JYP655402 KIL655383:KIL655402 KSH655383:KSH655402 LCD655383:LCD655402 LLZ655383:LLZ655402 LVV655383:LVV655402 MFR655383:MFR655402 MPN655383:MPN655402 MZJ655383:MZJ655402 NJF655383:NJF655402 NTB655383:NTB655402 OCX655383:OCX655402 OMT655383:OMT655402 OWP655383:OWP655402 PGL655383:PGL655402 PQH655383:PQH655402 QAD655383:QAD655402 QJZ655383:QJZ655402 QTV655383:QTV655402 RDR655383:RDR655402 RNN655383:RNN655402 RXJ655383:RXJ655402 SHF655383:SHF655402 SRB655383:SRB655402 TAX655383:TAX655402 TKT655383:TKT655402 TUP655383:TUP655402 UEL655383:UEL655402 UOH655383:UOH655402 UYD655383:UYD655402 VHZ655383:VHZ655402 VRV655383:VRV655402 WBR655383:WBR655402 WLN655383:WLN655402 WVJ655383:WVJ655402 J786456:J786475 IX720919:IX720938 ST720919:ST720938 ACP720919:ACP720938 AML720919:AML720938 AWH720919:AWH720938 BGD720919:BGD720938 BPZ720919:BPZ720938 BZV720919:BZV720938 CJR720919:CJR720938 CTN720919:CTN720938 DDJ720919:DDJ720938 DNF720919:DNF720938 DXB720919:DXB720938 EGX720919:EGX720938 EQT720919:EQT720938 FAP720919:FAP720938 FKL720919:FKL720938 FUH720919:FUH720938 GED720919:GED720938 GNZ720919:GNZ720938 GXV720919:GXV720938 HHR720919:HHR720938 HRN720919:HRN720938 IBJ720919:IBJ720938 ILF720919:ILF720938 IVB720919:IVB720938 JEX720919:JEX720938 JOT720919:JOT720938 JYP720919:JYP720938 KIL720919:KIL720938 KSH720919:KSH720938 LCD720919:LCD720938 LLZ720919:LLZ720938 LVV720919:LVV720938 MFR720919:MFR720938 MPN720919:MPN720938 MZJ720919:MZJ720938 NJF720919:NJF720938 NTB720919:NTB720938 OCX720919:OCX720938 OMT720919:OMT720938 OWP720919:OWP720938 PGL720919:PGL720938 PQH720919:PQH720938 QAD720919:QAD720938 QJZ720919:QJZ720938 QTV720919:QTV720938 RDR720919:RDR720938 RNN720919:RNN720938 RXJ720919:RXJ720938 SHF720919:SHF720938 SRB720919:SRB720938 TAX720919:TAX720938 TKT720919:TKT720938 TUP720919:TUP720938 UEL720919:UEL720938 UOH720919:UOH720938 UYD720919:UYD720938 VHZ720919:VHZ720938 VRV720919:VRV720938 WBR720919:WBR720938 WLN720919:WLN720938 WVJ720919:WVJ720938 J851992:J852011 IX786455:IX786474 ST786455:ST786474 ACP786455:ACP786474 AML786455:AML786474 AWH786455:AWH786474 BGD786455:BGD786474 BPZ786455:BPZ786474 BZV786455:BZV786474 CJR786455:CJR786474 CTN786455:CTN786474 DDJ786455:DDJ786474 DNF786455:DNF786474 DXB786455:DXB786474 EGX786455:EGX786474 EQT786455:EQT786474 FAP786455:FAP786474 FKL786455:FKL786474 FUH786455:FUH786474 GED786455:GED786474 GNZ786455:GNZ786474 GXV786455:GXV786474 HHR786455:HHR786474 HRN786455:HRN786474 IBJ786455:IBJ786474 ILF786455:ILF786474 IVB786455:IVB786474 JEX786455:JEX786474 JOT786455:JOT786474 JYP786455:JYP786474 KIL786455:KIL786474 KSH786455:KSH786474 LCD786455:LCD786474 LLZ786455:LLZ786474 LVV786455:LVV786474 MFR786455:MFR786474 MPN786455:MPN786474 MZJ786455:MZJ786474 NJF786455:NJF786474 NTB786455:NTB786474 OCX786455:OCX786474 OMT786455:OMT786474 OWP786455:OWP786474 PGL786455:PGL786474 PQH786455:PQH786474 QAD786455:QAD786474 QJZ786455:QJZ786474 QTV786455:QTV786474 RDR786455:RDR786474 RNN786455:RNN786474 RXJ786455:RXJ786474 SHF786455:SHF786474 SRB786455:SRB786474 TAX786455:TAX786474 TKT786455:TKT786474 TUP786455:TUP786474 UEL786455:UEL786474 UOH786455:UOH786474 UYD786455:UYD786474 VHZ786455:VHZ786474 VRV786455:VRV786474 WBR786455:WBR786474 WLN786455:WLN786474 WVJ786455:WVJ786474 J917528:J917547 IX851991:IX852010 ST851991:ST852010 ACP851991:ACP852010 AML851991:AML852010 AWH851991:AWH852010 BGD851991:BGD852010 BPZ851991:BPZ852010 BZV851991:BZV852010 CJR851991:CJR852010 CTN851991:CTN852010 DDJ851991:DDJ852010 DNF851991:DNF852010 DXB851991:DXB852010 EGX851991:EGX852010 EQT851991:EQT852010 FAP851991:FAP852010 FKL851991:FKL852010 FUH851991:FUH852010 GED851991:GED852010 GNZ851991:GNZ852010 GXV851991:GXV852010 HHR851991:HHR852010 HRN851991:HRN852010 IBJ851991:IBJ852010 ILF851991:ILF852010 IVB851991:IVB852010 JEX851991:JEX852010 JOT851991:JOT852010 JYP851991:JYP852010 KIL851991:KIL852010 KSH851991:KSH852010 LCD851991:LCD852010 LLZ851991:LLZ852010 LVV851991:LVV852010 MFR851991:MFR852010 MPN851991:MPN852010 MZJ851991:MZJ852010 NJF851991:NJF852010 NTB851991:NTB852010 OCX851991:OCX852010 OMT851991:OMT852010 OWP851991:OWP852010 PGL851991:PGL852010 PQH851991:PQH852010 QAD851991:QAD852010 QJZ851991:QJZ852010 QTV851991:QTV852010 RDR851991:RDR852010 RNN851991:RNN852010 RXJ851991:RXJ852010 SHF851991:SHF852010 SRB851991:SRB852010 TAX851991:TAX852010 TKT851991:TKT852010 TUP851991:TUP852010 UEL851991:UEL852010 UOH851991:UOH852010 UYD851991:UYD852010 VHZ851991:VHZ852010 VRV851991:VRV852010 WBR851991:WBR852010 WLN851991:WLN852010 WVJ851991:WVJ852010 J983064:J983083 IX917527:IX917546 ST917527:ST917546 ACP917527:ACP917546 AML917527:AML917546 AWH917527:AWH917546 BGD917527:BGD917546 BPZ917527:BPZ917546 BZV917527:BZV917546 CJR917527:CJR917546 CTN917527:CTN917546 DDJ917527:DDJ917546 DNF917527:DNF917546 DXB917527:DXB917546 EGX917527:EGX917546 EQT917527:EQT917546 FAP917527:FAP917546 FKL917527:FKL917546 FUH917527:FUH917546 GED917527:GED917546 GNZ917527:GNZ917546 GXV917527:GXV917546 HHR917527:HHR917546 HRN917527:HRN917546 IBJ917527:IBJ917546 ILF917527:ILF917546 IVB917527:IVB917546 JEX917527:JEX917546 JOT917527:JOT917546 JYP917527:JYP917546 KIL917527:KIL917546 KSH917527:KSH917546 LCD917527:LCD917546 LLZ917527:LLZ917546 LVV917527:LVV917546 MFR917527:MFR917546 MPN917527:MPN917546 MZJ917527:MZJ917546 NJF917527:NJF917546 NTB917527:NTB917546 OCX917527:OCX917546 OMT917527:OMT917546 OWP917527:OWP917546 PGL917527:PGL917546 PQH917527:PQH917546 QAD917527:QAD917546 QJZ917527:QJZ917546 QTV917527:QTV917546 RDR917527:RDR917546 RNN917527:RNN917546 RXJ917527:RXJ917546 SHF917527:SHF917546 SRB917527:SRB917546 TAX917527:TAX917546 TKT917527:TKT917546 TUP917527:TUP917546 UEL917527:UEL917546 UOH917527:UOH917546 UYD917527:UYD917546 VHZ917527:VHZ917546 VRV917527:VRV917546 WBR917527:WBR917546 WLN917527:WLN917546 WVJ917527:WVJ917546 IX983063:IX983082 ST983063:ST983082 ACP983063:ACP983082 AML983063:AML983082 AWH983063:AWH983082 BGD983063:BGD983082 BPZ983063:BPZ983082 BZV983063:BZV983082 CJR983063:CJR983082 CTN983063:CTN983082 DDJ983063:DDJ983082 DNF983063:DNF983082 DXB983063:DXB983082 EGX983063:EGX983082 EQT983063:EQT983082 FAP983063:FAP983082 FKL983063:FKL983082 FUH983063:FUH983082 GED983063:GED983082 GNZ983063:GNZ983082 GXV983063:GXV983082 HHR983063:HHR983082 HRN983063:HRN983082 IBJ983063:IBJ983082 ILF983063:ILF983082 IVB983063:IVB983082 JEX983063:JEX983082 JOT983063:JOT983082 JYP983063:JYP983082 KIL983063:KIL983082 KSH983063:KSH983082 LCD983063:LCD983082 LLZ983063:LLZ983082 LVV983063:LVV983082 MFR983063:MFR983082 MPN983063:MPN983082 MZJ983063:MZJ983082 NJF983063:NJF983082 NTB983063:NTB983082 OCX983063:OCX983082 OMT983063:OMT983082 OWP983063:OWP983082 PGL983063:PGL983082 PQH983063:PQH983082 QAD983063:QAD983082 QJZ983063:QJZ983082 QTV983063:QTV983082 RDR983063:RDR983082 RNN983063:RNN983082 RXJ983063:RXJ983082 SHF983063:SHF983082 SRB983063:SRB983082 TAX983063:TAX983082 TKT983063:TKT983082 TUP983063:TUP983082 UEL983063:UEL983082 UOH983063:UOH983082 UYD983063:UYD983082 VHZ983063:VHZ983082 VRV983063:VRV983082 WBR983063:WBR983082 WLN983063:WLN983082 ST65:ST68 ACP65:ACP68 AML65:AML68 AWH65:AWH68 BGD65:BGD68 BPZ65:BPZ68 BZV65:BZV68 CJR65:CJR68 CTN65:CTN68 DDJ65:DDJ68 DNF65:DNF68 DXB65:DXB68 EGX65:EGX68 EQT65:EQT68 FAP65:FAP68 FKL65:FKL68 FUH65:FUH68 GED65:GED68 GNZ65:GNZ68 GXV65:GXV68 HHR65:HHR68 HRN65:HRN68 IBJ65:IBJ68 ILF65:ILF68 IVB65:IVB68 JEX65:JEX68 JOT65:JOT68 JYP65:JYP68 KIL65:KIL68 KSH65:KSH68 LCD65:LCD68 LLZ65:LLZ68 LVV65:LVV68 MFR65:MFR68 MPN65:MPN68 MZJ65:MZJ68 NJF65:NJF68 NTB65:NTB68 OCX65:OCX68 OMT65:OMT68 OWP65:OWP68 PGL65:PGL68 PQH65:PQH68 QAD65:QAD68 QJZ65:QJZ68 QTV65:QTV68 RDR65:RDR68 RNN65:RNN68 RXJ65:RXJ68 SHF65:SHF68 SRB65:SRB68 TAX65:TAX68 TKT65:TKT68 TUP65:TUP68 UEL65:UEL68 UOH65:UOH68 UYD65:UYD68 VHZ65:VHZ68 VRV65:VRV68 WBR65:WBR68 WLN65:WLN68 WVJ65:WVJ68 J65560:J65579 IX65:IX68 IP11:IP61 SL11:SL61 ACH11:ACH61 AMD11:AMD61 AVZ11:AVZ61 BFV11:BFV61 BPR11:BPR61 BZN11:BZN61 CJJ11:CJJ61 CTF11:CTF61 DDB11:DDB61 DMX11:DMX61 DWT11:DWT61 EGP11:EGP61 EQL11:EQL61 FAH11:FAH61 FKD11:FKD61 FTZ11:FTZ61 GDV11:GDV61 GNR11:GNR61 GXN11:GXN61 HHJ11:HHJ61 HRF11:HRF61 IBB11:IBB61 IKX11:IKX61 IUT11:IUT61 JEP11:JEP61 JOL11:JOL61 JYH11:JYH61 KID11:KID61 KRZ11:KRZ61 LBV11:LBV61 LLR11:LLR61 LVN11:LVN61 MFJ11:MFJ61 MPF11:MPF61 MZB11:MZB61 NIX11:NIX61 NST11:NST61 OCP11:OCP61 OML11:OML61 OWH11:OWH61 PGD11:PGD61 PPZ11:PPZ61 PZV11:PZV61 QJR11:QJR61 QTN11:QTN61 RDJ11:RDJ61 RNF11:RNF61 RXB11:RXB61 SGX11:SGX61 SQT11:SQT61 TAP11:TAP61 TKL11:TKL61 TUH11:TUH61 UED11:UED61 UNZ11:UNZ61 UXV11:UXV61 VHR11:VHR61 VRN11:VRN61 WBJ11:WBJ61 WLF11:WLF61 WVB11:WVB61" xr:uid="{049EB11F-E1F9-4DD4-B52B-99EFA347E15B}">
      <formula1>"教育・保育従事者,教育・保育従事者以外"</formula1>
    </dataValidation>
    <dataValidation type="custom" allowBlank="1" showInputMessage="1" showErrorMessage="1" sqref="AP65559:AP65578 AP131095:AP131114 AP196631:AP196650 AP262167:AP262186 AP327703:AP327722 AP393239:AP393258 AP458775:AP458794 AP524311:AP524330 AP589847:AP589866 AP655383:AP655402 AP720919:AP720938 AP786455:AP786474 AP851991:AP852010 AP917527:AP917546 AP983063:AP983082 WVN983063:WWO983082 VRZ983063:VTA983082 WBV983063:WCW983082 JB65559:KC65578 SX65559:TY65578 ACT65559:ADU65578 AMP65559:ANQ65578 AWL65559:AXM65578 BGH65559:BHI65578 BQD65559:BRE65578 BZZ65559:CBA65578 CJV65559:CKW65578 CTR65559:CUS65578 DDN65559:DEO65578 DNJ65559:DOK65578 DXF65559:DYG65578 EHB65559:EIC65578 EQX65559:ERY65578 FAT65559:FBU65578 FKP65559:FLQ65578 FUL65559:FVM65578 GEH65559:GFI65578 GOD65559:GPE65578 GXZ65559:GZA65578 HHV65559:HIW65578 HRR65559:HSS65578 IBN65559:ICO65578 ILJ65559:IMK65578 IVF65559:IWG65578 JFB65559:JGC65578 JOX65559:JPY65578 JYT65559:JZU65578 KIP65559:KJQ65578 KSL65559:KTM65578 LCH65559:LDI65578 LMD65559:LNE65578 LVZ65559:LXA65578 MFV65559:MGW65578 MPR65559:MQS65578 MZN65559:NAO65578 NJJ65559:NKK65578 NTF65559:NUG65578 ODB65559:OEC65578 OMX65559:ONY65578 OWT65559:OXU65578 PGP65559:PHQ65578 PQL65559:PRM65578 QAH65559:QBI65578 QKD65559:QLE65578 QTZ65559:QVA65578 RDV65559:REW65578 RNR65559:ROS65578 RXN65559:RYO65578 SHJ65559:SIK65578 SRF65559:SSG65578 TBB65559:TCC65578 TKX65559:TLY65578 TUT65559:TVU65578 UEP65559:UFQ65578 UOL65559:UPM65578 UYH65559:UZI65578 VID65559:VJE65578 VRZ65559:VTA65578 WBV65559:WCW65578 WLR65559:WMS65578 WVN65559:WWO65578 JB131095:KC131114 SX131095:TY131114 ACT131095:ADU131114 AMP131095:ANQ131114 AWL131095:AXM131114 BGH131095:BHI131114 BQD131095:BRE131114 BZZ131095:CBA131114 CJV131095:CKW131114 CTR131095:CUS131114 DDN131095:DEO131114 DNJ131095:DOK131114 DXF131095:DYG131114 EHB131095:EIC131114 EQX131095:ERY131114 FAT131095:FBU131114 FKP131095:FLQ131114 FUL131095:FVM131114 GEH131095:GFI131114 GOD131095:GPE131114 GXZ131095:GZA131114 HHV131095:HIW131114 HRR131095:HSS131114 IBN131095:ICO131114 ILJ131095:IMK131114 IVF131095:IWG131114 JFB131095:JGC131114 JOX131095:JPY131114 JYT131095:JZU131114 KIP131095:KJQ131114 KSL131095:KTM131114 LCH131095:LDI131114 LMD131095:LNE131114 LVZ131095:LXA131114 MFV131095:MGW131114 MPR131095:MQS131114 MZN131095:NAO131114 NJJ131095:NKK131114 NTF131095:NUG131114 ODB131095:OEC131114 OMX131095:ONY131114 OWT131095:OXU131114 PGP131095:PHQ131114 PQL131095:PRM131114 QAH131095:QBI131114 QKD131095:QLE131114 QTZ131095:QVA131114 RDV131095:REW131114 RNR131095:ROS131114 RXN131095:RYO131114 SHJ131095:SIK131114 SRF131095:SSG131114 TBB131095:TCC131114 TKX131095:TLY131114 TUT131095:TVU131114 UEP131095:UFQ131114 UOL131095:UPM131114 UYH131095:UZI131114 VID131095:VJE131114 VRZ131095:VTA131114 WBV131095:WCW131114 WLR131095:WMS131114 WVN131095:WWO131114 JB196631:KC196650 SX196631:TY196650 ACT196631:ADU196650 AMP196631:ANQ196650 AWL196631:AXM196650 BGH196631:BHI196650 BQD196631:BRE196650 BZZ196631:CBA196650 CJV196631:CKW196650 CTR196631:CUS196650 DDN196631:DEO196650 DNJ196631:DOK196650 DXF196631:DYG196650 EHB196631:EIC196650 EQX196631:ERY196650 FAT196631:FBU196650 FKP196631:FLQ196650 FUL196631:FVM196650 GEH196631:GFI196650 GOD196631:GPE196650 GXZ196631:GZA196650 HHV196631:HIW196650 HRR196631:HSS196650 IBN196631:ICO196650 ILJ196631:IMK196650 IVF196631:IWG196650 JFB196631:JGC196650 JOX196631:JPY196650 JYT196631:JZU196650 KIP196631:KJQ196650 KSL196631:KTM196650 LCH196631:LDI196650 LMD196631:LNE196650 LVZ196631:LXA196650 MFV196631:MGW196650 MPR196631:MQS196650 MZN196631:NAO196650 NJJ196631:NKK196650 NTF196631:NUG196650 ODB196631:OEC196650 OMX196631:ONY196650 OWT196631:OXU196650 PGP196631:PHQ196650 PQL196631:PRM196650 QAH196631:QBI196650 QKD196631:QLE196650 QTZ196631:QVA196650 RDV196631:REW196650 RNR196631:ROS196650 RXN196631:RYO196650 SHJ196631:SIK196650 SRF196631:SSG196650 TBB196631:TCC196650 TKX196631:TLY196650 TUT196631:TVU196650 UEP196631:UFQ196650 UOL196631:UPM196650 UYH196631:UZI196650 VID196631:VJE196650 VRZ196631:VTA196650 WBV196631:WCW196650 WLR196631:WMS196650 WVN196631:WWO196650 JB262167:KC262186 SX262167:TY262186 ACT262167:ADU262186 AMP262167:ANQ262186 AWL262167:AXM262186 BGH262167:BHI262186 BQD262167:BRE262186 BZZ262167:CBA262186 CJV262167:CKW262186 CTR262167:CUS262186 DDN262167:DEO262186 DNJ262167:DOK262186 DXF262167:DYG262186 EHB262167:EIC262186 EQX262167:ERY262186 FAT262167:FBU262186 FKP262167:FLQ262186 FUL262167:FVM262186 GEH262167:GFI262186 GOD262167:GPE262186 GXZ262167:GZA262186 HHV262167:HIW262186 HRR262167:HSS262186 IBN262167:ICO262186 ILJ262167:IMK262186 IVF262167:IWG262186 JFB262167:JGC262186 JOX262167:JPY262186 JYT262167:JZU262186 KIP262167:KJQ262186 KSL262167:KTM262186 LCH262167:LDI262186 LMD262167:LNE262186 LVZ262167:LXA262186 MFV262167:MGW262186 MPR262167:MQS262186 MZN262167:NAO262186 NJJ262167:NKK262186 NTF262167:NUG262186 ODB262167:OEC262186 OMX262167:ONY262186 OWT262167:OXU262186 PGP262167:PHQ262186 PQL262167:PRM262186 QAH262167:QBI262186 QKD262167:QLE262186 QTZ262167:QVA262186 RDV262167:REW262186 RNR262167:ROS262186 RXN262167:RYO262186 SHJ262167:SIK262186 SRF262167:SSG262186 TBB262167:TCC262186 TKX262167:TLY262186 TUT262167:TVU262186 UEP262167:UFQ262186 UOL262167:UPM262186 UYH262167:UZI262186 VID262167:VJE262186 VRZ262167:VTA262186 WBV262167:WCW262186 WLR262167:WMS262186 WVN262167:WWO262186 JB327703:KC327722 SX327703:TY327722 ACT327703:ADU327722 AMP327703:ANQ327722 AWL327703:AXM327722 BGH327703:BHI327722 BQD327703:BRE327722 BZZ327703:CBA327722 CJV327703:CKW327722 CTR327703:CUS327722 DDN327703:DEO327722 DNJ327703:DOK327722 DXF327703:DYG327722 EHB327703:EIC327722 EQX327703:ERY327722 FAT327703:FBU327722 FKP327703:FLQ327722 FUL327703:FVM327722 GEH327703:GFI327722 GOD327703:GPE327722 GXZ327703:GZA327722 HHV327703:HIW327722 HRR327703:HSS327722 IBN327703:ICO327722 ILJ327703:IMK327722 IVF327703:IWG327722 JFB327703:JGC327722 JOX327703:JPY327722 JYT327703:JZU327722 KIP327703:KJQ327722 KSL327703:KTM327722 LCH327703:LDI327722 LMD327703:LNE327722 LVZ327703:LXA327722 MFV327703:MGW327722 MPR327703:MQS327722 MZN327703:NAO327722 NJJ327703:NKK327722 NTF327703:NUG327722 ODB327703:OEC327722 OMX327703:ONY327722 OWT327703:OXU327722 PGP327703:PHQ327722 PQL327703:PRM327722 QAH327703:QBI327722 QKD327703:QLE327722 QTZ327703:QVA327722 RDV327703:REW327722 RNR327703:ROS327722 RXN327703:RYO327722 SHJ327703:SIK327722 SRF327703:SSG327722 TBB327703:TCC327722 TKX327703:TLY327722 TUT327703:TVU327722 UEP327703:UFQ327722 UOL327703:UPM327722 UYH327703:UZI327722 VID327703:VJE327722 VRZ327703:VTA327722 WBV327703:WCW327722 WLR327703:WMS327722 WVN327703:WWO327722 JB393239:KC393258 SX393239:TY393258 ACT393239:ADU393258 AMP393239:ANQ393258 AWL393239:AXM393258 BGH393239:BHI393258 BQD393239:BRE393258 BZZ393239:CBA393258 CJV393239:CKW393258 CTR393239:CUS393258 DDN393239:DEO393258 DNJ393239:DOK393258 DXF393239:DYG393258 EHB393239:EIC393258 EQX393239:ERY393258 FAT393239:FBU393258 FKP393239:FLQ393258 FUL393239:FVM393258 GEH393239:GFI393258 GOD393239:GPE393258 GXZ393239:GZA393258 HHV393239:HIW393258 HRR393239:HSS393258 IBN393239:ICO393258 ILJ393239:IMK393258 IVF393239:IWG393258 JFB393239:JGC393258 JOX393239:JPY393258 JYT393239:JZU393258 KIP393239:KJQ393258 KSL393239:KTM393258 LCH393239:LDI393258 LMD393239:LNE393258 LVZ393239:LXA393258 MFV393239:MGW393258 MPR393239:MQS393258 MZN393239:NAO393258 NJJ393239:NKK393258 NTF393239:NUG393258 ODB393239:OEC393258 OMX393239:ONY393258 OWT393239:OXU393258 PGP393239:PHQ393258 PQL393239:PRM393258 QAH393239:QBI393258 QKD393239:QLE393258 QTZ393239:QVA393258 RDV393239:REW393258 RNR393239:ROS393258 RXN393239:RYO393258 SHJ393239:SIK393258 SRF393239:SSG393258 TBB393239:TCC393258 TKX393239:TLY393258 TUT393239:TVU393258 UEP393239:UFQ393258 UOL393239:UPM393258 UYH393239:UZI393258 VID393239:VJE393258 VRZ393239:VTA393258 WBV393239:WCW393258 WLR393239:WMS393258 WVN393239:WWO393258 JB458775:KC458794 SX458775:TY458794 ACT458775:ADU458794 AMP458775:ANQ458794 AWL458775:AXM458794 BGH458775:BHI458794 BQD458775:BRE458794 BZZ458775:CBA458794 CJV458775:CKW458794 CTR458775:CUS458794 DDN458775:DEO458794 DNJ458775:DOK458794 DXF458775:DYG458794 EHB458775:EIC458794 EQX458775:ERY458794 FAT458775:FBU458794 FKP458775:FLQ458794 FUL458775:FVM458794 GEH458775:GFI458794 GOD458775:GPE458794 GXZ458775:GZA458794 HHV458775:HIW458794 HRR458775:HSS458794 IBN458775:ICO458794 ILJ458775:IMK458794 IVF458775:IWG458794 JFB458775:JGC458794 JOX458775:JPY458794 JYT458775:JZU458794 KIP458775:KJQ458794 KSL458775:KTM458794 LCH458775:LDI458794 LMD458775:LNE458794 LVZ458775:LXA458794 MFV458775:MGW458794 MPR458775:MQS458794 MZN458775:NAO458794 NJJ458775:NKK458794 NTF458775:NUG458794 ODB458775:OEC458794 OMX458775:ONY458794 OWT458775:OXU458794 PGP458775:PHQ458794 PQL458775:PRM458794 QAH458775:QBI458794 QKD458775:QLE458794 QTZ458775:QVA458794 RDV458775:REW458794 RNR458775:ROS458794 RXN458775:RYO458794 SHJ458775:SIK458794 SRF458775:SSG458794 TBB458775:TCC458794 TKX458775:TLY458794 TUT458775:TVU458794 UEP458775:UFQ458794 UOL458775:UPM458794 UYH458775:UZI458794 VID458775:VJE458794 VRZ458775:VTA458794 WBV458775:WCW458794 WLR458775:WMS458794 WVN458775:WWO458794 JB524311:KC524330 SX524311:TY524330 ACT524311:ADU524330 AMP524311:ANQ524330 AWL524311:AXM524330 BGH524311:BHI524330 BQD524311:BRE524330 BZZ524311:CBA524330 CJV524311:CKW524330 CTR524311:CUS524330 DDN524311:DEO524330 DNJ524311:DOK524330 DXF524311:DYG524330 EHB524311:EIC524330 EQX524311:ERY524330 FAT524311:FBU524330 FKP524311:FLQ524330 FUL524311:FVM524330 GEH524311:GFI524330 GOD524311:GPE524330 GXZ524311:GZA524330 HHV524311:HIW524330 HRR524311:HSS524330 IBN524311:ICO524330 ILJ524311:IMK524330 IVF524311:IWG524330 JFB524311:JGC524330 JOX524311:JPY524330 JYT524311:JZU524330 KIP524311:KJQ524330 KSL524311:KTM524330 LCH524311:LDI524330 LMD524311:LNE524330 LVZ524311:LXA524330 MFV524311:MGW524330 MPR524311:MQS524330 MZN524311:NAO524330 NJJ524311:NKK524330 NTF524311:NUG524330 ODB524311:OEC524330 OMX524311:ONY524330 OWT524311:OXU524330 PGP524311:PHQ524330 PQL524311:PRM524330 QAH524311:QBI524330 QKD524311:QLE524330 QTZ524311:QVA524330 RDV524311:REW524330 RNR524311:ROS524330 RXN524311:RYO524330 SHJ524311:SIK524330 SRF524311:SSG524330 TBB524311:TCC524330 TKX524311:TLY524330 TUT524311:TVU524330 UEP524311:UFQ524330 UOL524311:UPM524330 UYH524311:UZI524330 VID524311:VJE524330 VRZ524311:VTA524330 WBV524311:WCW524330 WLR524311:WMS524330 WVN524311:WWO524330 JB589847:KC589866 SX589847:TY589866 ACT589847:ADU589866 AMP589847:ANQ589866 AWL589847:AXM589866 BGH589847:BHI589866 BQD589847:BRE589866 BZZ589847:CBA589866 CJV589847:CKW589866 CTR589847:CUS589866 DDN589847:DEO589866 DNJ589847:DOK589866 DXF589847:DYG589866 EHB589847:EIC589866 EQX589847:ERY589866 FAT589847:FBU589866 FKP589847:FLQ589866 FUL589847:FVM589866 GEH589847:GFI589866 GOD589847:GPE589866 GXZ589847:GZA589866 HHV589847:HIW589866 HRR589847:HSS589866 IBN589847:ICO589866 ILJ589847:IMK589866 IVF589847:IWG589866 JFB589847:JGC589866 JOX589847:JPY589866 JYT589847:JZU589866 KIP589847:KJQ589866 KSL589847:KTM589866 LCH589847:LDI589866 LMD589847:LNE589866 LVZ589847:LXA589866 MFV589847:MGW589866 MPR589847:MQS589866 MZN589847:NAO589866 NJJ589847:NKK589866 NTF589847:NUG589866 ODB589847:OEC589866 OMX589847:ONY589866 OWT589847:OXU589866 PGP589847:PHQ589866 PQL589847:PRM589866 QAH589847:QBI589866 QKD589847:QLE589866 QTZ589847:QVA589866 RDV589847:REW589866 RNR589847:ROS589866 RXN589847:RYO589866 SHJ589847:SIK589866 SRF589847:SSG589866 TBB589847:TCC589866 TKX589847:TLY589866 TUT589847:TVU589866 UEP589847:UFQ589866 UOL589847:UPM589866 UYH589847:UZI589866 VID589847:VJE589866 VRZ589847:VTA589866 WBV589847:WCW589866 WLR589847:WMS589866 WVN589847:WWO589866 JB655383:KC655402 SX655383:TY655402 ACT655383:ADU655402 AMP655383:ANQ655402 AWL655383:AXM655402 BGH655383:BHI655402 BQD655383:BRE655402 BZZ655383:CBA655402 CJV655383:CKW655402 CTR655383:CUS655402 DDN655383:DEO655402 DNJ655383:DOK655402 DXF655383:DYG655402 EHB655383:EIC655402 EQX655383:ERY655402 FAT655383:FBU655402 FKP655383:FLQ655402 FUL655383:FVM655402 GEH655383:GFI655402 GOD655383:GPE655402 GXZ655383:GZA655402 HHV655383:HIW655402 HRR655383:HSS655402 IBN655383:ICO655402 ILJ655383:IMK655402 IVF655383:IWG655402 JFB655383:JGC655402 JOX655383:JPY655402 JYT655383:JZU655402 KIP655383:KJQ655402 KSL655383:KTM655402 LCH655383:LDI655402 LMD655383:LNE655402 LVZ655383:LXA655402 MFV655383:MGW655402 MPR655383:MQS655402 MZN655383:NAO655402 NJJ655383:NKK655402 NTF655383:NUG655402 ODB655383:OEC655402 OMX655383:ONY655402 OWT655383:OXU655402 PGP655383:PHQ655402 PQL655383:PRM655402 QAH655383:QBI655402 QKD655383:QLE655402 QTZ655383:QVA655402 RDV655383:REW655402 RNR655383:ROS655402 RXN655383:RYO655402 SHJ655383:SIK655402 SRF655383:SSG655402 TBB655383:TCC655402 TKX655383:TLY655402 TUT655383:TVU655402 UEP655383:UFQ655402 UOL655383:UPM655402 UYH655383:UZI655402 VID655383:VJE655402 VRZ655383:VTA655402 WBV655383:WCW655402 WLR655383:WMS655402 WVN655383:WWO655402 JB720919:KC720938 SX720919:TY720938 ACT720919:ADU720938 AMP720919:ANQ720938 AWL720919:AXM720938 BGH720919:BHI720938 BQD720919:BRE720938 BZZ720919:CBA720938 CJV720919:CKW720938 CTR720919:CUS720938 DDN720919:DEO720938 DNJ720919:DOK720938 DXF720919:DYG720938 EHB720919:EIC720938 EQX720919:ERY720938 FAT720919:FBU720938 FKP720919:FLQ720938 FUL720919:FVM720938 GEH720919:GFI720938 GOD720919:GPE720938 GXZ720919:GZA720938 HHV720919:HIW720938 HRR720919:HSS720938 IBN720919:ICO720938 ILJ720919:IMK720938 IVF720919:IWG720938 JFB720919:JGC720938 JOX720919:JPY720938 JYT720919:JZU720938 KIP720919:KJQ720938 KSL720919:KTM720938 LCH720919:LDI720938 LMD720919:LNE720938 LVZ720919:LXA720938 MFV720919:MGW720938 MPR720919:MQS720938 MZN720919:NAO720938 NJJ720919:NKK720938 NTF720919:NUG720938 ODB720919:OEC720938 OMX720919:ONY720938 OWT720919:OXU720938 PGP720919:PHQ720938 PQL720919:PRM720938 QAH720919:QBI720938 QKD720919:QLE720938 QTZ720919:QVA720938 RDV720919:REW720938 RNR720919:ROS720938 RXN720919:RYO720938 SHJ720919:SIK720938 SRF720919:SSG720938 TBB720919:TCC720938 TKX720919:TLY720938 TUT720919:TVU720938 UEP720919:UFQ720938 UOL720919:UPM720938 UYH720919:UZI720938 VID720919:VJE720938 VRZ720919:VTA720938 WBV720919:WCW720938 WLR720919:WMS720938 WVN720919:WWO720938 JB786455:KC786474 SX786455:TY786474 ACT786455:ADU786474 AMP786455:ANQ786474 AWL786455:AXM786474 BGH786455:BHI786474 BQD786455:BRE786474 BZZ786455:CBA786474 CJV786455:CKW786474 CTR786455:CUS786474 DDN786455:DEO786474 DNJ786455:DOK786474 DXF786455:DYG786474 EHB786455:EIC786474 EQX786455:ERY786474 FAT786455:FBU786474 FKP786455:FLQ786474 FUL786455:FVM786474 GEH786455:GFI786474 GOD786455:GPE786474 GXZ786455:GZA786474 HHV786455:HIW786474 HRR786455:HSS786474 IBN786455:ICO786474 ILJ786455:IMK786474 IVF786455:IWG786474 JFB786455:JGC786474 JOX786455:JPY786474 JYT786455:JZU786474 KIP786455:KJQ786474 KSL786455:KTM786474 LCH786455:LDI786474 LMD786455:LNE786474 LVZ786455:LXA786474 MFV786455:MGW786474 MPR786455:MQS786474 MZN786455:NAO786474 NJJ786455:NKK786474 NTF786455:NUG786474 ODB786455:OEC786474 OMX786455:ONY786474 OWT786455:OXU786474 PGP786455:PHQ786474 PQL786455:PRM786474 QAH786455:QBI786474 QKD786455:QLE786474 QTZ786455:QVA786474 RDV786455:REW786474 RNR786455:ROS786474 RXN786455:RYO786474 SHJ786455:SIK786474 SRF786455:SSG786474 TBB786455:TCC786474 TKX786455:TLY786474 TUT786455:TVU786474 UEP786455:UFQ786474 UOL786455:UPM786474 UYH786455:UZI786474 VID786455:VJE786474 VRZ786455:VTA786474 WBV786455:WCW786474 WLR786455:WMS786474 WVN786455:WWO786474 JB851991:KC852010 SX851991:TY852010 ACT851991:ADU852010 AMP851991:ANQ852010 AWL851991:AXM852010 BGH851991:BHI852010 BQD851991:BRE852010 BZZ851991:CBA852010 CJV851991:CKW852010 CTR851991:CUS852010 DDN851991:DEO852010 DNJ851991:DOK852010 DXF851991:DYG852010 EHB851991:EIC852010 EQX851991:ERY852010 FAT851991:FBU852010 FKP851991:FLQ852010 FUL851991:FVM852010 GEH851991:GFI852010 GOD851991:GPE852010 GXZ851991:GZA852010 HHV851991:HIW852010 HRR851991:HSS852010 IBN851991:ICO852010 ILJ851991:IMK852010 IVF851991:IWG852010 JFB851991:JGC852010 JOX851991:JPY852010 JYT851991:JZU852010 KIP851991:KJQ852010 KSL851991:KTM852010 LCH851991:LDI852010 LMD851991:LNE852010 LVZ851991:LXA852010 MFV851991:MGW852010 MPR851991:MQS852010 MZN851991:NAO852010 NJJ851991:NKK852010 NTF851991:NUG852010 ODB851991:OEC852010 OMX851991:ONY852010 OWT851991:OXU852010 PGP851991:PHQ852010 PQL851991:PRM852010 QAH851991:QBI852010 QKD851991:QLE852010 QTZ851991:QVA852010 RDV851991:REW852010 RNR851991:ROS852010 RXN851991:RYO852010 SHJ851991:SIK852010 SRF851991:SSG852010 TBB851991:TCC852010 TKX851991:TLY852010 TUT851991:TVU852010 UEP851991:UFQ852010 UOL851991:UPM852010 UYH851991:UZI852010 VID851991:VJE852010 VRZ851991:VTA852010 WBV851991:WCW852010 WLR851991:WMS852010 WVN851991:WWO852010 JB917527:KC917546 SX917527:TY917546 ACT917527:ADU917546 AMP917527:ANQ917546 AWL917527:AXM917546 BGH917527:BHI917546 BQD917527:BRE917546 BZZ917527:CBA917546 CJV917527:CKW917546 CTR917527:CUS917546 DDN917527:DEO917546 DNJ917527:DOK917546 DXF917527:DYG917546 EHB917527:EIC917546 EQX917527:ERY917546 FAT917527:FBU917546 FKP917527:FLQ917546 FUL917527:FVM917546 GEH917527:GFI917546 GOD917527:GPE917546 GXZ917527:GZA917546 HHV917527:HIW917546 HRR917527:HSS917546 IBN917527:ICO917546 ILJ917527:IMK917546 IVF917527:IWG917546 JFB917527:JGC917546 JOX917527:JPY917546 JYT917527:JZU917546 KIP917527:KJQ917546 KSL917527:KTM917546 LCH917527:LDI917546 LMD917527:LNE917546 LVZ917527:LXA917546 MFV917527:MGW917546 MPR917527:MQS917546 MZN917527:NAO917546 NJJ917527:NKK917546 NTF917527:NUG917546 ODB917527:OEC917546 OMX917527:ONY917546 OWT917527:OXU917546 PGP917527:PHQ917546 PQL917527:PRM917546 QAH917527:QBI917546 QKD917527:QLE917546 QTZ917527:QVA917546 RDV917527:REW917546 RNR917527:ROS917546 RXN917527:RYO917546 SHJ917527:SIK917546 SRF917527:SSG917546 TBB917527:TCC917546 TKX917527:TLY917546 TUT917527:TVU917546 UEP917527:UFQ917546 UOL917527:UPM917546 UYH917527:UZI917546 VID917527:VJE917546 VRZ917527:VTA917546 WBV917527:WCW917546 WLR917527:WMS917546 WVN917527:WWO917546 JB983063:KC983082 SX983063:TY983082 ACT983063:ADU983082 AMP983063:ANQ983082 AWL983063:AXM983082 BGH983063:BHI983082 BQD983063:BRE983082 BZZ983063:CBA983082 CJV983063:CKW983082 CTR983063:CUS983082 DDN983063:DEO983082 DNJ983063:DOK983082 DXF983063:DYG983082 EHB983063:EIC983082 EQX983063:ERY983082 FAT983063:FBU983082 FKP983063:FLQ983082 FUL983063:FVM983082 GEH983063:GFI983082 GOD983063:GPE983082 GXZ983063:GZA983082 HHV983063:HIW983082 HRR983063:HSS983082 IBN983063:ICO983082 ILJ983063:IMK983082 IVF983063:IWG983082 JFB983063:JGC983082 JOX983063:JPY983082 JYT983063:JZU983082 KIP983063:KJQ983082 KSL983063:KTM983082 LCH983063:LDI983082 LMD983063:LNE983082 LVZ983063:LXA983082 MFV983063:MGW983082 MPR983063:MQS983082 MZN983063:NAO983082 NJJ983063:NKK983082 NTF983063:NUG983082 ODB983063:OEC983082 OMX983063:ONY983082 OWT983063:OXU983082 PGP983063:PHQ983082 PQL983063:PRM983082 QAH983063:QBI983082 QKD983063:QLE983082 QTZ983063:QVA983082 RDV983063:REW983082 RNR983063:ROS983082 RXN983063:RYO983082 SHJ983063:SIK983082 SRF983063:SSG983082 TBB983063:TCC983082 TKX983063:TLY983082 TUT983063:TVU983082 UEP983063:UFQ983082 UOL983063:UPM983082 UYH983063:UZI983082 VID983063:VJE983082 WLR983063:WMS983082 SX65:TY68 ACT65:ADU68 AMP65:ANQ68 AWL65:AXM68 BGH65:BHI68 BQD65:BRE68 BZZ65:CBA68 CJV65:CKW68 CTR65:CUS68 DDN65:DEO68 DNJ65:DOK68 DXF65:DYG68 EHB65:EIC68 EQX65:ERY68 FAT65:FBU68 FKP65:FLQ68 FUL65:FVM68 GEH65:GFI68 GOD65:GPE68 GXZ65:GZA68 HHV65:HIW68 HRR65:HSS68 IBN65:ICO68 ILJ65:IMK68 IVF65:IWG68 JFB65:JGC68 JOX65:JPY68 JYT65:JZU68 KIP65:KJQ68 KSL65:KTM68 LCH65:LDI68 LMD65:LNE68 LVZ65:LXA68 MFV65:MGW68 MPR65:MQS68 MZN65:NAO68 NJJ65:NKK68 NTF65:NUG68 ODB65:OEC68 OMX65:ONY68 OWT65:OXU68 PGP65:PHQ68 PQL65:PRM68 QAH65:QBI68 QKD65:QLE68 QTZ65:QVA68 RDV65:REW68 RNR65:ROS68 RXN65:RYO68 SHJ65:SIK68 SRF65:SSG68 TBB65:TCC68 TKX65:TLY68 TUT65:TVU68 UEP65:UFQ68 UOL65:UPM68 UYH65:UZI68 VID65:VJE68 VRZ65:VTA68 WBV65:WCW68 WLR65:WMS68 WVN65:WWO68 JB65:KC68 AP65:AP68 AD917528:AG917547 AI983064:AO983083 AI917528:AO917547 AI851992:AO852011 AI786456:AO786475 AI720920:AO720939 AI655384:AO655403 AI589848:AO589867 AI524312:AO524331 AI458776:AO458795 AI393240:AO393259 AI327704:AO327723 AI262168:AO262187 AI196632:AO196651 AI131096:AO131115 AI65560:AO65579 S262168:W262187 S327704:W327723 S393240:W393259 S458776:W458795 S524312:W524331 S589848:W589867 S655384:W655403 S720920:W720939 S786456:W786475 S851992:W852011 S917528:W917547 S983064:W983083 S65560:W65579 S131096:W131115 S196632:W196651 AD983064:AG983083 AD65560:AG65579 AD131096:AG131115 AD196632:AG196651 AD262168:AG262187 AD327704:AG327723 AD393240:AG393259 AD458776:AG458795 AD524312:AG524331 AD589848:AG589867 AD655384:AG655403 AD720920:AG720939 AD786456:AG786475 AD851992:AG852011 IT11:JU61 AH11:AH61 SP11:TQ61 ACL11:ADM61 AMH11:ANI61 AWD11:AXE61 BFZ11:BHA61 BPV11:BQW61 BZR11:CAS61 CJN11:CKO61 CTJ11:CUK61 DDF11:DEG61 DNB11:DOC61 DWX11:DXY61 EGT11:EHU61 EQP11:ERQ61 FAL11:FBM61 FKH11:FLI61 FUD11:FVE61 GDZ11:GFA61 GNV11:GOW61 GXR11:GYS61 HHN11:HIO61 HRJ11:HSK61 IBF11:ICG61 ILB11:IMC61 IUX11:IVY61 JET11:JFU61 JOP11:JPQ61 JYL11:JZM61 KIH11:KJI61 KSD11:KTE61 LBZ11:LDA61 LLV11:LMW61 LVR11:LWS61 MFN11:MGO61 MPJ11:MQK61 MZF11:NAG61 NJB11:NKC61 NSX11:NTY61 OCT11:ODU61 OMP11:ONQ61 OWL11:OXM61 PGH11:PHI61 PQD11:PRE61 PZZ11:QBA61 QJV11:QKW61 QTR11:QUS61 RDN11:REO61 RNJ11:ROK61 RXF11:RYG61 SHB11:SIC61 SQX11:SRY61 TAT11:TBU61 TKP11:TLQ61 TUL11:TVM61 UEH11:UFI61 UOD11:UPE61 UXZ11:UZA61 VHV11:VIW61 VRR11:VSS61 WBN11:WCO61 WLJ11:WMK61 WVF11:WWG61" xr:uid="{9CED3F26-B77B-4AC5-B641-2202A125C419}">
      <formula1>IF(#REF!="×","")</formula1>
    </dataValidation>
    <dataValidation showErrorMessage="1" sqref="L11:M60" xr:uid="{6E3DE7E2-7A2D-4342-8420-84923AD1AF21}"/>
    <dataValidation type="list" allowBlank="1" showInputMessage="1" showErrorMessage="1" sqref="F11:F60" xr:uid="{A326A5DE-DC2B-489C-8EA1-B4A52A3CF547}">
      <formula1>$F$79:$F$94</formula1>
    </dataValidation>
    <dataValidation type="list" allowBlank="1" showInputMessage="1" showErrorMessage="1" sqref="Y11:Y60" xr:uid="{1ADA167E-E7F7-4402-919E-911AB18869AA}">
      <formula1>$Y$79:$Y$81</formula1>
    </dataValidation>
    <dataValidation type="custom" allowBlank="1" showInputMessage="1" showErrorMessage="1" prompt="数値のみ入力してください。" sqref="O11:P60 S11:S60 K11:K60 AA11:AA60 AC11:AC60 U11:X60" xr:uid="{407BEC3F-ED59-47C6-9BAB-25DD586917CE}">
      <formula1>INT(K11)=K11</formula1>
    </dataValidation>
  </dataValidations>
  <printOptions horizontalCentered="1"/>
  <pageMargins left="0.78740157480314965" right="0.78740157480314965" top="0.59055118110236227" bottom="0.59055118110236227" header="0.51181102362204722" footer="0.51181102362204722"/>
  <pageSetup paperSize="8" scale="2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35DA7-C4B1-4232-A0AC-540EB985F435}">
  <sheetPr>
    <pageSetUpPr fitToPage="1"/>
  </sheetPr>
  <dimension ref="A1:F21"/>
  <sheetViews>
    <sheetView showGridLines="0" view="pageBreakPreview" zoomScale="85" zoomScaleNormal="100" zoomScaleSheetLayoutView="85" workbookViewId="0">
      <selection activeCell="B9" sqref="B9"/>
    </sheetView>
  </sheetViews>
  <sheetFormatPr defaultColWidth="9" defaultRowHeight="18" customHeight="1"/>
  <cols>
    <col min="1" max="1" width="5" style="420" customWidth="1"/>
    <col min="2" max="2" width="15.625" style="420" customWidth="1"/>
    <col min="3" max="3" width="14.625" style="420" customWidth="1"/>
    <col min="4" max="4" width="23.125" style="420" customWidth="1"/>
    <col min="5" max="6" width="22.875" style="420" customWidth="1"/>
    <col min="7" max="7" width="2.5" style="420" customWidth="1"/>
    <col min="8" max="19" width="3" style="420" customWidth="1"/>
    <col min="20" max="16384" width="9" style="420"/>
  </cols>
  <sheetData>
    <row r="1" spans="1:6" ht="18" customHeight="1" thickBot="1">
      <c r="A1" s="458" t="s">
        <v>581</v>
      </c>
    </row>
    <row r="2" spans="1:6" ht="18" customHeight="1" thickBot="1">
      <c r="D2" s="572" t="s">
        <v>566</v>
      </c>
      <c r="E2" s="904">
        <f>様式1!U8</f>
        <v>0</v>
      </c>
      <c r="F2" s="956"/>
    </row>
    <row r="4" spans="1:6" ht="18" customHeight="1">
      <c r="A4" s="845" t="s">
        <v>580</v>
      </c>
      <c r="B4" s="845"/>
      <c r="C4" s="845"/>
      <c r="D4" s="845"/>
      <c r="E4" s="845"/>
      <c r="F4" s="845"/>
    </row>
    <row r="5" spans="1:6" ht="18" customHeight="1" thickBot="1">
      <c r="A5" s="454"/>
      <c r="B5" s="454"/>
      <c r="C5" s="454"/>
      <c r="D5" s="454"/>
      <c r="E5" s="454"/>
      <c r="F5" s="454"/>
    </row>
    <row r="6" spans="1:6" ht="40.15" customHeight="1">
      <c r="A6" s="1200" t="s">
        <v>579</v>
      </c>
      <c r="B6" s="1202" t="s">
        <v>578</v>
      </c>
      <c r="C6" s="1202" t="s">
        <v>577</v>
      </c>
      <c r="D6" s="1202" t="s">
        <v>576</v>
      </c>
      <c r="E6" s="1204" t="s">
        <v>575</v>
      </c>
      <c r="F6" s="1194" t="s">
        <v>574</v>
      </c>
    </row>
    <row r="7" spans="1:6" ht="56.1" customHeight="1" thickBot="1">
      <c r="A7" s="1201"/>
      <c r="B7" s="1203"/>
      <c r="C7" s="1203"/>
      <c r="D7" s="1203"/>
      <c r="E7" s="1205"/>
      <c r="F7" s="1195"/>
    </row>
    <row r="8" spans="1:6" ht="21.75" customHeight="1">
      <c r="A8" s="571" t="s">
        <v>573</v>
      </c>
      <c r="B8" s="570" t="s">
        <v>572</v>
      </c>
      <c r="C8" s="570" t="s">
        <v>571</v>
      </c>
      <c r="D8" s="570" t="s">
        <v>570</v>
      </c>
      <c r="E8" s="569">
        <v>200000</v>
      </c>
      <c r="F8" s="568"/>
    </row>
    <row r="9" spans="1:6" ht="21.75" customHeight="1">
      <c r="A9" s="591"/>
      <c r="B9" s="592"/>
      <c r="C9" s="592"/>
      <c r="D9" s="592"/>
      <c r="E9" s="593"/>
      <c r="F9" s="594"/>
    </row>
    <row r="10" spans="1:6" ht="21.75" customHeight="1">
      <c r="A10" s="591"/>
      <c r="B10" s="592"/>
      <c r="C10" s="592"/>
      <c r="D10" s="592"/>
      <c r="E10" s="593"/>
      <c r="F10" s="594"/>
    </row>
    <row r="11" spans="1:6" ht="21.75" customHeight="1">
      <c r="A11" s="591"/>
      <c r="B11" s="592"/>
      <c r="C11" s="592"/>
      <c r="D11" s="592"/>
      <c r="E11" s="593"/>
      <c r="F11" s="594"/>
    </row>
    <row r="12" spans="1:6" ht="21.75" customHeight="1">
      <c r="A12" s="591"/>
      <c r="B12" s="592"/>
      <c r="C12" s="592"/>
      <c r="D12" s="592"/>
      <c r="E12" s="593"/>
      <c r="F12" s="594"/>
    </row>
    <row r="13" spans="1:6" ht="21.75" customHeight="1">
      <c r="A13" s="591"/>
      <c r="B13" s="592"/>
      <c r="C13" s="592"/>
      <c r="D13" s="592"/>
      <c r="E13" s="593"/>
      <c r="F13" s="594"/>
    </row>
    <row r="14" spans="1:6" ht="21.75" customHeight="1">
      <c r="A14" s="591"/>
      <c r="B14" s="592"/>
      <c r="C14" s="592"/>
      <c r="D14" s="592"/>
      <c r="E14" s="593"/>
      <c r="F14" s="594"/>
    </row>
    <row r="15" spans="1:6" ht="21.75" customHeight="1">
      <c r="A15" s="591"/>
      <c r="B15" s="592"/>
      <c r="C15" s="592"/>
      <c r="D15" s="592"/>
      <c r="E15" s="593"/>
      <c r="F15" s="594"/>
    </row>
    <row r="16" spans="1:6" ht="21.75" customHeight="1">
      <c r="A16" s="591"/>
      <c r="B16" s="592"/>
      <c r="C16" s="592"/>
      <c r="D16" s="592"/>
      <c r="E16" s="593"/>
      <c r="F16" s="594"/>
    </row>
    <row r="17" spans="1:6" ht="21.75" customHeight="1">
      <c r="A17" s="595"/>
      <c r="B17" s="596"/>
      <c r="C17" s="596"/>
      <c r="D17" s="596"/>
      <c r="E17" s="597"/>
      <c r="F17" s="598"/>
    </row>
    <row r="18" spans="1:6" ht="21.75" customHeight="1" thickBot="1">
      <c r="A18" s="1196" t="s">
        <v>569</v>
      </c>
      <c r="B18" s="850"/>
      <c r="C18" s="850"/>
      <c r="D18" s="1197"/>
      <c r="E18" s="567">
        <f>SUM(E9:E17)</f>
        <v>0</v>
      </c>
      <c r="F18" s="566">
        <f>SUM(F9:F17)</f>
        <v>0</v>
      </c>
    </row>
    <row r="19" spans="1:6" ht="19.5" customHeight="1">
      <c r="A19" s="565" t="s">
        <v>512</v>
      </c>
      <c r="B19" s="1198" t="s">
        <v>568</v>
      </c>
      <c r="C19" s="1198"/>
      <c r="D19" s="1198"/>
      <c r="E19" s="1198"/>
      <c r="F19" s="1198"/>
    </row>
    <row r="20" spans="1:6" ht="19.5" customHeight="1">
      <c r="A20" s="565"/>
      <c r="B20" s="1198"/>
      <c r="C20" s="1198"/>
      <c r="D20" s="1198"/>
      <c r="E20" s="1198"/>
      <c r="F20" s="1198"/>
    </row>
    <row r="21" spans="1:6" ht="18" customHeight="1">
      <c r="A21" s="564"/>
      <c r="B21" s="1199"/>
      <c r="C21" s="1199"/>
      <c r="D21" s="1199"/>
      <c r="E21" s="1199"/>
      <c r="F21" s="1199"/>
    </row>
  </sheetData>
  <sheetProtection algorithmName="SHA-512" hashValue="IfkfZ8ysjNhJTfUj/g+8bWmuuXeNb5ZPZwyROwh//iS89eJfAKHIxGH0AlMTxmLnRQpTLgCNJRzLiIo0uRWdmQ==" saltValue="nRdBXP7ug3/5Y/Ppfdo2cg==" spinCount="100000" sheet="1" insertColumns="0" insertRows="0"/>
  <mergeCells count="11">
    <mergeCell ref="F6:F7"/>
    <mergeCell ref="A18:D18"/>
    <mergeCell ref="B19:F20"/>
    <mergeCell ref="B21:F21"/>
    <mergeCell ref="E2:F2"/>
    <mergeCell ref="A4:F4"/>
    <mergeCell ref="A6:A7"/>
    <mergeCell ref="B6:B7"/>
    <mergeCell ref="C6:C7"/>
    <mergeCell ref="D6:D7"/>
    <mergeCell ref="E6:E7"/>
  </mergeCells>
  <phoneticPr fontId="4"/>
  <dataValidations count="1">
    <dataValidation type="custom" allowBlank="1" showInputMessage="1" showErrorMessage="1" prompt="数値のみ入力してください。" sqref="E9:F17" xr:uid="{B0696323-8D4E-446E-8336-F36DADBFE03B}">
      <formula1>INT(E9)=E9</formula1>
    </dataValidation>
  </dataValidations>
  <printOptions horizontalCentered="1"/>
  <pageMargins left="0.78740157480314965" right="0.78740157480314965" top="0.59055118110236227" bottom="0.59055118110236227" header="0.51181102362204722" footer="0.51181102362204722"/>
  <pageSetup paperSize="9" scale="75" fitToHeight="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22330-334D-47A6-B46C-0328378F0A02}">
  <sheetPr>
    <pageSetUpPr fitToPage="1"/>
  </sheetPr>
  <dimension ref="A1:AD24"/>
  <sheetViews>
    <sheetView showGridLines="0" view="pageBreakPreview" zoomScale="85" zoomScaleNormal="100" zoomScaleSheetLayoutView="85" workbookViewId="0">
      <selection activeCell="K11" sqref="K11:R11"/>
    </sheetView>
  </sheetViews>
  <sheetFormatPr defaultColWidth="9" defaultRowHeight="18" customHeight="1"/>
  <cols>
    <col min="1" max="1" width="3" style="420" customWidth="1"/>
    <col min="2" max="28" width="3.125" style="420" customWidth="1"/>
    <col min="29" max="29" width="1.625" style="420" customWidth="1"/>
    <col min="30" max="30" width="3" style="420" hidden="1" customWidth="1"/>
    <col min="31" max="31" width="3" style="420" customWidth="1"/>
    <col min="32" max="16384" width="9" style="420"/>
  </cols>
  <sheetData>
    <row r="1" spans="1:28" ht="18" customHeight="1">
      <c r="A1" s="458" t="s">
        <v>590</v>
      </c>
    </row>
    <row r="2" spans="1:28" ht="18" customHeight="1">
      <c r="A2" s="1206" t="str">
        <f>様式1!$AQ$1&amp;様式1!$AQ$2&amp;"年度　賃金改善の誓約書"</f>
        <v>令和８年度　賃金改善の誓約書</v>
      </c>
      <c r="B2" s="1206"/>
      <c r="C2" s="1206"/>
      <c r="D2" s="1206"/>
      <c r="E2" s="1206"/>
      <c r="F2" s="1206"/>
      <c r="G2" s="1206"/>
      <c r="H2" s="1206"/>
      <c r="I2" s="1206"/>
      <c r="J2" s="1206"/>
      <c r="K2" s="1206"/>
      <c r="L2" s="1206"/>
      <c r="M2" s="1206"/>
      <c r="N2" s="1206"/>
      <c r="O2" s="1206"/>
      <c r="P2" s="1206"/>
      <c r="Q2" s="1206"/>
      <c r="R2" s="1206"/>
      <c r="S2" s="1206"/>
      <c r="T2" s="1206"/>
      <c r="U2" s="1206"/>
      <c r="V2" s="1206"/>
      <c r="W2" s="1206"/>
      <c r="X2" s="1206"/>
      <c r="Y2" s="1206"/>
      <c r="Z2" s="1206"/>
      <c r="AA2" s="1206"/>
      <c r="AB2" s="1206"/>
    </row>
    <row r="3" spans="1:28" ht="33" customHeight="1" thickBot="1">
      <c r="A3" s="579"/>
      <c r="B3" s="579"/>
      <c r="C3" s="579"/>
      <c r="D3" s="579"/>
      <c r="E3" s="579"/>
      <c r="F3" s="579"/>
      <c r="G3" s="579"/>
      <c r="H3" s="579"/>
      <c r="I3" s="579"/>
      <c r="J3" s="579"/>
      <c r="K3" s="579"/>
      <c r="L3" s="579"/>
      <c r="M3" s="579"/>
      <c r="N3" s="579"/>
      <c r="O3" s="579"/>
      <c r="P3" s="579"/>
      <c r="Q3" s="579"/>
      <c r="R3" s="579"/>
      <c r="S3" s="579"/>
      <c r="T3" s="579"/>
      <c r="U3" s="579"/>
      <c r="V3" s="579"/>
      <c r="W3" s="579"/>
      <c r="X3" s="579"/>
      <c r="Y3" s="579"/>
      <c r="Z3" s="454"/>
    </row>
    <row r="4" spans="1:28" ht="17.25" customHeight="1">
      <c r="B4" s="452"/>
      <c r="C4" s="452"/>
      <c r="D4" s="452"/>
      <c r="E4" s="452"/>
      <c r="H4" s="431"/>
      <c r="I4" s="821" t="s">
        <v>393</v>
      </c>
      <c r="J4" s="880"/>
      <c r="K4" s="880"/>
      <c r="L4" s="880"/>
      <c r="M4" s="880"/>
      <c r="N4" s="880"/>
      <c r="O4" s="881" t="str">
        <f>様式3!U8</f>
        <v>京都市</v>
      </c>
      <c r="P4" s="882"/>
      <c r="Q4" s="882"/>
      <c r="R4" s="882"/>
      <c r="S4" s="882"/>
      <c r="T4" s="882"/>
      <c r="U4" s="882"/>
      <c r="V4" s="882"/>
      <c r="W4" s="882"/>
      <c r="X4" s="882"/>
      <c r="Y4" s="882"/>
      <c r="Z4" s="882"/>
      <c r="AA4" s="882"/>
      <c r="AB4" s="883"/>
    </row>
    <row r="5" spans="1:28" ht="17.25" customHeight="1">
      <c r="B5" s="452"/>
      <c r="C5" s="452"/>
      <c r="I5" s="826" t="s">
        <v>391</v>
      </c>
      <c r="J5" s="846"/>
      <c r="K5" s="846"/>
      <c r="L5" s="846"/>
      <c r="M5" s="846"/>
      <c r="N5" s="846"/>
      <c r="O5" s="1214">
        <f>様式3!U9</f>
        <v>0</v>
      </c>
      <c r="P5" s="1215"/>
      <c r="Q5" s="1215"/>
      <c r="R5" s="1215"/>
      <c r="S5" s="1215"/>
      <c r="T5" s="1215"/>
      <c r="U5" s="1215"/>
      <c r="V5" s="1215"/>
      <c r="W5" s="1215"/>
      <c r="X5" s="1215"/>
      <c r="Y5" s="1215"/>
      <c r="Z5" s="1215"/>
      <c r="AA5" s="1215"/>
      <c r="AB5" s="1216"/>
    </row>
    <row r="6" spans="1:28" ht="17.25" customHeight="1">
      <c r="B6" s="452"/>
      <c r="C6" s="452"/>
      <c r="I6" s="826" t="s">
        <v>390</v>
      </c>
      <c r="J6" s="846"/>
      <c r="K6" s="846"/>
      <c r="L6" s="846"/>
      <c r="M6" s="846"/>
      <c r="N6" s="846"/>
      <c r="O6" s="1214">
        <f>様式3!U10</f>
        <v>0</v>
      </c>
      <c r="P6" s="1215"/>
      <c r="Q6" s="1215"/>
      <c r="R6" s="1215"/>
      <c r="S6" s="1215"/>
      <c r="T6" s="1215"/>
      <c r="U6" s="1215"/>
      <c r="V6" s="1215"/>
      <c r="W6" s="1215"/>
      <c r="X6" s="1215"/>
      <c r="Y6" s="1215"/>
      <c r="Z6" s="1215"/>
      <c r="AA6" s="1215"/>
      <c r="AB6" s="1216"/>
    </row>
    <row r="7" spans="1:28" ht="17.25" customHeight="1" thickBot="1">
      <c r="B7" s="452"/>
      <c r="C7" s="452"/>
      <c r="D7" s="488"/>
      <c r="E7" s="488"/>
      <c r="F7" s="452"/>
      <c r="G7" s="452"/>
      <c r="H7" s="452"/>
      <c r="I7" s="829" t="s">
        <v>419</v>
      </c>
      <c r="J7" s="855"/>
      <c r="K7" s="855"/>
      <c r="L7" s="855"/>
      <c r="M7" s="855"/>
      <c r="N7" s="855"/>
      <c r="O7" s="849">
        <f>様式3!U11</f>
        <v>0</v>
      </c>
      <c r="P7" s="850"/>
      <c r="Q7" s="850"/>
      <c r="R7" s="850"/>
      <c r="S7" s="850"/>
      <c r="T7" s="850"/>
      <c r="U7" s="850"/>
      <c r="V7" s="850"/>
      <c r="W7" s="850"/>
      <c r="X7" s="850"/>
      <c r="Y7" s="850"/>
      <c r="Z7" s="850"/>
      <c r="AA7" s="850"/>
      <c r="AB7" s="851"/>
    </row>
    <row r="8" spans="1:28" ht="18" customHeight="1">
      <c r="K8" s="425"/>
      <c r="L8" s="425"/>
      <c r="M8" s="425"/>
      <c r="N8" s="425"/>
      <c r="O8" s="425"/>
      <c r="P8" s="425"/>
      <c r="Q8" s="425"/>
      <c r="R8" s="425"/>
      <c r="S8" s="425"/>
    </row>
    <row r="9" spans="1:28" ht="30" customHeight="1">
      <c r="B9" s="420" t="s">
        <v>589</v>
      </c>
      <c r="K9" s="425"/>
      <c r="L9" s="425"/>
      <c r="M9" s="425"/>
      <c r="N9" s="425"/>
      <c r="O9" s="425"/>
      <c r="P9" s="425"/>
      <c r="Q9" s="425"/>
      <c r="R9" s="425"/>
      <c r="S9" s="425"/>
    </row>
    <row r="10" spans="1:28" s="578" customFormat="1" ht="35.25" customHeight="1">
      <c r="B10" s="1207"/>
      <c r="C10" s="1208"/>
      <c r="D10" s="1208"/>
      <c r="E10" s="1208"/>
      <c r="F10" s="1208"/>
      <c r="G10" s="1208"/>
      <c r="H10" s="1208"/>
      <c r="I10" s="1208"/>
      <c r="J10" s="1208"/>
      <c r="K10" s="966" t="s">
        <v>471</v>
      </c>
      <c r="L10" s="967"/>
      <c r="M10" s="967"/>
      <c r="N10" s="967"/>
      <c r="O10" s="967"/>
      <c r="P10" s="967"/>
      <c r="Q10" s="967"/>
      <c r="R10" s="967"/>
      <c r="S10" s="968"/>
      <c r="T10" s="1207" t="s">
        <v>500</v>
      </c>
      <c r="U10" s="1208"/>
      <c r="V10" s="1208"/>
      <c r="W10" s="1208"/>
      <c r="X10" s="1208"/>
      <c r="Y10" s="1208"/>
      <c r="Z10" s="1208"/>
      <c r="AA10" s="1208"/>
      <c r="AB10" s="1209"/>
    </row>
    <row r="11" spans="1:28" s="578" customFormat="1" ht="27.75" customHeight="1">
      <c r="B11" s="1210" t="s">
        <v>498</v>
      </c>
      <c r="C11" s="1211"/>
      <c r="D11" s="1211"/>
      <c r="E11" s="1211"/>
      <c r="F11" s="1211"/>
      <c r="G11" s="1211"/>
      <c r="H11" s="1211"/>
      <c r="I11" s="1211"/>
      <c r="J11" s="1212"/>
      <c r="K11" s="1084" t="e">
        <f>【参考】計算結果!$D$14</f>
        <v>#N/A</v>
      </c>
      <c r="L11" s="1084"/>
      <c r="M11" s="1084"/>
      <c r="N11" s="1084"/>
      <c r="O11" s="1084"/>
      <c r="P11" s="1084"/>
      <c r="Q11" s="1084"/>
      <c r="R11" s="1084"/>
      <c r="S11" s="491" t="s">
        <v>468</v>
      </c>
      <c r="T11" s="1213">
        <f>【参考】計算結果!$D$20</f>
        <v>0</v>
      </c>
      <c r="U11" s="1213"/>
      <c r="V11" s="1213"/>
      <c r="W11" s="1213"/>
      <c r="X11" s="1213"/>
      <c r="Y11" s="1213"/>
      <c r="Z11" s="1213"/>
      <c r="AA11" s="1213"/>
      <c r="AB11" s="491" t="s">
        <v>468</v>
      </c>
    </row>
    <row r="12" spans="1:28" s="575" customFormat="1" ht="18" customHeight="1">
      <c r="B12" s="577"/>
      <c r="K12" s="576"/>
      <c r="L12" s="576"/>
      <c r="M12" s="576"/>
      <c r="N12" s="576"/>
      <c r="O12" s="576"/>
      <c r="P12" s="576"/>
      <c r="Q12" s="576"/>
      <c r="R12" s="576"/>
      <c r="S12" s="576"/>
    </row>
    <row r="13" spans="1:28" ht="24.75" customHeight="1">
      <c r="B13" s="1218" t="s">
        <v>588</v>
      </c>
      <c r="C13" s="1218"/>
      <c r="D13" s="1218"/>
      <c r="E13" s="1218"/>
      <c r="F13" s="1218"/>
      <c r="G13" s="1218"/>
      <c r="H13" s="1218"/>
      <c r="I13" s="1218"/>
      <c r="J13" s="1218"/>
      <c r="K13" s="1218"/>
      <c r="L13" s="1218"/>
      <c r="M13" s="1218"/>
      <c r="N13" s="1218"/>
      <c r="O13" s="1218"/>
      <c r="P13" s="1218"/>
      <c r="Q13" s="1218"/>
      <c r="R13" s="1218"/>
      <c r="S13" s="1218"/>
      <c r="T13" s="1218"/>
      <c r="U13" s="1218"/>
      <c r="V13" s="1218"/>
      <c r="W13" s="1218"/>
      <c r="X13" s="1218"/>
      <c r="Y13" s="1218"/>
      <c r="Z13" s="1218"/>
      <c r="AA13" s="1218"/>
      <c r="AB13" s="1218"/>
    </row>
    <row r="14" spans="1:28" s="447" customFormat="1" ht="30.75" customHeight="1">
      <c r="B14" s="1219" t="s">
        <v>587</v>
      </c>
      <c r="C14" s="1219"/>
      <c r="D14" s="1219"/>
      <c r="E14" s="1219"/>
      <c r="F14" s="1219"/>
      <c r="G14" s="1219"/>
      <c r="H14" s="1219"/>
      <c r="I14" s="1219"/>
      <c r="J14" s="1219"/>
      <c r="K14" s="1219"/>
      <c r="L14" s="1219"/>
      <c r="M14" s="1219"/>
      <c r="N14" s="1219"/>
      <c r="O14" s="1219"/>
      <c r="P14" s="1219"/>
      <c r="Q14" s="1219"/>
      <c r="R14" s="1219"/>
      <c r="S14" s="1219"/>
      <c r="T14" s="1219"/>
      <c r="U14" s="1219"/>
      <c r="V14" s="1219"/>
      <c r="W14" s="1219"/>
      <c r="X14" s="1219"/>
      <c r="Y14" s="1219"/>
      <c r="Z14" s="1219"/>
      <c r="AA14" s="1219"/>
      <c r="AB14" s="1219"/>
    </row>
    <row r="15" spans="1:28" ht="33" customHeight="1">
      <c r="B15" s="1220" t="s">
        <v>585</v>
      </c>
      <c r="C15" s="1220"/>
      <c r="D15" s="1221" t="s">
        <v>586</v>
      </c>
      <c r="E15" s="1221"/>
      <c r="F15" s="1221"/>
      <c r="G15" s="1221"/>
      <c r="H15" s="1221"/>
      <c r="I15" s="1221"/>
      <c r="J15" s="1221"/>
      <c r="K15" s="1221"/>
      <c r="L15" s="1221"/>
      <c r="M15" s="1221"/>
      <c r="N15" s="1221"/>
      <c r="O15" s="1221"/>
      <c r="P15" s="1221"/>
      <c r="Q15" s="1221"/>
      <c r="R15" s="1221"/>
      <c r="S15" s="1221"/>
      <c r="T15" s="1221"/>
      <c r="U15" s="1221"/>
      <c r="V15" s="1221"/>
      <c r="W15" s="1221"/>
      <c r="X15" s="1221"/>
      <c r="Y15" s="1221"/>
      <c r="Z15" s="1221"/>
      <c r="AA15" s="1221"/>
      <c r="AB15" s="1221"/>
    </row>
    <row r="16" spans="1:28" ht="33" customHeight="1">
      <c r="B16" s="1220" t="s">
        <v>585</v>
      </c>
      <c r="C16" s="1220"/>
      <c r="D16" s="1221" t="s">
        <v>584</v>
      </c>
      <c r="E16" s="1221"/>
      <c r="F16" s="1221"/>
      <c r="G16" s="1221"/>
      <c r="H16" s="1221"/>
      <c r="I16" s="1221"/>
      <c r="J16" s="1221"/>
      <c r="K16" s="1221"/>
      <c r="L16" s="1221"/>
      <c r="M16" s="1221"/>
      <c r="N16" s="1221"/>
      <c r="O16" s="1221"/>
      <c r="P16" s="1221"/>
      <c r="Q16" s="1221"/>
      <c r="R16" s="1221"/>
      <c r="S16" s="1221"/>
      <c r="T16" s="1221"/>
      <c r="U16" s="1221"/>
      <c r="V16" s="1221"/>
      <c r="W16" s="1221"/>
      <c r="X16" s="1221"/>
      <c r="Y16" s="1221"/>
      <c r="Z16" s="1221"/>
      <c r="AA16" s="1221"/>
      <c r="AB16" s="1221"/>
    </row>
    <row r="17" spans="1:28" s="575" customFormat="1" ht="13.5" customHeight="1">
      <c r="B17" s="577"/>
      <c r="K17" s="576"/>
      <c r="L17" s="576"/>
      <c r="M17" s="576"/>
      <c r="N17" s="576"/>
      <c r="O17" s="576"/>
      <c r="P17" s="576"/>
      <c r="Q17" s="576"/>
      <c r="R17" s="576"/>
      <c r="S17" s="576"/>
    </row>
    <row r="18" spans="1:28" ht="118.15" customHeight="1">
      <c r="A18" s="574"/>
      <c r="B18" s="1222" t="s">
        <v>583</v>
      </c>
      <c r="C18" s="1222"/>
      <c r="D18" s="1222"/>
      <c r="E18" s="1222"/>
      <c r="F18" s="1222"/>
      <c r="G18" s="1222"/>
      <c r="H18" s="1222"/>
      <c r="I18" s="1222"/>
      <c r="J18" s="1222"/>
      <c r="K18" s="1222"/>
      <c r="L18" s="1222"/>
      <c r="M18" s="1222"/>
      <c r="N18" s="1222"/>
      <c r="O18" s="1222"/>
      <c r="P18" s="1222"/>
      <c r="Q18" s="1222"/>
      <c r="R18" s="1222"/>
      <c r="S18" s="1222"/>
      <c r="T18" s="1222"/>
      <c r="U18" s="1222"/>
      <c r="V18" s="1222"/>
      <c r="W18" s="1222"/>
      <c r="X18" s="1222"/>
      <c r="Y18" s="1222"/>
      <c r="Z18" s="1222"/>
      <c r="AA18" s="1222"/>
      <c r="AB18" s="1222"/>
    </row>
    <row r="19" spans="1:28" ht="10.15" customHeight="1">
      <c r="A19" s="490"/>
      <c r="B19" s="573"/>
      <c r="C19" s="573"/>
      <c r="D19" s="573"/>
      <c r="E19" s="573"/>
      <c r="F19" s="573"/>
      <c r="G19" s="573"/>
      <c r="H19" s="573"/>
      <c r="I19" s="573"/>
      <c r="J19" s="573"/>
      <c r="K19" s="573"/>
      <c r="L19" s="573"/>
      <c r="M19" s="573"/>
      <c r="N19" s="573"/>
      <c r="O19" s="573"/>
      <c r="P19" s="573"/>
      <c r="Q19" s="573"/>
      <c r="R19" s="573"/>
      <c r="S19" s="573"/>
      <c r="T19" s="573"/>
      <c r="U19" s="573"/>
      <c r="V19" s="573"/>
      <c r="W19" s="573"/>
      <c r="X19" s="573"/>
      <c r="Y19" s="573"/>
      <c r="Z19" s="573"/>
      <c r="AA19" s="573"/>
      <c r="AB19" s="573"/>
    </row>
    <row r="20" spans="1:28" ht="36" customHeight="1">
      <c r="B20" s="1218" t="s">
        <v>582</v>
      </c>
      <c r="C20" s="1218"/>
      <c r="D20" s="1218"/>
      <c r="E20" s="1218"/>
      <c r="F20" s="1218"/>
      <c r="G20" s="1218"/>
      <c r="H20" s="1218"/>
      <c r="I20" s="1218"/>
      <c r="J20" s="1218"/>
      <c r="K20" s="1218"/>
      <c r="L20" s="1218"/>
      <c r="M20" s="1218"/>
      <c r="N20" s="1218"/>
      <c r="O20" s="1218"/>
      <c r="P20" s="1218"/>
      <c r="Q20" s="1218"/>
      <c r="R20" s="1218"/>
      <c r="S20" s="1218"/>
      <c r="T20" s="1218"/>
      <c r="U20" s="1218"/>
      <c r="V20" s="1218"/>
      <c r="W20" s="1218"/>
      <c r="X20" s="1218"/>
      <c r="Y20" s="1218"/>
      <c r="Z20" s="1218"/>
      <c r="AA20" s="1218"/>
      <c r="AB20" s="1218"/>
    </row>
    <row r="22" spans="1:28" ht="18" customHeight="1">
      <c r="J22" s="1217" t="s">
        <v>399</v>
      </c>
      <c r="K22" s="1217"/>
      <c r="L22" s="1217"/>
      <c r="M22" s="1217"/>
      <c r="N22" s="1217"/>
      <c r="O22" s="1217"/>
      <c r="P22" s="1217"/>
      <c r="R22" s="845"/>
      <c r="S22" s="845"/>
      <c r="T22" s="845"/>
      <c r="U22" s="845"/>
      <c r="V22" s="845"/>
      <c r="W22" s="845"/>
      <c r="X22" s="845"/>
      <c r="Y22" s="845"/>
      <c r="Z22" s="845"/>
      <c r="AA22" s="845"/>
      <c r="AB22" s="845"/>
    </row>
    <row r="23" spans="1:28" ht="18" customHeight="1">
      <c r="L23" s="847" t="s">
        <v>398</v>
      </c>
      <c r="M23" s="847"/>
      <c r="N23" s="847"/>
      <c r="O23" s="847"/>
      <c r="P23" s="847"/>
      <c r="Q23" s="847"/>
      <c r="R23" s="848"/>
      <c r="S23" s="848"/>
      <c r="T23" s="848"/>
      <c r="U23" s="848"/>
      <c r="V23" s="848"/>
      <c r="W23" s="848"/>
      <c r="X23" s="848"/>
      <c r="Y23" s="848"/>
      <c r="Z23" s="848"/>
      <c r="AA23" s="848"/>
      <c r="AB23" s="848"/>
    </row>
    <row r="24" spans="1:28" ht="18" customHeight="1">
      <c r="L24" s="839" t="s">
        <v>397</v>
      </c>
      <c r="M24" s="839"/>
      <c r="N24" s="839"/>
      <c r="O24" s="839"/>
      <c r="P24" s="839"/>
      <c r="Q24" s="839"/>
      <c r="R24" s="840"/>
      <c r="S24" s="840"/>
      <c r="T24" s="840"/>
      <c r="U24" s="840"/>
      <c r="V24" s="840"/>
      <c r="W24" s="840"/>
      <c r="X24" s="840"/>
      <c r="Y24" s="840"/>
      <c r="Z24" s="840"/>
      <c r="AA24" s="840"/>
      <c r="AB24" s="840"/>
    </row>
  </sheetData>
  <sheetProtection algorithmName="SHA-512" hashValue="jRE9EHXO85vi0Sb4xcP1jMGEjniNcVJFVa/Y36fj3FziXLQflLcbqlT4bTrrv8FAbet+xEHJ9KNkXN+dA+Vo3w==" saltValue="iJr0Yoh32BQZvlVHjIHl6Q==" spinCount="100000" sheet="1" objects="1" scenarios="1"/>
  <mergeCells count="29">
    <mergeCell ref="L24:Q24"/>
    <mergeCell ref="R24:AB24"/>
    <mergeCell ref="J22:P22"/>
    <mergeCell ref="R22:AB22"/>
    <mergeCell ref="B13:AB13"/>
    <mergeCell ref="B14:AB14"/>
    <mergeCell ref="B20:AB20"/>
    <mergeCell ref="B15:C15"/>
    <mergeCell ref="D15:AB15"/>
    <mergeCell ref="B16:C16"/>
    <mergeCell ref="D16:AB16"/>
    <mergeCell ref="B18:AB18"/>
    <mergeCell ref="L23:Q23"/>
    <mergeCell ref="R23:AB23"/>
    <mergeCell ref="A2:AB2"/>
    <mergeCell ref="K10:S10"/>
    <mergeCell ref="T10:AB10"/>
    <mergeCell ref="B11:J11"/>
    <mergeCell ref="K11:R11"/>
    <mergeCell ref="T11:AA11"/>
    <mergeCell ref="I4:N4"/>
    <mergeCell ref="O4:AB4"/>
    <mergeCell ref="I5:N5"/>
    <mergeCell ref="O5:AB5"/>
    <mergeCell ref="I6:N6"/>
    <mergeCell ref="B10:J10"/>
    <mergeCell ref="O6:AB6"/>
    <mergeCell ref="I7:N7"/>
    <mergeCell ref="O7:AB7"/>
  </mergeCells>
  <phoneticPr fontId="4"/>
  <dataValidations count="1">
    <dataValidation type="list" allowBlank="1" showInputMessage="1" showErrorMessage="1" sqref="B15:C16" xr:uid="{BA549E52-A346-47BF-B58E-9C79703C0D6D}">
      <formula1>"　,○"</formula1>
    </dataValidation>
  </dataValidations>
  <printOptions horizontalCentered="1"/>
  <pageMargins left="0.78740157480314965" right="0.78740157480314965" top="0.59055118110236227" bottom="0.59055118110236227" header="0.51181102362204722" footer="0.51181102362204722"/>
  <pageSetup paperSize="9" scale="90" fitToHeight="0" orientation="portrait" r:id="rId1"/>
  <headerFooter alignWithMargins="0"/>
  <rowBreaks count="1" manualBreakCount="1">
    <brk id="25" max="27"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05178-602D-4A3F-A888-5908F2623BF2}">
  <sheetPr>
    <pageSetUpPr fitToPage="1"/>
  </sheetPr>
  <dimension ref="A1:AL39"/>
  <sheetViews>
    <sheetView showGridLines="0" view="pageBreakPreview" zoomScale="85" zoomScaleNormal="70" zoomScaleSheetLayoutView="85" workbookViewId="0">
      <selection activeCell="Y13" sqref="Y13:AK13"/>
    </sheetView>
  </sheetViews>
  <sheetFormatPr defaultColWidth="2.375" defaultRowHeight="13.5"/>
  <cols>
    <col min="1" max="1" width="2.375" style="580"/>
    <col min="2" max="37" width="2.375" style="581"/>
    <col min="38" max="16384" width="2.375" style="580"/>
  </cols>
  <sheetData>
    <row r="1" spans="1:38">
      <c r="B1" s="589" t="s">
        <v>601</v>
      </c>
      <c r="C1" s="584"/>
      <c r="D1" s="584"/>
      <c r="E1" s="584"/>
      <c r="F1" s="584"/>
      <c r="G1" s="584"/>
      <c r="H1" s="584"/>
      <c r="I1" s="584"/>
      <c r="J1" s="584"/>
      <c r="K1" s="584"/>
      <c r="L1" s="584"/>
      <c r="M1" s="584"/>
      <c r="N1" s="584"/>
      <c r="O1" s="584"/>
      <c r="P1" s="584"/>
      <c r="Q1" s="584"/>
      <c r="R1" s="584"/>
      <c r="S1" s="584"/>
      <c r="T1" s="584"/>
      <c r="U1" s="584"/>
      <c r="V1" s="584"/>
      <c r="W1" s="584"/>
      <c r="X1" s="584"/>
      <c r="Y1" s="584"/>
      <c r="Z1" s="588"/>
      <c r="AA1" s="588"/>
      <c r="AB1" s="588"/>
      <c r="AC1" s="588"/>
      <c r="AD1" s="588"/>
      <c r="AE1" s="588"/>
      <c r="AF1" s="588"/>
      <c r="AG1" s="588"/>
      <c r="AH1" s="588"/>
      <c r="AI1" s="588"/>
      <c r="AJ1" s="588"/>
      <c r="AK1" s="588"/>
    </row>
    <row r="2" spans="1:38">
      <c r="B2" s="584"/>
      <c r="C2" s="584"/>
      <c r="D2" s="584"/>
      <c r="E2" s="584"/>
      <c r="F2" s="584"/>
      <c r="G2" s="584"/>
      <c r="H2" s="584"/>
      <c r="I2" s="584"/>
      <c r="J2" s="584"/>
      <c r="K2" s="584"/>
      <c r="L2" s="584"/>
      <c r="M2" s="584"/>
      <c r="N2" s="584"/>
      <c r="O2" s="584"/>
      <c r="P2" s="584"/>
      <c r="Q2" s="584"/>
      <c r="R2" s="584"/>
      <c r="S2" s="584"/>
      <c r="T2" s="584"/>
      <c r="U2" s="584"/>
      <c r="V2" s="584"/>
      <c r="W2" s="584"/>
      <c r="X2" s="584"/>
      <c r="Y2" s="584"/>
      <c r="Z2" s="584"/>
      <c r="AA2" s="584"/>
      <c r="AB2" s="584"/>
      <c r="AC2" s="584"/>
      <c r="AD2" s="584"/>
      <c r="AE2" s="584"/>
      <c r="AF2" s="584"/>
      <c r="AG2" s="584"/>
      <c r="AH2" s="584"/>
      <c r="AI2" s="584"/>
      <c r="AJ2" s="584"/>
      <c r="AK2" s="584"/>
    </row>
    <row r="3" spans="1:38" ht="17.25">
      <c r="B3" s="1239" t="s">
        <v>600</v>
      </c>
      <c r="C3" s="1239"/>
      <c r="D3" s="1239"/>
      <c r="E3" s="1239"/>
      <c r="F3" s="1239"/>
      <c r="G3" s="1239"/>
      <c r="H3" s="1239"/>
      <c r="I3" s="1239"/>
      <c r="J3" s="1239"/>
      <c r="K3" s="1239"/>
      <c r="L3" s="1239"/>
      <c r="M3" s="1239"/>
      <c r="N3" s="1239"/>
      <c r="O3" s="1239"/>
      <c r="P3" s="1239"/>
      <c r="Q3" s="1239"/>
      <c r="R3" s="1239"/>
      <c r="S3" s="1239"/>
      <c r="T3" s="1239"/>
      <c r="U3" s="1239"/>
      <c r="V3" s="1239"/>
      <c r="W3" s="1239"/>
      <c r="X3" s="1240" t="str">
        <f>様式1!$AQ$2</f>
        <v>８</v>
      </c>
      <c r="Y3" s="1240"/>
      <c r="Z3" s="587" t="s">
        <v>599</v>
      </c>
      <c r="AA3" s="587"/>
      <c r="AB3" s="587"/>
      <c r="AC3" s="586"/>
      <c r="AD3" s="585"/>
      <c r="AE3" s="585"/>
      <c r="AF3" s="585"/>
      <c r="AG3" s="584"/>
      <c r="AH3" s="584"/>
      <c r="AI3" s="584"/>
      <c r="AJ3" s="584"/>
      <c r="AK3" s="584"/>
    </row>
    <row r="4" spans="1:38">
      <c r="B4" s="584"/>
      <c r="C4" s="584"/>
      <c r="D4" s="584"/>
      <c r="E4" s="584"/>
      <c r="F4" s="584"/>
      <c r="G4" s="584"/>
      <c r="H4" s="584"/>
      <c r="I4" s="584"/>
      <c r="J4" s="584"/>
      <c r="K4" s="584"/>
      <c r="L4" s="584"/>
      <c r="M4" s="584"/>
      <c r="N4" s="584"/>
      <c r="O4" s="584"/>
      <c r="P4" s="584"/>
      <c r="Q4" s="584"/>
      <c r="R4" s="584"/>
      <c r="S4" s="584"/>
      <c r="T4" s="584"/>
      <c r="U4" s="584"/>
      <c r="V4" s="584"/>
      <c r="W4" s="584"/>
      <c r="X4" s="584"/>
      <c r="Y4" s="584"/>
      <c r="Z4" s="584"/>
      <c r="AA4" s="584"/>
      <c r="AB4" s="584"/>
      <c r="AC4" s="584"/>
      <c r="AD4" s="584"/>
      <c r="AE4" s="584"/>
      <c r="AF4" s="584"/>
      <c r="AG4" s="584"/>
      <c r="AH4" s="584"/>
      <c r="AI4" s="584"/>
      <c r="AJ4" s="584"/>
      <c r="AK4" s="584"/>
    </row>
    <row r="5" spans="1:38" s="420" customFormat="1" ht="17.25" customHeight="1">
      <c r="A5" s="575"/>
      <c r="B5" s="575"/>
      <c r="F5" s="452"/>
      <c r="G5" s="452"/>
      <c r="M5" s="437"/>
      <c r="N5" s="437"/>
      <c r="O5" s="437"/>
      <c r="P5" s="437"/>
      <c r="Q5" s="575"/>
      <c r="R5" s="575"/>
      <c r="S5" s="575"/>
      <c r="T5" s="575"/>
      <c r="U5" s="575"/>
      <c r="V5" s="575"/>
      <c r="W5" s="575"/>
      <c r="X5" s="575"/>
      <c r="Y5" s="575"/>
      <c r="Z5" s="575"/>
      <c r="AA5" s="575"/>
      <c r="AB5" s="575"/>
      <c r="AC5" s="575"/>
      <c r="AD5" s="575"/>
      <c r="AE5" s="575"/>
      <c r="AF5" s="575"/>
      <c r="AG5" s="575"/>
      <c r="AH5" s="575"/>
      <c r="AI5" s="575"/>
      <c r="AJ5" s="575"/>
      <c r="AK5" s="575"/>
      <c r="AL5" s="575"/>
    </row>
    <row r="6" spans="1:38" s="420" customFormat="1" ht="17.25" customHeight="1">
      <c r="A6" s="575"/>
      <c r="B6" s="575"/>
      <c r="F6" s="820" t="s">
        <v>394</v>
      </c>
      <c r="G6" s="820"/>
      <c r="H6" s="820"/>
      <c r="I6" s="820"/>
      <c r="J6" s="820"/>
      <c r="K6" s="820"/>
      <c r="L6" s="820"/>
      <c r="M6" s="437"/>
      <c r="N6" s="437"/>
      <c r="O6" s="437"/>
      <c r="P6" s="575"/>
      <c r="Q6" s="575"/>
      <c r="R6" s="575"/>
      <c r="S6" s="575"/>
      <c r="T6" s="575"/>
      <c r="U6" s="575"/>
      <c r="V6" s="575"/>
      <c r="W6" s="575"/>
      <c r="X6" s="575"/>
      <c r="Y6" s="575"/>
      <c r="Z6" s="575"/>
      <c r="AA6" s="575"/>
      <c r="AB6" s="575"/>
      <c r="AC6" s="575"/>
      <c r="AD6" s="575"/>
      <c r="AE6" s="575"/>
      <c r="AF6" s="575"/>
      <c r="AG6" s="575"/>
      <c r="AH6" s="575"/>
      <c r="AI6" s="575"/>
      <c r="AJ6" s="575"/>
      <c r="AK6" s="575"/>
      <c r="AL6" s="575"/>
    </row>
    <row r="7" spans="1:38" s="420" customFormat="1" ht="17.25" customHeight="1" thickBot="1">
      <c r="A7" s="575"/>
      <c r="B7" s="575"/>
      <c r="C7" s="575"/>
      <c r="D7" s="575"/>
      <c r="E7" s="575"/>
      <c r="F7" s="437"/>
      <c r="G7" s="437"/>
      <c r="H7" s="437"/>
      <c r="I7" s="437"/>
      <c r="J7" s="437"/>
      <c r="K7" s="437"/>
      <c r="L7" s="437"/>
      <c r="M7" s="437"/>
      <c r="N7" s="437"/>
      <c r="O7" s="437"/>
      <c r="P7" s="437"/>
      <c r="Q7" s="437"/>
      <c r="R7" s="437"/>
      <c r="S7" s="437"/>
      <c r="T7" s="575"/>
      <c r="U7" s="575"/>
      <c r="V7" s="575"/>
      <c r="W7" s="575"/>
      <c r="X7" s="706"/>
      <c r="Y7" s="607"/>
      <c r="Z7" s="707"/>
      <c r="AA7" s="607"/>
      <c r="AB7" s="607"/>
      <c r="AC7" s="607"/>
      <c r="AD7" s="607"/>
      <c r="AE7" s="607"/>
      <c r="AF7" s="607"/>
      <c r="AG7" s="607"/>
      <c r="AH7" s="607"/>
      <c r="AI7" s="607"/>
      <c r="AJ7" s="607"/>
      <c r="AK7" s="607"/>
      <c r="AL7" s="575"/>
    </row>
    <row r="8" spans="1:38" s="420" customFormat="1" ht="17.25" customHeight="1">
      <c r="A8" s="575"/>
      <c r="B8" s="575"/>
      <c r="C8" s="575"/>
      <c r="D8" s="575"/>
      <c r="E8" s="575"/>
      <c r="F8" s="437"/>
      <c r="G8" s="437"/>
      <c r="H8" s="575"/>
      <c r="I8" s="575"/>
      <c r="J8" s="575"/>
      <c r="K8" s="575"/>
      <c r="L8" s="575"/>
      <c r="M8" s="575"/>
      <c r="N8" s="575"/>
      <c r="O8" s="575"/>
      <c r="P8" s="575"/>
      <c r="Q8" s="1244" t="s">
        <v>393</v>
      </c>
      <c r="R8" s="1245"/>
      <c r="S8" s="1245"/>
      <c r="T8" s="1245"/>
      <c r="U8" s="1245"/>
      <c r="V8" s="1245"/>
      <c r="W8" s="1245"/>
      <c r="X8" s="1245"/>
      <c r="Y8" s="881" t="str">
        <f>様式1!U7</f>
        <v>京都市</v>
      </c>
      <c r="Z8" s="882"/>
      <c r="AA8" s="882"/>
      <c r="AB8" s="882"/>
      <c r="AC8" s="882"/>
      <c r="AD8" s="882"/>
      <c r="AE8" s="882"/>
      <c r="AF8" s="882"/>
      <c r="AG8" s="882"/>
      <c r="AH8" s="882"/>
      <c r="AI8" s="882"/>
      <c r="AJ8" s="882"/>
      <c r="AK8" s="883"/>
      <c r="AL8" s="575"/>
    </row>
    <row r="9" spans="1:38" s="420" customFormat="1" ht="17.25" customHeight="1">
      <c r="A9" s="575"/>
      <c r="B9" s="575"/>
      <c r="C9" s="575"/>
      <c r="D9" s="575"/>
      <c r="E9" s="575"/>
      <c r="F9" s="437"/>
      <c r="G9" s="437"/>
      <c r="H9" s="575"/>
      <c r="I9" s="575"/>
      <c r="J9" s="575"/>
      <c r="K9" s="575"/>
      <c r="L9" s="575"/>
      <c r="M9" s="575"/>
      <c r="N9" s="575"/>
      <c r="O9" s="575"/>
      <c r="P9" s="575"/>
      <c r="Q9" s="1226" t="s">
        <v>391</v>
      </c>
      <c r="R9" s="1227"/>
      <c r="S9" s="1227"/>
      <c r="T9" s="1227"/>
      <c r="U9" s="1227"/>
      <c r="V9" s="1227"/>
      <c r="W9" s="1227"/>
      <c r="X9" s="1227"/>
      <c r="Y9" s="1214">
        <f>様式1!U8</f>
        <v>0</v>
      </c>
      <c r="Z9" s="1215"/>
      <c r="AA9" s="1215"/>
      <c r="AB9" s="1215"/>
      <c r="AC9" s="1215"/>
      <c r="AD9" s="1215"/>
      <c r="AE9" s="1215"/>
      <c r="AF9" s="1215"/>
      <c r="AG9" s="1215"/>
      <c r="AH9" s="1215"/>
      <c r="AI9" s="1215"/>
      <c r="AJ9" s="1215"/>
      <c r="AK9" s="1216"/>
      <c r="AL9" s="575"/>
    </row>
    <row r="10" spans="1:38" s="420" customFormat="1" ht="17.25" customHeight="1">
      <c r="A10" s="575"/>
      <c r="B10" s="575"/>
      <c r="C10" s="575"/>
      <c r="D10" s="575"/>
      <c r="E10" s="575"/>
      <c r="F10" s="437"/>
      <c r="G10" s="437"/>
      <c r="H10" s="575"/>
      <c r="I10" s="575"/>
      <c r="J10" s="575"/>
      <c r="K10" s="575"/>
      <c r="L10" s="575"/>
      <c r="M10" s="575"/>
      <c r="N10" s="575"/>
      <c r="O10" s="575"/>
      <c r="P10" s="575"/>
      <c r="Q10" s="1226" t="s">
        <v>390</v>
      </c>
      <c r="R10" s="1227"/>
      <c r="S10" s="1227"/>
      <c r="T10" s="1227"/>
      <c r="U10" s="1227"/>
      <c r="V10" s="1227"/>
      <c r="W10" s="1227"/>
      <c r="X10" s="1227"/>
      <c r="Y10" s="1214">
        <f>様式1!U9</f>
        <v>0</v>
      </c>
      <c r="Z10" s="1215"/>
      <c r="AA10" s="1215"/>
      <c r="AB10" s="1215"/>
      <c r="AC10" s="1215"/>
      <c r="AD10" s="1215"/>
      <c r="AE10" s="1215"/>
      <c r="AF10" s="1215"/>
      <c r="AG10" s="1215"/>
      <c r="AH10" s="1215"/>
      <c r="AI10" s="1215"/>
      <c r="AJ10" s="1215"/>
      <c r="AK10" s="1216"/>
      <c r="AL10" s="575"/>
    </row>
    <row r="11" spans="1:38" s="420" customFormat="1" ht="17.25" customHeight="1">
      <c r="A11" s="575"/>
      <c r="B11" s="575"/>
      <c r="C11" s="575"/>
      <c r="D11" s="575"/>
      <c r="E11" s="575"/>
      <c r="F11" s="437"/>
      <c r="G11" s="437"/>
      <c r="H11" s="575"/>
      <c r="I11" s="575"/>
      <c r="J11" s="575"/>
      <c r="K11" s="575"/>
      <c r="L11" s="575"/>
      <c r="M11" s="575"/>
      <c r="N11" s="575"/>
      <c r="O11" s="575"/>
      <c r="P11" s="575"/>
      <c r="Q11" s="1226" t="s">
        <v>419</v>
      </c>
      <c r="R11" s="1227"/>
      <c r="S11" s="1227"/>
      <c r="T11" s="1227"/>
      <c r="U11" s="1227"/>
      <c r="V11" s="1227"/>
      <c r="W11" s="1227"/>
      <c r="X11" s="1227"/>
      <c r="Y11" s="1207">
        <f>様式1!U10</f>
        <v>0</v>
      </c>
      <c r="Z11" s="1208"/>
      <c r="AA11" s="1208"/>
      <c r="AB11" s="1208"/>
      <c r="AC11" s="1208"/>
      <c r="AD11" s="1208"/>
      <c r="AE11" s="1208"/>
      <c r="AF11" s="1208"/>
      <c r="AG11" s="1208"/>
      <c r="AH11" s="1208"/>
      <c r="AI11" s="1208"/>
      <c r="AJ11" s="1208"/>
      <c r="AK11" s="1249"/>
      <c r="AL11" s="575"/>
    </row>
    <row r="12" spans="1:38" s="420" customFormat="1" ht="17.25" customHeight="1">
      <c r="A12" s="575"/>
      <c r="B12" s="575"/>
      <c r="C12" s="575"/>
      <c r="D12" s="575"/>
      <c r="E12" s="575"/>
      <c r="F12" s="437"/>
      <c r="G12" s="437"/>
      <c r="H12" s="575"/>
      <c r="I12" s="575"/>
      <c r="J12" s="575"/>
      <c r="K12" s="575"/>
      <c r="L12" s="575"/>
      <c r="M12" s="575"/>
      <c r="N12" s="575"/>
      <c r="O12" s="575"/>
      <c r="P12" s="575"/>
      <c r="Q12" s="1226" t="s">
        <v>598</v>
      </c>
      <c r="R12" s="1227"/>
      <c r="S12" s="1227"/>
      <c r="T12" s="1227"/>
      <c r="U12" s="1227"/>
      <c r="V12" s="1227"/>
      <c r="W12" s="1227"/>
      <c r="X12" s="1227"/>
      <c r="Y12" s="1234"/>
      <c r="Z12" s="1235"/>
      <c r="AA12" s="1235"/>
      <c r="AB12" s="1235"/>
      <c r="AC12" s="1235"/>
      <c r="AD12" s="1235"/>
      <c r="AE12" s="1235"/>
      <c r="AF12" s="1235"/>
      <c r="AG12" s="1235"/>
      <c r="AH12" s="1235"/>
      <c r="AI12" s="1235"/>
      <c r="AJ12" s="1235"/>
      <c r="AK12" s="1236"/>
      <c r="AL12" s="575"/>
    </row>
    <row r="13" spans="1:38" s="420" customFormat="1" ht="17.25" customHeight="1" thickBot="1">
      <c r="A13" s="575"/>
      <c r="B13" s="575"/>
      <c r="C13" s="575"/>
      <c r="D13" s="575"/>
      <c r="E13" s="575"/>
      <c r="F13" s="437"/>
      <c r="G13" s="437"/>
      <c r="H13" s="575"/>
      <c r="I13" s="575"/>
      <c r="J13" s="575"/>
      <c r="K13" s="575"/>
      <c r="L13" s="575"/>
      <c r="M13" s="575"/>
      <c r="N13" s="575"/>
      <c r="O13" s="575"/>
      <c r="P13" s="575"/>
      <c r="Q13" s="1237" t="s">
        <v>397</v>
      </c>
      <c r="R13" s="1238"/>
      <c r="S13" s="1238"/>
      <c r="T13" s="1238"/>
      <c r="U13" s="1238"/>
      <c r="V13" s="1238"/>
      <c r="W13" s="1238"/>
      <c r="X13" s="1238"/>
      <c r="Y13" s="1246"/>
      <c r="Z13" s="1247"/>
      <c r="AA13" s="1247"/>
      <c r="AB13" s="1247"/>
      <c r="AC13" s="1247"/>
      <c r="AD13" s="1247"/>
      <c r="AE13" s="1247"/>
      <c r="AF13" s="1247"/>
      <c r="AG13" s="1247"/>
      <c r="AH13" s="1247"/>
      <c r="AI13" s="1247"/>
      <c r="AJ13" s="1247"/>
      <c r="AK13" s="1248"/>
      <c r="AL13" s="575"/>
    </row>
    <row r="14" spans="1:38">
      <c r="B14" s="584"/>
      <c r="C14" s="584"/>
      <c r="D14" s="584"/>
      <c r="E14" s="584"/>
      <c r="F14" s="584"/>
      <c r="G14" s="584"/>
      <c r="H14" s="584"/>
      <c r="I14" s="584"/>
      <c r="J14" s="584"/>
      <c r="K14" s="584"/>
      <c r="L14" s="584"/>
      <c r="M14" s="584"/>
      <c r="N14" s="584"/>
      <c r="O14" s="584"/>
      <c r="P14" s="584"/>
      <c r="Q14" s="584"/>
      <c r="R14" s="584"/>
      <c r="S14" s="584"/>
      <c r="T14" s="584"/>
      <c r="U14" s="584"/>
      <c r="V14" s="584"/>
      <c r="W14" s="584"/>
      <c r="X14" s="584"/>
      <c r="Y14" s="584"/>
      <c r="Z14" s="584"/>
      <c r="AA14" s="584"/>
      <c r="AB14" s="584"/>
      <c r="AC14" s="584"/>
      <c r="AD14" s="584"/>
      <c r="AE14" s="584"/>
      <c r="AF14" s="584"/>
      <c r="AG14" s="584"/>
      <c r="AH14" s="584"/>
      <c r="AI14" s="584"/>
      <c r="AJ14" s="584"/>
      <c r="AK14" s="584"/>
    </row>
    <row r="15" spans="1:38" ht="22.5" customHeight="1">
      <c r="B15" s="583" t="s">
        <v>597</v>
      </c>
      <c r="C15" s="583"/>
      <c r="D15" s="583"/>
      <c r="E15" s="583"/>
      <c r="F15" s="583"/>
      <c r="G15" s="583"/>
      <c r="H15" s="583"/>
      <c r="I15" s="583"/>
      <c r="J15" s="583"/>
      <c r="K15" s="583"/>
      <c r="L15" s="583"/>
      <c r="M15" s="583"/>
      <c r="N15" s="583"/>
      <c r="O15" s="583"/>
      <c r="P15" s="583"/>
      <c r="Q15" s="583"/>
      <c r="R15" s="583"/>
      <c r="S15" s="583"/>
      <c r="T15" s="583"/>
      <c r="U15" s="583"/>
      <c r="V15" s="583"/>
      <c r="W15" s="583"/>
      <c r="X15" s="583"/>
      <c r="Y15" s="583"/>
      <c r="Z15" s="583"/>
      <c r="AA15" s="583"/>
      <c r="AB15" s="583"/>
      <c r="AC15" s="583"/>
      <c r="AD15" s="583"/>
      <c r="AE15" s="583"/>
      <c r="AF15" s="583"/>
      <c r="AG15" s="583"/>
      <c r="AH15" s="583"/>
      <c r="AI15" s="583"/>
      <c r="AJ15" s="583"/>
      <c r="AK15" s="583"/>
      <c r="AL15" s="582"/>
    </row>
    <row r="16" spans="1:38" ht="46.5" customHeight="1">
      <c r="B16" s="1241" t="s">
        <v>596</v>
      </c>
      <c r="C16" s="1242"/>
      <c r="D16" s="1242"/>
      <c r="E16" s="1242"/>
      <c r="F16" s="1242"/>
      <c r="G16" s="1242"/>
      <c r="H16" s="1242"/>
      <c r="I16" s="1242"/>
      <c r="J16" s="1242"/>
      <c r="K16" s="1242"/>
      <c r="L16" s="1242"/>
      <c r="M16" s="1242"/>
      <c r="N16" s="1242"/>
      <c r="O16" s="1242"/>
      <c r="P16" s="1242"/>
      <c r="Q16" s="1242"/>
      <c r="R16" s="1242"/>
      <c r="S16" s="1242"/>
      <c r="T16" s="1242"/>
      <c r="U16" s="1242"/>
      <c r="V16" s="1242"/>
      <c r="W16" s="1242"/>
      <c r="X16" s="1242"/>
      <c r="Y16" s="1242"/>
      <c r="Z16" s="1242"/>
      <c r="AA16" s="1242"/>
      <c r="AB16" s="1242"/>
      <c r="AC16" s="1242"/>
      <c r="AD16" s="1242"/>
      <c r="AE16" s="1242"/>
      <c r="AF16" s="1242"/>
      <c r="AG16" s="1242"/>
      <c r="AH16" s="1242"/>
      <c r="AI16" s="1242"/>
      <c r="AJ16" s="1242"/>
      <c r="AK16" s="1243"/>
      <c r="AL16" s="582"/>
    </row>
    <row r="17" spans="2:38" ht="86.25" customHeight="1">
      <c r="B17" s="1223"/>
      <c r="C17" s="1224"/>
      <c r="D17" s="1224"/>
      <c r="E17" s="1224"/>
      <c r="F17" s="1224"/>
      <c r="G17" s="1224"/>
      <c r="H17" s="1224"/>
      <c r="I17" s="1224"/>
      <c r="J17" s="1224"/>
      <c r="K17" s="1224"/>
      <c r="L17" s="1224"/>
      <c r="M17" s="1224"/>
      <c r="N17" s="1224"/>
      <c r="O17" s="1224"/>
      <c r="P17" s="1224"/>
      <c r="Q17" s="1224"/>
      <c r="R17" s="1224"/>
      <c r="S17" s="1224"/>
      <c r="T17" s="1224"/>
      <c r="U17" s="1224"/>
      <c r="V17" s="1224"/>
      <c r="W17" s="1224"/>
      <c r="X17" s="1224"/>
      <c r="Y17" s="1224"/>
      <c r="Z17" s="1224"/>
      <c r="AA17" s="1224"/>
      <c r="AB17" s="1224"/>
      <c r="AC17" s="1224"/>
      <c r="AD17" s="1224"/>
      <c r="AE17" s="1224"/>
      <c r="AF17" s="1224"/>
      <c r="AG17" s="1224"/>
      <c r="AH17" s="1224"/>
      <c r="AI17" s="1224"/>
      <c r="AJ17" s="1224"/>
      <c r="AK17" s="1225"/>
      <c r="AL17" s="582"/>
    </row>
    <row r="18" spans="2:38">
      <c r="B18" s="583"/>
      <c r="C18" s="583"/>
      <c r="D18" s="583"/>
      <c r="E18" s="583"/>
      <c r="F18" s="583"/>
      <c r="G18" s="583"/>
      <c r="H18" s="583"/>
      <c r="I18" s="583"/>
      <c r="J18" s="583"/>
      <c r="K18" s="583"/>
      <c r="L18" s="583"/>
      <c r="M18" s="583"/>
      <c r="N18" s="583"/>
      <c r="O18" s="583"/>
      <c r="P18" s="583"/>
      <c r="Q18" s="583"/>
      <c r="R18" s="583"/>
      <c r="S18" s="583"/>
      <c r="T18" s="583"/>
      <c r="U18" s="583"/>
      <c r="V18" s="583"/>
      <c r="W18" s="583"/>
      <c r="X18" s="583"/>
      <c r="Y18" s="583"/>
      <c r="Z18" s="583"/>
      <c r="AA18" s="583"/>
      <c r="AB18" s="583"/>
      <c r="AC18" s="583"/>
      <c r="AD18" s="583"/>
      <c r="AE18" s="583"/>
      <c r="AF18" s="583"/>
      <c r="AG18" s="583"/>
      <c r="AH18" s="583"/>
      <c r="AI18" s="583"/>
      <c r="AJ18" s="583"/>
      <c r="AK18" s="583"/>
      <c r="AL18" s="582"/>
    </row>
    <row r="19" spans="2:38" ht="22.5" customHeight="1">
      <c r="B19" s="583" t="s">
        <v>595</v>
      </c>
      <c r="C19" s="583"/>
      <c r="D19" s="583"/>
      <c r="E19" s="583"/>
      <c r="F19" s="583"/>
      <c r="G19" s="583"/>
      <c r="H19" s="583"/>
      <c r="I19" s="583"/>
      <c r="J19" s="583"/>
      <c r="K19" s="583"/>
      <c r="L19" s="583"/>
      <c r="M19" s="583"/>
      <c r="N19" s="583"/>
      <c r="O19" s="583"/>
      <c r="P19" s="583"/>
      <c r="Q19" s="583"/>
      <c r="R19" s="583"/>
      <c r="S19" s="583"/>
      <c r="T19" s="583"/>
      <c r="U19" s="583"/>
      <c r="V19" s="583"/>
      <c r="W19" s="583"/>
      <c r="X19" s="583"/>
      <c r="Y19" s="583"/>
      <c r="Z19" s="583"/>
      <c r="AA19" s="583"/>
      <c r="AB19" s="583"/>
      <c r="AC19" s="583"/>
      <c r="AD19" s="583"/>
      <c r="AE19" s="583"/>
      <c r="AF19" s="583"/>
      <c r="AG19" s="583"/>
      <c r="AH19" s="583"/>
      <c r="AI19" s="583"/>
      <c r="AJ19" s="583"/>
      <c r="AK19" s="583"/>
      <c r="AL19" s="582"/>
    </row>
    <row r="20" spans="2:38" ht="86.25" customHeight="1">
      <c r="B20" s="1228"/>
      <c r="C20" s="1229"/>
      <c r="D20" s="1229"/>
      <c r="E20" s="1229"/>
      <c r="F20" s="1229"/>
      <c r="G20" s="1229"/>
      <c r="H20" s="1229"/>
      <c r="I20" s="1229"/>
      <c r="J20" s="1229"/>
      <c r="K20" s="1229"/>
      <c r="L20" s="1229"/>
      <c r="M20" s="1229"/>
      <c r="N20" s="1229"/>
      <c r="O20" s="1229"/>
      <c r="P20" s="1229"/>
      <c r="Q20" s="1229"/>
      <c r="R20" s="1229"/>
      <c r="S20" s="1229"/>
      <c r="T20" s="1229"/>
      <c r="U20" s="1229"/>
      <c r="V20" s="1229"/>
      <c r="W20" s="1229"/>
      <c r="X20" s="1229"/>
      <c r="Y20" s="1229"/>
      <c r="Z20" s="1229"/>
      <c r="AA20" s="1229"/>
      <c r="AB20" s="1229"/>
      <c r="AC20" s="1229"/>
      <c r="AD20" s="1229"/>
      <c r="AE20" s="1229"/>
      <c r="AF20" s="1229"/>
      <c r="AG20" s="1229"/>
      <c r="AH20" s="1229"/>
      <c r="AI20" s="1229"/>
      <c r="AJ20" s="1229"/>
      <c r="AK20" s="1230"/>
      <c r="AL20" s="582"/>
    </row>
    <row r="21" spans="2:38">
      <c r="B21" s="583"/>
      <c r="C21" s="583"/>
      <c r="D21" s="583"/>
      <c r="E21" s="583"/>
      <c r="F21" s="583"/>
      <c r="G21" s="583"/>
      <c r="H21" s="583"/>
      <c r="I21" s="583"/>
      <c r="J21" s="583"/>
      <c r="K21" s="583"/>
      <c r="L21" s="583"/>
      <c r="M21" s="583"/>
      <c r="N21" s="583"/>
      <c r="O21" s="583"/>
      <c r="P21" s="583"/>
      <c r="Q21" s="583"/>
      <c r="R21" s="583"/>
      <c r="S21" s="583"/>
      <c r="T21" s="583"/>
      <c r="U21" s="583"/>
      <c r="V21" s="583"/>
      <c r="W21" s="583"/>
      <c r="X21" s="583"/>
      <c r="Y21" s="583"/>
      <c r="Z21" s="583"/>
      <c r="AA21" s="583"/>
      <c r="AB21" s="583"/>
      <c r="AC21" s="583"/>
      <c r="AD21" s="583"/>
      <c r="AE21" s="583"/>
      <c r="AF21" s="583"/>
      <c r="AG21" s="583"/>
      <c r="AH21" s="583"/>
      <c r="AI21" s="583"/>
      <c r="AJ21" s="583"/>
      <c r="AK21" s="583"/>
      <c r="AL21" s="582"/>
    </row>
    <row r="22" spans="2:38" ht="22.5" customHeight="1">
      <c r="B22" s="583" t="s">
        <v>594</v>
      </c>
      <c r="C22" s="583"/>
      <c r="D22" s="583"/>
      <c r="E22" s="583"/>
      <c r="F22" s="583"/>
      <c r="G22" s="583"/>
      <c r="H22" s="583"/>
      <c r="I22" s="583"/>
      <c r="J22" s="583"/>
      <c r="K22" s="583"/>
      <c r="L22" s="583"/>
      <c r="M22" s="583"/>
      <c r="N22" s="583"/>
      <c r="O22" s="583"/>
      <c r="P22" s="583"/>
      <c r="Q22" s="583"/>
      <c r="R22" s="583"/>
      <c r="S22" s="583"/>
      <c r="T22" s="583"/>
      <c r="U22" s="583"/>
      <c r="V22" s="583"/>
      <c r="W22" s="583"/>
      <c r="X22" s="583"/>
      <c r="Y22" s="583"/>
      <c r="Z22" s="583"/>
      <c r="AA22" s="583"/>
      <c r="AB22" s="583"/>
      <c r="AC22" s="583"/>
      <c r="AD22" s="583"/>
      <c r="AE22" s="583"/>
      <c r="AF22" s="583"/>
      <c r="AG22" s="583"/>
      <c r="AH22" s="583"/>
      <c r="AI22" s="583"/>
      <c r="AJ22" s="583"/>
      <c r="AK22" s="583"/>
      <c r="AL22" s="582"/>
    </row>
    <row r="23" spans="2:38" ht="86.25" customHeight="1">
      <c r="B23" s="1228"/>
      <c r="C23" s="1229"/>
      <c r="D23" s="1229"/>
      <c r="E23" s="1229"/>
      <c r="F23" s="1229"/>
      <c r="G23" s="1229"/>
      <c r="H23" s="1229"/>
      <c r="I23" s="1229"/>
      <c r="J23" s="1229"/>
      <c r="K23" s="1229"/>
      <c r="L23" s="1229"/>
      <c r="M23" s="1229"/>
      <c r="N23" s="1229"/>
      <c r="O23" s="1229"/>
      <c r="P23" s="1229"/>
      <c r="Q23" s="1229"/>
      <c r="R23" s="1229"/>
      <c r="S23" s="1229"/>
      <c r="T23" s="1229"/>
      <c r="U23" s="1229"/>
      <c r="V23" s="1229"/>
      <c r="W23" s="1229"/>
      <c r="X23" s="1229"/>
      <c r="Y23" s="1229"/>
      <c r="Z23" s="1229"/>
      <c r="AA23" s="1229"/>
      <c r="AB23" s="1229"/>
      <c r="AC23" s="1229"/>
      <c r="AD23" s="1229"/>
      <c r="AE23" s="1229"/>
      <c r="AF23" s="1229"/>
      <c r="AG23" s="1229"/>
      <c r="AH23" s="1229"/>
      <c r="AI23" s="1229"/>
      <c r="AJ23" s="1229"/>
      <c r="AK23" s="1230"/>
      <c r="AL23" s="582"/>
    </row>
    <row r="24" spans="2:38">
      <c r="B24" s="583" t="s">
        <v>380</v>
      </c>
      <c r="C24" s="583" t="s">
        <v>593</v>
      </c>
      <c r="D24" s="583"/>
      <c r="E24" s="583"/>
      <c r="F24" s="583"/>
      <c r="G24" s="583"/>
      <c r="H24" s="583"/>
      <c r="I24" s="583"/>
      <c r="J24" s="583"/>
      <c r="K24" s="583"/>
      <c r="L24" s="583"/>
      <c r="M24" s="583"/>
      <c r="N24" s="583"/>
      <c r="O24" s="583"/>
      <c r="P24" s="583"/>
      <c r="Q24" s="583"/>
      <c r="R24" s="583"/>
      <c r="S24" s="583"/>
      <c r="T24" s="583"/>
      <c r="U24" s="583"/>
      <c r="V24" s="583"/>
      <c r="W24" s="583"/>
      <c r="X24" s="583"/>
      <c r="Y24" s="583"/>
      <c r="Z24" s="583"/>
      <c r="AA24" s="583"/>
      <c r="AB24" s="583"/>
      <c r="AC24" s="583"/>
      <c r="AD24" s="583"/>
      <c r="AE24" s="583"/>
      <c r="AF24" s="583"/>
      <c r="AG24" s="583"/>
      <c r="AH24" s="583"/>
      <c r="AI24" s="583"/>
      <c r="AJ24" s="583"/>
      <c r="AK24" s="583"/>
      <c r="AL24" s="582"/>
    </row>
    <row r="25" spans="2:38">
      <c r="B25" s="583"/>
      <c r="C25" s="583"/>
      <c r="D25" s="583"/>
      <c r="E25" s="583"/>
      <c r="F25" s="583"/>
      <c r="G25" s="583"/>
      <c r="H25" s="583"/>
      <c r="I25" s="583"/>
      <c r="J25" s="583"/>
      <c r="K25" s="583"/>
      <c r="L25" s="583"/>
      <c r="M25" s="583"/>
      <c r="N25" s="583"/>
      <c r="O25" s="583"/>
      <c r="P25" s="583"/>
      <c r="Q25" s="583"/>
      <c r="R25" s="583"/>
      <c r="S25" s="583"/>
      <c r="T25" s="583"/>
      <c r="U25" s="583"/>
      <c r="V25" s="583"/>
      <c r="W25" s="583"/>
      <c r="X25" s="583"/>
      <c r="Y25" s="583"/>
      <c r="Z25" s="583"/>
      <c r="AA25" s="583"/>
      <c r="AB25" s="583"/>
      <c r="AC25" s="583"/>
      <c r="AD25" s="583"/>
      <c r="AE25" s="583"/>
      <c r="AF25" s="583"/>
      <c r="AG25" s="583"/>
      <c r="AH25" s="583"/>
      <c r="AI25" s="583"/>
      <c r="AJ25" s="583"/>
      <c r="AK25" s="583"/>
      <c r="AL25" s="582"/>
    </row>
    <row r="26" spans="2:38" ht="22.5" customHeight="1">
      <c r="B26" s="583" t="s">
        <v>592</v>
      </c>
      <c r="C26" s="583"/>
      <c r="D26" s="583"/>
      <c r="E26" s="583"/>
      <c r="F26" s="583"/>
      <c r="G26" s="583"/>
      <c r="H26" s="583"/>
      <c r="I26" s="583"/>
      <c r="J26" s="583"/>
      <c r="K26" s="583"/>
      <c r="L26" s="583"/>
      <c r="M26" s="583"/>
      <c r="N26" s="583"/>
      <c r="O26" s="583"/>
      <c r="P26" s="583"/>
      <c r="Q26" s="583"/>
      <c r="R26" s="583"/>
      <c r="S26" s="583"/>
      <c r="T26" s="583"/>
      <c r="U26" s="583"/>
      <c r="V26" s="583"/>
      <c r="W26" s="583"/>
      <c r="X26" s="583"/>
      <c r="Y26" s="583"/>
      <c r="Z26" s="583"/>
      <c r="AA26" s="583"/>
      <c r="AB26" s="583"/>
      <c r="AC26" s="583"/>
      <c r="AD26" s="583"/>
      <c r="AE26" s="583"/>
      <c r="AF26" s="583"/>
      <c r="AG26" s="583"/>
      <c r="AH26" s="583"/>
      <c r="AI26" s="583"/>
      <c r="AJ26" s="583"/>
      <c r="AK26" s="583"/>
      <c r="AL26" s="582"/>
    </row>
    <row r="27" spans="2:38">
      <c r="B27" s="1231" t="s">
        <v>591</v>
      </c>
      <c r="C27" s="1232"/>
      <c r="D27" s="1232"/>
      <c r="E27" s="1232"/>
      <c r="F27" s="1232"/>
      <c r="G27" s="1232"/>
      <c r="H27" s="1232"/>
      <c r="I27" s="1232"/>
      <c r="J27" s="1232"/>
      <c r="K27" s="1232"/>
      <c r="L27" s="1232"/>
      <c r="M27" s="1232"/>
      <c r="N27" s="1232"/>
      <c r="O27" s="1232"/>
      <c r="P27" s="1232"/>
      <c r="Q27" s="1232"/>
      <c r="R27" s="1232"/>
      <c r="S27" s="1232"/>
      <c r="T27" s="1232"/>
      <c r="U27" s="1232"/>
      <c r="V27" s="1232"/>
      <c r="W27" s="1232"/>
      <c r="X27" s="1232"/>
      <c r="Y27" s="1232"/>
      <c r="Z27" s="1232"/>
      <c r="AA27" s="1232"/>
      <c r="AB27" s="1232"/>
      <c r="AC27" s="1232"/>
      <c r="AD27" s="1232"/>
      <c r="AE27" s="1232"/>
      <c r="AF27" s="1232"/>
      <c r="AG27" s="1232"/>
      <c r="AH27" s="1232"/>
      <c r="AI27" s="1232"/>
      <c r="AJ27" s="1232"/>
      <c r="AK27" s="1233"/>
      <c r="AL27" s="582"/>
    </row>
    <row r="28" spans="2:38" ht="86.25" customHeight="1">
      <c r="B28" s="1223"/>
      <c r="C28" s="1224"/>
      <c r="D28" s="1224"/>
      <c r="E28" s="1224"/>
      <c r="F28" s="1224"/>
      <c r="G28" s="1224"/>
      <c r="H28" s="1224"/>
      <c r="I28" s="1224"/>
      <c r="J28" s="1224"/>
      <c r="K28" s="1224"/>
      <c r="L28" s="1224"/>
      <c r="M28" s="1224"/>
      <c r="N28" s="1224"/>
      <c r="O28" s="1224"/>
      <c r="P28" s="1224"/>
      <c r="Q28" s="1224"/>
      <c r="R28" s="1224"/>
      <c r="S28" s="1224"/>
      <c r="T28" s="1224"/>
      <c r="U28" s="1224"/>
      <c r="V28" s="1224"/>
      <c r="W28" s="1224"/>
      <c r="X28" s="1224"/>
      <c r="Y28" s="1224"/>
      <c r="Z28" s="1224"/>
      <c r="AA28" s="1224"/>
      <c r="AB28" s="1224"/>
      <c r="AC28" s="1224"/>
      <c r="AD28" s="1224"/>
      <c r="AE28" s="1224"/>
      <c r="AF28" s="1224"/>
      <c r="AG28" s="1224"/>
      <c r="AH28" s="1224"/>
      <c r="AI28" s="1224"/>
      <c r="AJ28" s="1224"/>
      <c r="AK28" s="1225"/>
      <c r="AL28" s="582"/>
    </row>
    <row r="29" spans="2:38" ht="21" customHeight="1">
      <c r="B29" s="583"/>
      <c r="C29" s="583"/>
      <c r="D29" s="583"/>
      <c r="E29" s="583"/>
      <c r="F29" s="583"/>
      <c r="G29" s="583"/>
      <c r="H29" s="583"/>
      <c r="I29" s="583"/>
      <c r="J29" s="583"/>
      <c r="K29" s="583"/>
      <c r="L29" s="583"/>
      <c r="M29" s="583"/>
      <c r="N29" s="583"/>
      <c r="O29" s="583"/>
      <c r="P29" s="583"/>
      <c r="Q29" s="583"/>
      <c r="R29" s="583"/>
      <c r="S29" s="583"/>
      <c r="T29" s="583"/>
      <c r="U29" s="583"/>
      <c r="V29" s="583"/>
      <c r="W29" s="583"/>
      <c r="X29" s="583"/>
      <c r="Y29" s="583"/>
      <c r="Z29" s="583"/>
      <c r="AA29" s="583"/>
      <c r="AB29" s="583"/>
      <c r="AC29" s="583"/>
      <c r="AD29" s="583"/>
      <c r="AE29" s="583"/>
      <c r="AF29" s="583"/>
      <c r="AG29" s="583"/>
      <c r="AH29" s="583"/>
      <c r="AI29" s="583"/>
      <c r="AJ29" s="583"/>
      <c r="AK29" s="583"/>
      <c r="AL29" s="582"/>
    </row>
    <row r="30" spans="2:38" ht="6" customHeight="1">
      <c r="B30" s="583"/>
      <c r="C30" s="583"/>
      <c r="D30" s="583"/>
      <c r="E30" s="583"/>
      <c r="F30" s="583"/>
      <c r="G30" s="583"/>
      <c r="H30" s="583"/>
      <c r="I30" s="583"/>
      <c r="J30" s="583"/>
      <c r="K30" s="583"/>
      <c r="L30" s="583"/>
      <c r="M30" s="583"/>
      <c r="N30" s="583"/>
      <c r="O30" s="583"/>
      <c r="P30" s="583"/>
      <c r="Q30" s="583"/>
      <c r="R30" s="583"/>
      <c r="S30" s="583"/>
      <c r="T30" s="583"/>
      <c r="U30" s="583"/>
      <c r="V30" s="583"/>
      <c r="W30" s="583"/>
      <c r="X30" s="583"/>
      <c r="Y30" s="583"/>
      <c r="Z30" s="583"/>
      <c r="AA30" s="583"/>
      <c r="AB30" s="583"/>
      <c r="AC30" s="583"/>
      <c r="AD30" s="583"/>
      <c r="AE30" s="583"/>
      <c r="AF30" s="583"/>
      <c r="AG30" s="583"/>
      <c r="AH30" s="583"/>
      <c r="AI30" s="583"/>
      <c r="AJ30" s="583"/>
      <c r="AK30" s="583"/>
      <c r="AL30" s="582"/>
    </row>
    <row r="37" ht="3.6" customHeight="1"/>
    <row r="38" hidden="1"/>
    <row r="39" hidden="1"/>
  </sheetData>
  <sheetProtection algorithmName="SHA-512" hashValue="CF1VifAp32AZeUKa+tZKHwBOe2kmIWePo3l8K088yfl8NG02T17QNYACv84MIPr2s1W+Ng7ysDoPgLA76Y+LGA==" saltValue="0uRqzUY2IO0DeMRIdUz88g==" spinCount="100000" sheet="1" objects="1" scenarios="1"/>
  <mergeCells count="21">
    <mergeCell ref="B3:W3"/>
    <mergeCell ref="X3:Y3"/>
    <mergeCell ref="B16:AK16"/>
    <mergeCell ref="B17:AK17"/>
    <mergeCell ref="Y8:AK8"/>
    <mergeCell ref="Y9:AK9"/>
    <mergeCell ref="Y10:AK10"/>
    <mergeCell ref="Q8:X8"/>
    <mergeCell ref="Q9:X9"/>
    <mergeCell ref="Q10:X10"/>
    <mergeCell ref="Y13:AK13"/>
    <mergeCell ref="Y11:AK11"/>
    <mergeCell ref="F6:L6"/>
    <mergeCell ref="B28:AK28"/>
    <mergeCell ref="Q11:X11"/>
    <mergeCell ref="B20:AK20"/>
    <mergeCell ref="B23:AK23"/>
    <mergeCell ref="B27:AK27"/>
    <mergeCell ref="Q12:X12"/>
    <mergeCell ref="Y12:AK12"/>
    <mergeCell ref="Q13:X13"/>
  </mergeCells>
  <phoneticPr fontId="4"/>
  <pageMargins left="0.7" right="0.7" top="0.75" bottom="0.75" header="0.3" footer="0.3"/>
  <pageSetup paperSize="9" scale="8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91E96-E55A-417C-AB22-E3FC44B64330}">
  <sheetPr>
    <tabColor theme="2" tint="-9.9978637043366805E-2"/>
    <pageSetUpPr fitToPage="1"/>
  </sheetPr>
  <dimension ref="A1:AA48"/>
  <sheetViews>
    <sheetView showGridLines="0" view="pageBreakPreview" zoomScale="70" zoomScaleNormal="70" zoomScaleSheetLayoutView="70" workbookViewId="0">
      <selection activeCell="M10" sqref="M10"/>
    </sheetView>
  </sheetViews>
  <sheetFormatPr defaultRowHeight="18.75"/>
  <cols>
    <col min="1" max="1" width="4.625" customWidth="1"/>
    <col min="2" max="2" width="35.375" customWidth="1"/>
    <col min="3" max="3" width="5.625" bestFit="1" customWidth="1"/>
    <col min="4" max="27" width="7.125" customWidth="1"/>
  </cols>
  <sheetData>
    <row r="1" spans="1:27">
      <c r="D1" s="144" t="s">
        <v>133</v>
      </c>
      <c r="E1" s="144" t="str">
        <f>D1</f>
        <v>D</v>
      </c>
      <c r="F1" s="144" t="str">
        <f>E1</f>
        <v>D</v>
      </c>
      <c r="G1" s="144" t="str">
        <f>F1</f>
        <v>D</v>
      </c>
      <c r="H1" s="144" t="s">
        <v>134</v>
      </c>
      <c r="I1" s="144" t="str">
        <f>H1</f>
        <v>C</v>
      </c>
      <c r="J1" s="144" t="str">
        <f>I1</f>
        <v>C</v>
      </c>
      <c r="K1" s="144" t="str">
        <f>J1</f>
        <v>C</v>
      </c>
      <c r="L1" s="144" t="s">
        <v>134</v>
      </c>
      <c r="M1" s="144" t="str">
        <f>L1</f>
        <v>C</v>
      </c>
      <c r="N1" s="144" t="str">
        <f>M1</f>
        <v>C</v>
      </c>
      <c r="O1" s="144" t="str">
        <f>N1</f>
        <v>C</v>
      </c>
      <c r="P1" s="144" t="s">
        <v>36</v>
      </c>
      <c r="Q1" s="144" t="str">
        <f>P1</f>
        <v>B</v>
      </c>
      <c r="R1" s="144" t="str">
        <f>Q1</f>
        <v>B</v>
      </c>
      <c r="S1" s="144" t="str">
        <f>R1</f>
        <v>B</v>
      </c>
      <c r="T1" s="144" t="s">
        <v>135</v>
      </c>
      <c r="U1" s="144" t="str">
        <f>T1</f>
        <v>A</v>
      </c>
      <c r="V1" s="144" t="str">
        <f>U1</f>
        <v>A</v>
      </c>
      <c r="W1" s="144" t="str">
        <f>V1</f>
        <v>A</v>
      </c>
      <c r="X1" s="144" t="s">
        <v>135</v>
      </c>
      <c r="Y1" s="144" t="str">
        <f>X1</f>
        <v>A</v>
      </c>
      <c r="Z1" s="144" t="str">
        <f>Y1</f>
        <v>A</v>
      </c>
      <c r="AA1" s="144" t="str">
        <f>Z1</f>
        <v>A</v>
      </c>
    </row>
    <row r="2" spans="1:27">
      <c r="D2" s="88"/>
      <c r="E2" s="88"/>
      <c r="F2" s="88"/>
      <c r="G2" s="88"/>
      <c r="H2" s="88"/>
      <c r="I2" s="88"/>
      <c r="J2" s="88"/>
      <c r="K2" s="88"/>
      <c r="L2" s="88"/>
      <c r="M2" s="88"/>
      <c r="N2" s="88"/>
      <c r="O2" s="88"/>
      <c r="P2" s="88"/>
      <c r="Q2" s="88"/>
      <c r="R2" s="88"/>
      <c r="S2" s="88"/>
      <c r="T2" s="88"/>
      <c r="U2" s="88"/>
      <c r="V2" s="88"/>
      <c r="W2" s="88"/>
      <c r="X2" s="88"/>
      <c r="Y2" s="88"/>
      <c r="Z2" s="88"/>
      <c r="AA2" s="88"/>
    </row>
    <row r="3" spans="1:27">
      <c r="A3" t="s">
        <v>139</v>
      </c>
      <c r="D3" s="107">
        <v>0</v>
      </c>
      <c r="E3" s="107"/>
      <c r="F3" s="107"/>
      <c r="G3" s="107"/>
      <c r="H3" s="107">
        <v>1</v>
      </c>
      <c r="I3" s="107"/>
      <c r="J3" s="107"/>
      <c r="K3" s="107"/>
      <c r="L3" s="107">
        <v>2</v>
      </c>
      <c r="M3" s="107"/>
      <c r="N3" s="107"/>
      <c r="O3" s="107"/>
      <c r="P3" s="107">
        <v>3</v>
      </c>
      <c r="Q3" s="107"/>
      <c r="R3" s="107"/>
      <c r="S3" s="107"/>
      <c r="T3" s="107">
        <v>4</v>
      </c>
      <c r="U3" s="107"/>
      <c r="V3" s="107"/>
      <c r="W3" s="107"/>
      <c r="X3" s="107">
        <v>5</v>
      </c>
      <c r="Y3" s="107"/>
      <c r="Z3" s="107"/>
      <c r="AA3" s="107"/>
    </row>
    <row r="4" spans="1:27">
      <c r="D4" s="107" t="s">
        <v>107</v>
      </c>
      <c r="E4" s="107"/>
      <c r="F4" s="107" t="s">
        <v>108</v>
      </c>
      <c r="G4" s="107"/>
      <c r="H4" s="107" t="s">
        <v>107</v>
      </c>
      <c r="I4" s="107"/>
      <c r="J4" s="107" t="s">
        <v>108</v>
      </c>
      <c r="K4" s="107"/>
      <c r="L4" s="107" t="s">
        <v>107</v>
      </c>
      <c r="M4" s="107"/>
      <c r="N4" s="107" t="s">
        <v>108</v>
      </c>
      <c r="O4" s="107"/>
      <c r="P4" s="107" t="s">
        <v>107</v>
      </c>
      <c r="Q4" s="107"/>
      <c r="R4" s="107" t="s">
        <v>108</v>
      </c>
      <c r="S4" s="107"/>
      <c r="T4" s="107" t="s">
        <v>107</v>
      </c>
      <c r="U4" s="107"/>
      <c r="V4" s="107" t="s">
        <v>108</v>
      </c>
      <c r="W4" s="107"/>
      <c r="X4" s="107" t="s">
        <v>107</v>
      </c>
      <c r="Y4" s="107"/>
      <c r="Z4" s="107" t="s">
        <v>108</v>
      </c>
      <c r="AA4" s="107"/>
    </row>
    <row r="5" spans="1:27">
      <c r="C5" s="86" t="s">
        <v>190</v>
      </c>
      <c r="D5" s="108" t="s">
        <v>138</v>
      </c>
      <c r="E5" s="126" t="s">
        <v>104</v>
      </c>
      <c r="F5" s="126" t="s">
        <v>138</v>
      </c>
      <c r="G5" s="126" t="s">
        <v>104</v>
      </c>
      <c r="H5" s="108" t="s">
        <v>138</v>
      </c>
      <c r="I5" s="126" t="s">
        <v>104</v>
      </c>
      <c r="J5" s="126" t="s">
        <v>138</v>
      </c>
      <c r="K5" s="126" t="s">
        <v>104</v>
      </c>
      <c r="L5" s="126" t="s">
        <v>138</v>
      </c>
      <c r="M5" s="126" t="s">
        <v>104</v>
      </c>
      <c r="N5" s="126" t="s">
        <v>138</v>
      </c>
      <c r="O5" s="126" t="s">
        <v>104</v>
      </c>
      <c r="P5" s="126" t="s">
        <v>138</v>
      </c>
      <c r="Q5" s="126" t="s">
        <v>104</v>
      </c>
      <c r="R5" s="126" t="s">
        <v>138</v>
      </c>
      <c r="S5" s="126" t="s">
        <v>104</v>
      </c>
      <c r="T5" s="126" t="s">
        <v>138</v>
      </c>
      <c r="U5" s="126" t="s">
        <v>104</v>
      </c>
      <c r="V5" s="108" t="s">
        <v>138</v>
      </c>
      <c r="W5" s="126" t="s">
        <v>104</v>
      </c>
      <c r="X5" s="126" t="s">
        <v>138</v>
      </c>
      <c r="Y5" s="126" t="s">
        <v>104</v>
      </c>
      <c r="Z5" s="126" t="s">
        <v>138</v>
      </c>
      <c r="AA5" s="126" t="s">
        <v>104</v>
      </c>
    </row>
    <row r="6" spans="1:27">
      <c r="A6" s="90"/>
      <c r="B6" s="114" t="s">
        <v>173</v>
      </c>
      <c r="C6" s="109"/>
      <c r="D6" s="125">
        <f>'2_区分12加算額計算表'!$D$12</f>
        <v>0</v>
      </c>
      <c r="E6" s="127">
        <f>'2_区分12加算額計算表'!$E$12</f>
        <v>0</v>
      </c>
      <c r="F6" s="127">
        <f>IF('2_区分12加算額計算表'!$D$5=【リスト】!$B$3,'2_区分12加算額計算表'!$H$12,0)</f>
        <v>0</v>
      </c>
      <c r="G6" s="127">
        <f>IF('2_区分12加算額計算表'!$D$5=【リスト】!$B$3,'2_区分12加算額計算表'!$I$12,0)</f>
        <v>0</v>
      </c>
      <c r="H6" s="125">
        <f>'2_区分12加算額計算表'!$D$13</f>
        <v>0</v>
      </c>
      <c r="I6" s="127">
        <f>'2_区分12加算額計算表'!$E$13</f>
        <v>0</v>
      </c>
      <c r="J6" s="127">
        <f>IF('2_区分12加算額計算表'!$D$5=【リスト】!$B$3,'2_区分12加算額計算表'!$H$13,0)</f>
        <v>0</v>
      </c>
      <c r="K6" s="127">
        <f>IF('2_区分12加算額計算表'!$D$5=【リスト】!$B$3,'2_区分12加算額計算表'!$I$13,0)</f>
        <v>0</v>
      </c>
      <c r="L6" s="127">
        <f>'2_区分12加算額計算表'!$D$14</f>
        <v>0</v>
      </c>
      <c r="M6" s="127">
        <f>'2_区分12加算額計算表'!$E$14</f>
        <v>0</v>
      </c>
      <c r="N6" s="127">
        <f>IF('2_区分12加算額計算表'!$D$5=【リスト】!$B$3,'2_区分12加算額計算表'!$H$14,0)</f>
        <v>0</v>
      </c>
      <c r="O6" s="127">
        <f>IF('2_区分12加算額計算表'!$D$5=【リスト】!$B$3,'2_区分12加算額計算表'!$I$14,0)</f>
        <v>0</v>
      </c>
      <c r="P6" s="127">
        <f>'2_区分12加算額計算表'!$D$15</f>
        <v>0</v>
      </c>
      <c r="Q6" s="127">
        <f>'2_区分12加算額計算表'!$E$15</f>
        <v>0</v>
      </c>
      <c r="R6" s="127">
        <f>IF('2_区分12加算額計算表'!$D$5=【リスト】!$B$3,'2_区分12加算額計算表'!$H$15,0)</f>
        <v>0</v>
      </c>
      <c r="S6" s="127">
        <f>IF('2_区分12加算額計算表'!$D$5=【リスト】!$B$3,'2_区分12加算額計算表'!$I$15,0)</f>
        <v>0</v>
      </c>
      <c r="T6" s="127">
        <f>'2_区分12加算額計算表'!$D$16</f>
        <v>0</v>
      </c>
      <c r="U6" s="127">
        <f>'2_区分12加算額計算表'!$E$16</f>
        <v>0</v>
      </c>
      <c r="V6" s="125">
        <f>IF('2_区分12加算額計算表'!$D$5=【リスト】!$B$3,'2_区分12加算額計算表'!$H$16,0)</f>
        <v>0</v>
      </c>
      <c r="W6" s="127">
        <f>IF('2_区分12加算額計算表'!$D$5=【リスト】!$B$3,'2_区分12加算額計算表'!$I$16,0)</f>
        <v>0</v>
      </c>
      <c r="X6" s="127">
        <f>'2_区分12加算額計算表'!$D$17</f>
        <v>0</v>
      </c>
      <c r="Y6" s="127">
        <f>'2_区分12加算額計算表'!$E$17</f>
        <v>0</v>
      </c>
      <c r="Z6" s="127">
        <f>IF('2_区分12加算額計算表'!$D$5=【リスト】!$B$3,'2_区分12加算額計算表'!$H$17,0)</f>
        <v>0</v>
      </c>
      <c r="AA6" s="127">
        <f>IF('2_区分12加算額計算表'!$D$5=【リスト】!$B$3,'2_区分12加算額計算表'!$I$17,0)</f>
        <v>0</v>
      </c>
    </row>
    <row r="7" spans="1:27">
      <c r="A7" s="140" t="e">
        <f>VLOOKUP('2_区分12加算額計算表'!$D$6,【リスト】!$I$2:$J$23,2,TRUE)</f>
        <v>#N/A</v>
      </c>
      <c r="B7" s="115" t="s">
        <v>140</v>
      </c>
      <c r="C7" s="110"/>
      <c r="D7" s="128" t="e">
        <f>VLOOKUP($A7&amp;D$1,単価[],保育所単価!$G$1,FALSE)*加算率a</f>
        <v>#N/A</v>
      </c>
      <c r="E7" s="130"/>
      <c r="F7" s="130"/>
      <c r="G7" s="130"/>
      <c r="H7" s="128" t="e">
        <f>VLOOKUP($A7&amp;H$1,単価[],保育所単価!$G$1,FALSE)*加算率a</f>
        <v>#N/A</v>
      </c>
      <c r="I7" s="130"/>
      <c r="J7" s="130"/>
      <c r="K7" s="130"/>
      <c r="L7" s="128" t="e">
        <f>VLOOKUP($A7&amp;L$1,単価[],保育所単価!$G$1,FALSE)*加算率a</f>
        <v>#N/A</v>
      </c>
      <c r="M7" s="130"/>
      <c r="N7" s="130"/>
      <c r="O7" s="130"/>
      <c r="P7" s="128" t="e">
        <f>VLOOKUP($A7&amp;P$1,単価[],保育所単価!$G$1,FALSE)*加算率a</f>
        <v>#N/A</v>
      </c>
      <c r="Q7" s="130"/>
      <c r="R7" s="130"/>
      <c r="S7" s="130"/>
      <c r="T7" s="128" t="e">
        <f>VLOOKUP($A7&amp;T$1,単価[],保育所単価!$G$1,FALSE)*加算率a</f>
        <v>#N/A</v>
      </c>
      <c r="U7" s="130"/>
      <c r="V7" s="134"/>
      <c r="W7" s="130"/>
      <c r="X7" s="128" t="e">
        <f>VLOOKUP($A7&amp;X$1,単価[],保育所単価!$G$1,FALSE)*加算率a</f>
        <v>#N/A</v>
      </c>
      <c r="Y7" s="130"/>
      <c r="Z7" s="130"/>
      <c r="AA7" s="130"/>
    </row>
    <row r="8" spans="1:27">
      <c r="A8" s="140" t="e">
        <f>A7</f>
        <v>#N/A</v>
      </c>
      <c r="B8" s="116" t="s">
        <v>141</v>
      </c>
      <c r="C8" s="111"/>
      <c r="D8" s="129"/>
      <c r="E8" s="131" t="e">
        <f>VLOOKUP($A8&amp;E$1,単価[],保育所単価!$I$1,FALSE)*加算率a</f>
        <v>#N/A</v>
      </c>
      <c r="F8" s="132"/>
      <c r="G8" s="132"/>
      <c r="H8" s="129"/>
      <c r="I8" s="131" t="e">
        <f>VLOOKUP($A8&amp;I$1,単価[],保育所単価!$I$1,FALSE)*加算率a</f>
        <v>#N/A</v>
      </c>
      <c r="J8" s="132"/>
      <c r="K8" s="132"/>
      <c r="L8" s="132"/>
      <c r="M8" s="131" t="e">
        <f>VLOOKUP($A8&amp;M$1,単価[],保育所単価!$I$1,FALSE)*加算率a</f>
        <v>#N/A</v>
      </c>
      <c r="N8" s="132"/>
      <c r="O8" s="132"/>
      <c r="P8" s="132"/>
      <c r="Q8" s="131" t="e">
        <f>VLOOKUP($A8&amp;Q$1,単価[],保育所単価!$I$1,FALSE)*加算率a</f>
        <v>#N/A</v>
      </c>
      <c r="R8" s="132"/>
      <c r="S8" s="132"/>
      <c r="T8" s="132"/>
      <c r="U8" s="131" t="e">
        <f>VLOOKUP($A8&amp;U$1,単価[],保育所単価!$I$1,FALSE)*加算率a</f>
        <v>#N/A</v>
      </c>
      <c r="V8" s="129"/>
      <c r="W8" s="132"/>
      <c r="X8" s="132"/>
      <c r="Y8" s="131" t="e">
        <f>VLOOKUP($A8&amp;Y$1,単価[],保育所単価!$I$1,FALSE)*加算率a</f>
        <v>#N/A</v>
      </c>
      <c r="Z8" s="132"/>
      <c r="AA8" s="132"/>
    </row>
    <row r="9" spans="1:27">
      <c r="A9" s="140">
        <f>IF('2_区分12加算額計算表'!$D$5=【リスト】!$B$3,VLOOKUP('2_区分12加算額計算表'!$D$7,【リスト】!$I$2:$J$23,2,TRUE),0)</f>
        <v>0</v>
      </c>
      <c r="B9" s="116" t="s">
        <v>142</v>
      </c>
      <c r="C9" s="111"/>
      <c r="D9" s="129"/>
      <c r="E9" s="132"/>
      <c r="F9" s="131" t="e">
        <f>VLOOKUP($A9&amp;F$1,単価[],保育所単価!$G$1,FALSE)*加算率a</f>
        <v>#N/A</v>
      </c>
      <c r="G9" s="132"/>
      <c r="H9" s="129"/>
      <c r="I9" s="132"/>
      <c r="J9" s="131" t="e">
        <f>VLOOKUP($A9&amp;J$1,単価[],保育所単価!$G$1,FALSE)*加算率a</f>
        <v>#N/A</v>
      </c>
      <c r="K9" s="132"/>
      <c r="L9" s="132"/>
      <c r="M9" s="132"/>
      <c r="N9" s="131" t="e">
        <f>VLOOKUP($A9&amp;N$1,単価[],保育所単価!$G$1,FALSE)*加算率a</f>
        <v>#N/A</v>
      </c>
      <c r="O9" s="132"/>
      <c r="P9" s="132"/>
      <c r="Q9" s="132"/>
      <c r="R9" s="131" t="e">
        <f>VLOOKUP($A9&amp;R$1,単価[],保育所単価!$G$1,FALSE)*加算率a</f>
        <v>#N/A</v>
      </c>
      <c r="S9" s="132"/>
      <c r="T9" s="132"/>
      <c r="U9" s="132"/>
      <c r="V9" s="131" t="e">
        <f>VLOOKUP($A9&amp;V$1,単価[],保育所単価!$G$1,FALSE)*加算率a</f>
        <v>#N/A</v>
      </c>
      <c r="W9" s="132"/>
      <c r="X9" s="132"/>
      <c r="Y9" s="132"/>
      <c r="Z9" s="131" t="e">
        <f>VLOOKUP($A9&amp;Z$1,単価[],保育所単価!$G$1,FALSE)*加算率a</f>
        <v>#N/A</v>
      </c>
      <c r="AA9" s="132"/>
    </row>
    <row r="10" spans="1:27">
      <c r="A10" s="140">
        <f>A9</f>
        <v>0</v>
      </c>
      <c r="B10" s="116" t="s">
        <v>143</v>
      </c>
      <c r="C10" s="111"/>
      <c r="D10" s="129"/>
      <c r="E10" s="132"/>
      <c r="F10" s="132"/>
      <c r="G10" s="131" t="e">
        <f>VLOOKUP($A10&amp;G$1,単価[],保育所単価!$I$1,FALSE)*加算率a</f>
        <v>#N/A</v>
      </c>
      <c r="H10" s="129"/>
      <c r="I10" s="132"/>
      <c r="J10" s="132"/>
      <c r="K10" s="131" t="e">
        <f>VLOOKUP($A10&amp;K$1,単価[],保育所単価!$I$1,FALSE)*加算率a</f>
        <v>#N/A</v>
      </c>
      <c r="L10" s="132"/>
      <c r="M10" s="132"/>
      <c r="N10" s="132"/>
      <c r="O10" s="131" t="e">
        <f>VLOOKUP($A10&amp;O$1,単価[],保育所単価!$I$1,FALSE)*加算率a</f>
        <v>#N/A</v>
      </c>
      <c r="P10" s="132"/>
      <c r="Q10" s="132"/>
      <c r="R10" s="132"/>
      <c r="S10" s="131" t="e">
        <f>VLOOKUP($A10&amp;S$1,単価[],保育所単価!$I$1,FALSE)*加算率a</f>
        <v>#N/A</v>
      </c>
      <c r="T10" s="132"/>
      <c r="U10" s="132"/>
      <c r="V10" s="129"/>
      <c r="W10" s="131" t="e">
        <f>VLOOKUP($A10&amp;W$1,単価[],保育所単価!$I$1,FALSE)*加算率a</f>
        <v>#N/A</v>
      </c>
      <c r="X10" s="132"/>
      <c r="Y10" s="132"/>
      <c r="Z10" s="132"/>
      <c r="AA10" s="131" t="e">
        <f>VLOOKUP($A10&amp;AA$1,単価[],保育所単価!$I$1,FALSE)*加算率a</f>
        <v>#N/A</v>
      </c>
    </row>
    <row r="11" spans="1:27">
      <c r="A11" s="140" t="e">
        <f>VLOOKUP('2_区分12加算額計算表'!$D$8,【リスト】!$I$2:$J$23,2,TRUE)</f>
        <v>#N/A</v>
      </c>
      <c r="B11" s="116" t="s">
        <v>144</v>
      </c>
      <c r="C11" s="111">
        <f>IF('2_区分12加算額計算表'!$F$22&lt;&gt;"",1,0)</f>
        <v>0</v>
      </c>
      <c r="D11" s="129"/>
      <c r="E11" s="132"/>
      <c r="F11" s="132"/>
      <c r="G11" s="132"/>
      <c r="H11" s="129"/>
      <c r="I11" s="132"/>
      <c r="J11" s="132"/>
      <c r="K11" s="132"/>
      <c r="L11" s="132"/>
      <c r="M11" s="132"/>
      <c r="N11" s="132"/>
      <c r="O11" s="132"/>
      <c r="P11" s="131" t="e">
        <f>VLOOKUP($A11&amp;P$1,単価[],保育所単価!$K$1,FALSE)*加算率a*$C11</f>
        <v>#N/A</v>
      </c>
      <c r="Q11" s="131" t="e">
        <f>VLOOKUP($A11&amp;Q$1,単価[],保育所単価!$K$1,FALSE)*加算率a*$C11</f>
        <v>#N/A</v>
      </c>
      <c r="R11" s="131" t="e">
        <f>VLOOKUP($A11&amp;R$1,単価[],保育所単価!$K$1,FALSE)*加算率a*$C11</f>
        <v>#N/A</v>
      </c>
      <c r="S11" s="131" t="e">
        <f>VLOOKUP($A11&amp;S$1,単価[],保育所単価!$K$1,FALSE)*加算率a*$C11</f>
        <v>#N/A</v>
      </c>
      <c r="T11" s="132"/>
      <c r="U11" s="132"/>
      <c r="V11" s="129"/>
      <c r="W11" s="132"/>
      <c r="X11" s="132"/>
      <c r="Y11" s="132"/>
      <c r="Z11" s="132"/>
      <c r="AA11" s="132"/>
    </row>
    <row r="12" spans="1:27">
      <c r="A12" s="140" t="e">
        <f>A11</f>
        <v>#N/A</v>
      </c>
      <c r="B12" s="116" t="s">
        <v>146</v>
      </c>
      <c r="C12" s="111">
        <f>IF('2_区分12加算額計算表'!$F$23&lt;&gt;"",1,0)</f>
        <v>0</v>
      </c>
      <c r="D12" s="129"/>
      <c r="E12" s="132"/>
      <c r="F12" s="132"/>
      <c r="G12" s="132"/>
      <c r="H12" s="129"/>
      <c r="I12" s="132"/>
      <c r="J12" s="132"/>
      <c r="K12" s="132"/>
      <c r="L12" s="132"/>
      <c r="M12" s="132"/>
      <c r="N12" s="132"/>
      <c r="O12" s="132"/>
      <c r="P12" s="132"/>
      <c r="Q12" s="132"/>
      <c r="R12" s="132"/>
      <c r="S12" s="132"/>
      <c r="T12" s="131" t="e">
        <f>VLOOKUP($A12&amp;T$1,単価[],保育所単価!$M$1,FALSE)*加算率a*$C12</f>
        <v>#N/A</v>
      </c>
      <c r="U12" s="131" t="e">
        <f>VLOOKUP($A12&amp;U$1,単価[],保育所単価!$M$1,FALSE)*加算率a*$C12</f>
        <v>#N/A</v>
      </c>
      <c r="V12" s="131" t="e">
        <f>VLOOKUP($A12&amp;V$1,単価[],保育所単価!$M$1,FALSE)*加算率a*$C12</f>
        <v>#N/A</v>
      </c>
      <c r="W12" s="131" t="e">
        <f>VLOOKUP($A12&amp;W$1,単価[],保育所単価!$M$1,FALSE)*加算率a*$C12</f>
        <v>#N/A</v>
      </c>
      <c r="X12" s="131" t="e">
        <f>VLOOKUP($A12&amp;X$1,単価[],保育所単価!$M$1,FALSE)*加算率a*$C12</f>
        <v>#N/A</v>
      </c>
      <c r="Y12" s="131" t="e">
        <f>VLOOKUP($A12&amp;Y$1,単価[],保育所単価!$M$1,FALSE)*加算率a*$C12</f>
        <v>#N/A</v>
      </c>
      <c r="Z12" s="131" t="e">
        <f>VLOOKUP($A12&amp;Z$1,単価[],保育所単価!$M$1,FALSE)*加算率a*$C12</f>
        <v>#N/A</v>
      </c>
      <c r="AA12" s="131" t="e">
        <f>VLOOKUP($A12&amp;AA$1,単価[],保育所単価!$M$1,FALSE)*加算率a*$C12</f>
        <v>#N/A</v>
      </c>
    </row>
    <row r="13" spans="1:27">
      <c r="A13" s="140" t="e">
        <f>A12</f>
        <v>#N/A</v>
      </c>
      <c r="B13" s="116" t="s">
        <v>145</v>
      </c>
      <c r="C13" s="111">
        <f>IF('2_区分12加算額計算表'!$F$24&lt;&gt;"",1,0)</f>
        <v>0</v>
      </c>
      <c r="D13" s="129"/>
      <c r="E13" s="132"/>
      <c r="F13" s="132"/>
      <c r="G13" s="132"/>
      <c r="H13" s="131" t="e">
        <f>VLOOKUP($A13&amp;H$1,単価[],保育所単価!$O$1,FALSE)*加算率a*$C13</f>
        <v>#N/A</v>
      </c>
      <c r="I13" s="131" t="e">
        <f>VLOOKUP($A13&amp;I$1,単価[],保育所単価!$O$1,FALSE)*加算率a*$C13</f>
        <v>#N/A</v>
      </c>
      <c r="J13" s="131" t="e">
        <f>VLOOKUP($A13&amp;J$1,単価[],保育所単価!$O$1,FALSE)*加算率a*$C13</f>
        <v>#N/A</v>
      </c>
      <c r="K13" s="131" t="e">
        <f>VLOOKUP($A13&amp;K$1,単価[],保育所単価!$O$1,FALSE)*加算率a*$C13</f>
        <v>#N/A</v>
      </c>
      <c r="L13" s="132"/>
      <c r="M13" s="132"/>
      <c r="N13" s="132"/>
      <c r="O13" s="132"/>
      <c r="P13" s="132"/>
      <c r="Q13" s="132"/>
      <c r="R13" s="132"/>
      <c r="S13" s="132"/>
      <c r="T13" s="132"/>
      <c r="U13" s="132"/>
      <c r="V13" s="129"/>
      <c r="W13" s="132"/>
      <c r="X13" s="132"/>
      <c r="Y13" s="132"/>
      <c r="Z13" s="132"/>
      <c r="AA13" s="132"/>
    </row>
    <row r="14" spans="1:27">
      <c r="A14" s="140">
        <f>VLOOKUP(IF('2_区分12加算額計算表'!$F$25=【リスト】!$C$2,'2_区分12加算額計算表'!$I$25,"対象外"),休日保育[],保育所単価!$AC$1,FALSE)</f>
        <v>1</v>
      </c>
      <c r="B14" s="116" t="s">
        <v>162</v>
      </c>
      <c r="C14" s="111">
        <f>IF('2_区分12加算額計算表'!$F$25&lt;&gt;"",1,0)</f>
        <v>0</v>
      </c>
      <c r="D14" s="131" t="e">
        <f>ROUNDDOWN(VLOOKUP($A14,保育所単価!$AC$8:$AE$22,2,FALSE)*加算率a/'2_区分12加算額計算表'!$D$19,-1)*$C14</f>
        <v>#N/A</v>
      </c>
      <c r="E14" s="131" t="e">
        <f>ROUNDDOWN(VLOOKUP($A14,保育所単価!$AC$8:$AE$22,2,FALSE)*加算率a/'2_区分12加算額計算表'!$D$19,-1)*$C14</f>
        <v>#N/A</v>
      </c>
      <c r="F14" s="131" t="e">
        <f>ROUNDDOWN(VLOOKUP($A14,保育所単価!$AC$8:$AE$22,2,FALSE)*加算率a/'2_区分12加算額計算表'!$D$19,-1)*$C14</f>
        <v>#N/A</v>
      </c>
      <c r="G14" s="131" t="e">
        <f>ROUNDDOWN(VLOOKUP($A14,保育所単価!$AC$8:$AE$22,2,FALSE)*加算率a/'2_区分12加算額計算表'!$D$19,-1)*$C14</f>
        <v>#N/A</v>
      </c>
      <c r="H14" s="131" t="e">
        <f>ROUNDDOWN(VLOOKUP($A14,保育所単価!$AC$8:$AE$22,2,FALSE)*加算率a/'2_区分12加算額計算表'!$D$19,-1)*$C14</f>
        <v>#N/A</v>
      </c>
      <c r="I14" s="131" t="e">
        <f>ROUNDDOWN(VLOOKUP($A14,保育所単価!$AC$8:$AE$22,2,FALSE)*加算率a/'2_区分12加算額計算表'!$D$19,-1)*$C14</f>
        <v>#N/A</v>
      </c>
      <c r="J14" s="131" t="e">
        <f>ROUNDDOWN(VLOOKUP($A14,保育所単価!$AC$8:$AE$22,2,FALSE)*加算率a/'2_区分12加算額計算表'!$D$19,-1)*$C14</f>
        <v>#N/A</v>
      </c>
      <c r="K14" s="131" t="e">
        <f>ROUNDDOWN(VLOOKUP($A14,保育所単価!$AC$8:$AE$22,2,FALSE)*加算率a/'2_区分12加算額計算表'!$D$19,-1)*$C14</f>
        <v>#N/A</v>
      </c>
      <c r="L14" s="131" t="e">
        <f>ROUNDDOWN(VLOOKUP($A14,保育所単価!$AC$8:$AE$22,2,FALSE)*加算率a/'2_区分12加算額計算表'!$D$19,-1)*$C14</f>
        <v>#N/A</v>
      </c>
      <c r="M14" s="131" t="e">
        <f>ROUNDDOWN(VLOOKUP($A14,保育所単価!$AC$8:$AE$22,2,FALSE)*加算率a/'2_区分12加算額計算表'!$D$19,-1)*$C14</f>
        <v>#N/A</v>
      </c>
      <c r="N14" s="131" t="e">
        <f>ROUNDDOWN(VLOOKUP($A14,保育所単価!$AC$8:$AE$22,2,FALSE)*加算率a/'2_区分12加算額計算表'!$D$19,-1)*$C14</f>
        <v>#N/A</v>
      </c>
      <c r="O14" s="131" t="e">
        <f>ROUNDDOWN(VLOOKUP($A14,保育所単価!$AC$8:$AE$22,2,FALSE)*加算率a/'2_区分12加算額計算表'!$D$19,-1)*$C14</f>
        <v>#N/A</v>
      </c>
      <c r="P14" s="131" t="e">
        <f>ROUNDDOWN(VLOOKUP($A14,保育所単価!$AC$8:$AE$22,2,FALSE)*加算率a/'2_区分12加算額計算表'!$D$19,-1)*$C14</f>
        <v>#N/A</v>
      </c>
      <c r="Q14" s="131" t="e">
        <f>ROUNDDOWN(VLOOKUP($A14,保育所単価!$AC$8:$AE$22,2,FALSE)*加算率a/'2_区分12加算額計算表'!$D$19,-1)*$C14</f>
        <v>#N/A</v>
      </c>
      <c r="R14" s="131" t="e">
        <f>ROUNDDOWN(VLOOKUP($A14,保育所単価!$AC$8:$AE$22,2,FALSE)*加算率a/'2_区分12加算額計算表'!$D$19,-1)*$C14</f>
        <v>#N/A</v>
      </c>
      <c r="S14" s="131" t="e">
        <f>ROUNDDOWN(VLOOKUP($A14,保育所単価!$AC$8:$AE$22,2,FALSE)*加算率a/'2_区分12加算額計算表'!$D$19,-1)*$C14</f>
        <v>#N/A</v>
      </c>
      <c r="T14" s="131" t="e">
        <f>ROUNDDOWN(VLOOKUP($A14,保育所単価!$AC$8:$AE$22,2,FALSE)*加算率a/'2_区分12加算額計算表'!$D$19,-1)*$C14</f>
        <v>#N/A</v>
      </c>
      <c r="U14" s="131" t="e">
        <f>ROUNDDOWN(VLOOKUP($A14,保育所単価!$AC$8:$AE$22,2,FALSE)*加算率a/'2_区分12加算額計算表'!$D$19,-1)*$C14</f>
        <v>#N/A</v>
      </c>
      <c r="V14" s="131" t="e">
        <f>ROUNDDOWN(VLOOKUP($A14,保育所単価!$AC$8:$AE$22,2,FALSE)*加算率a/'2_区分12加算額計算表'!$D$19,-1)*$C14</f>
        <v>#N/A</v>
      </c>
      <c r="W14" s="131" t="e">
        <f>ROUNDDOWN(VLOOKUP($A14,保育所単価!$AC$8:$AE$22,2,FALSE)*加算率a/'2_区分12加算額計算表'!$D$19,-1)*$C14</f>
        <v>#N/A</v>
      </c>
      <c r="X14" s="131" t="e">
        <f>ROUNDDOWN(VLOOKUP($A14,保育所単価!$AC$8:$AE$22,2,FALSE)*加算率a/'2_区分12加算額計算表'!$D$19,-1)*$C14</f>
        <v>#N/A</v>
      </c>
      <c r="Y14" s="131" t="e">
        <f>ROUNDDOWN(VLOOKUP($A14,保育所単価!$AC$8:$AE$22,2,FALSE)*加算率a/'2_区分12加算額計算表'!$D$19,-1)*$C14</f>
        <v>#N/A</v>
      </c>
      <c r="Z14" s="131" t="e">
        <f>ROUNDDOWN(VLOOKUP($A14,保育所単価!$AC$8:$AE$22,2,FALSE)*加算率a/'2_区分12加算額計算表'!$D$19,-1)*$C14</f>
        <v>#N/A</v>
      </c>
      <c r="AA14" s="131" t="e">
        <f>ROUNDDOWN(VLOOKUP($A14,保育所単価!$AC$8:$AE$22,2,FALSE)*加算率a/'2_区分12加算額計算表'!$D$19,-1)*$C14</f>
        <v>#N/A</v>
      </c>
    </row>
    <row r="15" spans="1:27">
      <c r="A15" s="140" t="e">
        <f>A13</f>
        <v>#N/A</v>
      </c>
      <c r="B15" s="116" t="s">
        <v>164</v>
      </c>
      <c r="C15" s="111">
        <f>IF('2_区分12加算額計算表'!$F$26&lt;&gt;"",1,0)</f>
        <v>0</v>
      </c>
      <c r="D15" s="131" t="e">
        <f>VLOOKUP($A15&amp;D$1,単価[],保育所単価!$Q$1,FALSE)*加算率a*$C15</f>
        <v>#N/A</v>
      </c>
      <c r="E15" s="131" t="e">
        <f>VLOOKUP($A15&amp;E$1,単価[],保育所単価!$Q$1,FALSE)*加算率a*$C15</f>
        <v>#N/A</v>
      </c>
      <c r="F15" s="131" t="e">
        <f>VLOOKUP($A15&amp;F$1,単価[],保育所単価!$Q$1,FALSE)*加算率a*$C15</f>
        <v>#N/A</v>
      </c>
      <c r="G15" s="131" t="e">
        <f>VLOOKUP($A15&amp;G$1,単価[],保育所単価!$Q$1,FALSE)*加算率a*$C15</f>
        <v>#N/A</v>
      </c>
      <c r="H15" s="131" t="e">
        <f>VLOOKUP($A15&amp;H$1,単価[],保育所単価!$Q$1,FALSE)*加算率a*$C15</f>
        <v>#N/A</v>
      </c>
      <c r="I15" s="131" t="e">
        <f>VLOOKUP($A15&amp;I$1,単価[],保育所単価!$Q$1,FALSE)*加算率a*$C15</f>
        <v>#N/A</v>
      </c>
      <c r="J15" s="131" t="e">
        <f>VLOOKUP($A15&amp;J$1,単価[],保育所単価!$Q$1,FALSE)*加算率a*$C15</f>
        <v>#N/A</v>
      </c>
      <c r="K15" s="131" t="e">
        <f>VLOOKUP($A15&amp;K$1,単価[],保育所単価!$Q$1,FALSE)*加算率a*$C15</f>
        <v>#N/A</v>
      </c>
      <c r="L15" s="131" t="e">
        <f>VLOOKUP($A15&amp;L$1,単価[],保育所単価!$Q$1,FALSE)*加算率a*$C15</f>
        <v>#N/A</v>
      </c>
      <c r="M15" s="131" t="e">
        <f>VLOOKUP($A15&amp;M$1,単価[],保育所単価!$Q$1,FALSE)*加算率a*$C15</f>
        <v>#N/A</v>
      </c>
      <c r="N15" s="131" t="e">
        <f>VLOOKUP($A15&amp;N$1,単価[],保育所単価!$Q$1,FALSE)*加算率a*$C15</f>
        <v>#N/A</v>
      </c>
      <c r="O15" s="131" t="e">
        <f>VLOOKUP($A15&amp;O$1,単価[],保育所単価!$Q$1,FALSE)*加算率a*$C15</f>
        <v>#N/A</v>
      </c>
      <c r="P15" s="131" t="e">
        <f>VLOOKUP($A15&amp;P$1,単価[],保育所単価!$Q$1,FALSE)*加算率a*$C15</f>
        <v>#N/A</v>
      </c>
      <c r="Q15" s="131" t="e">
        <f>VLOOKUP($A15&amp;Q$1,単価[],保育所単価!$Q$1,FALSE)*加算率a*$C15</f>
        <v>#N/A</v>
      </c>
      <c r="R15" s="131" t="e">
        <f>VLOOKUP($A15&amp;R$1,単価[],保育所単価!$Q$1,FALSE)*加算率a*$C15</f>
        <v>#N/A</v>
      </c>
      <c r="S15" s="131" t="e">
        <f>VLOOKUP($A15&amp;S$1,単価[],保育所単価!$Q$1,FALSE)*加算率a*$C15</f>
        <v>#N/A</v>
      </c>
      <c r="T15" s="131" t="e">
        <f>VLOOKUP($A15&amp;T$1,単価[],保育所単価!$Q$1,FALSE)*加算率a*$C15</f>
        <v>#N/A</v>
      </c>
      <c r="U15" s="131" t="e">
        <f>VLOOKUP($A15&amp;U$1,単価[],保育所単価!$Q$1,FALSE)*加算率a*$C15</f>
        <v>#N/A</v>
      </c>
      <c r="V15" s="131" t="e">
        <f>VLOOKUP($A15&amp;V$1,単価[],保育所単価!$Q$1,FALSE)*加算率a*$C15</f>
        <v>#N/A</v>
      </c>
      <c r="W15" s="131" t="e">
        <f>VLOOKUP($A15&amp;W$1,単価[],保育所単価!$Q$1,FALSE)*加算率a*$C15</f>
        <v>#N/A</v>
      </c>
      <c r="X15" s="131" t="e">
        <f>VLOOKUP($A15&amp;X$1,単価[],保育所単価!$Q$1,FALSE)*加算率a*$C15</f>
        <v>#N/A</v>
      </c>
      <c r="Y15" s="131" t="e">
        <f>VLOOKUP($A15&amp;Y$1,単価[],保育所単価!$Q$1,FALSE)*加算率a*$C15</f>
        <v>#N/A</v>
      </c>
      <c r="Z15" s="131" t="e">
        <f>VLOOKUP($A15&amp;Z$1,単価[],保育所単価!$Q$1,FALSE)*加算率a*$C15</f>
        <v>#N/A</v>
      </c>
      <c r="AA15" s="131" t="e">
        <f>VLOOKUP($A15&amp;AA$1,単価[],保育所単価!$Q$1,FALSE)*加算率a*$C15</f>
        <v>#N/A</v>
      </c>
    </row>
    <row r="16" spans="1:27">
      <c r="A16" s="140" t="e">
        <f>A15</f>
        <v>#N/A</v>
      </c>
      <c r="B16" s="116" t="s">
        <v>165</v>
      </c>
      <c r="C16" s="111">
        <f>IF('2_区分12加算額計算表'!$F$27&lt;&gt;"",'2_区分12加算額計算表'!$I$27,0)</f>
        <v>0</v>
      </c>
      <c r="D16" s="131" t="e">
        <f>VLOOKUP($A16&amp;D$1,単価[],保育所単価!$S$1,FALSE)*加算率a*$C16</f>
        <v>#N/A</v>
      </c>
      <c r="E16" s="131" t="e">
        <f>VLOOKUP($A16&amp;E$1,単価[],保育所単価!$S$1,FALSE)*加算率a*$C16</f>
        <v>#N/A</v>
      </c>
      <c r="F16" s="131" t="e">
        <f>VLOOKUP($A16&amp;F$1,単価[],保育所単価!$S$1,FALSE)*加算率a*$C16</f>
        <v>#N/A</v>
      </c>
      <c r="G16" s="131" t="e">
        <f>VLOOKUP($A16&amp;G$1,単価[],保育所単価!$S$1,FALSE)*加算率a*$C16</f>
        <v>#N/A</v>
      </c>
      <c r="H16" s="131" t="e">
        <f>VLOOKUP($A16&amp;H$1,単価[],保育所単価!$S$1,FALSE)*加算率a*$C16</f>
        <v>#N/A</v>
      </c>
      <c r="I16" s="131" t="e">
        <f>VLOOKUP($A16&amp;I$1,単価[],保育所単価!$S$1,FALSE)*加算率a*$C16</f>
        <v>#N/A</v>
      </c>
      <c r="J16" s="131" t="e">
        <f>VLOOKUP($A16&amp;J$1,単価[],保育所単価!$S$1,FALSE)*加算率a*$C16</f>
        <v>#N/A</v>
      </c>
      <c r="K16" s="131" t="e">
        <f>VLOOKUP($A16&amp;K$1,単価[],保育所単価!$S$1,FALSE)*加算率a*$C16</f>
        <v>#N/A</v>
      </c>
      <c r="L16" s="131" t="e">
        <f>VLOOKUP($A16&amp;L$1,単価[],保育所単価!$S$1,FALSE)*加算率a*$C16</f>
        <v>#N/A</v>
      </c>
      <c r="M16" s="131" t="e">
        <f>VLOOKUP($A16&amp;M$1,単価[],保育所単価!$S$1,FALSE)*加算率a*$C16</f>
        <v>#N/A</v>
      </c>
      <c r="N16" s="131" t="e">
        <f>VLOOKUP($A16&amp;N$1,単価[],保育所単価!$S$1,FALSE)*加算率a*$C16</f>
        <v>#N/A</v>
      </c>
      <c r="O16" s="131" t="e">
        <f>VLOOKUP($A16&amp;O$1,単価[],保育所単価!$S$1,FALSE)*加算率a*$C16</f>
        <v>#N/A</v>
      </c>
      <c r="P16" s="131" t="e">
        <f>VLOOKUP($A16&amp;P$1,単価[],保育所単価!$S$1,FALSE)*加算率a*$C16</f>
        <v>#N/A</v>
      </c>
      <c r="Q16" s="131" t="e">
        <f>VLOOKUP($A16&amp;Q$1,単価[],保育所単価!$S$1,FALSE)*加算率a*$C16</f>
        <v>#N/A</v>
      </c>
      <c r="R16" s="131" t="e">
        <f>VLOOKUP($A16&amp;R$1,単価[],保育所単価!$S$1,FALSE)*加算率a*$C16</f>
        <v>#N/A</v>
      </c>
      <c r="S16" s="131" t="e">
        <f>VLOOKUP($A16&amp;S$1,単価[],保育所単価!$S$1,FALSE)*加算率a*$C16</f>
        <v>#N/A</v>
      </c>
      <c r="T16" s="131" t="e">
        <f>VLOOKUP($A16&amp;T$1,単価[],保育所単価!$S$1,FALSE)*加算率a*$C16</f>
        <v>#N/A</v>
      </c>
      <c r="U16" s="131" t="e">
        <f>VLOOKUP($A16&amp;U$1,単価[],保育所単価!$S$1,FALSE)*加算率a*$C16</f>
        <v>#N/A</v>
      </c>
      <c r="V16" s="131" t="e">
        <f>VLOOKUP($A16&amp;V$1,単価[],保育所単価!$S$1,FALSE)*加算率a*$C16</f>
        <v>#N/A</v>
      </c>
      <c r="W16" s="131" t="e">
        <f>VLOOKUP($A16&amp;W$1,単価[],保育所単価!$S$1,FALSE)*加算率a*$C16</f>
        <v>#N/A</v>
      </c>
      <c r="X16" s="131" t="e">
        <f>VLOOKUP($A16&amp;X$1,単価[],保育所単価!$S$1,FALSE)*加算率a*$C16</f>
        <v>#N/A</v>
      </c>
      <c r="Y16" s="131" t="e">
        <f>VLOOKUP($A16&amp;Y$1,単価[],保育所単価!$S$1,FALSE)*加算率a*$C16</f>
        <v>#N/A</v>
      </c>
      <c r="Z16" s="131" t="e">
        <f>VLOOKUP($A16&amp;Z$1,単価[],保育所単価!$S$1,FALSE)*加算率a*$C16</f>
        <v>#N/A</v>
      </c>
      <c r="AA16" s="131" t="e">
        <f>VLOOKUP($A16&amp;AA$1,単価[],保育所単価!$S$1,FALSE)*加算率a*$C16</f>
        <v>#N/A</v>
      </c>
    </row>
    <row r="17" spans="1:27">
      <c r="A17" s="140"/>
      <c r="B17" s="116" t="s">
        <v>166</v>
      </c>
      <c r="C17" s="111"/>
      <c r="D17" s="129"/>
      <c r="E17" s="132"/>
      <c r="F17" s="131" t="e">
        <f>ROUNDDOWN(SUM(F9:F10)/10,-1)*-1</f>
        <v>#N/A</v>
      </c>
      <c r="G17" s="131" t="e">
        <f>ROUNDDOWN(SUM(G9:G10)/10,-1)*-1</f>
        <v>#N/A</v>
      </c>
      <c r="H17" s="129"/>
      <c r="I17" s="132"/>
      <c r="J17" s="131" t="e">
        <f>ROUNDDOWN(SUM(J9:J10)/10,-1)*-1</f>
        <v>#N/A</v>
      </c>
      <c r="K17" s="131" t="e">
        <f>ROUNDDOWN(SUM(K9:K10)/10,-1)*-1</f>
        <v>#N/A</v>
      </c>
      <c r="L17" s="132"/>
      <c r="M17" s="132"/>
      <c r="N17" s="131" t="e">
        <f>ROUNDDOWN(SUM(N9:N10)/10,-1)*-1</f>
        <v>#N/A</v>
      </c>
      <c r="O17" s="131" t="e">
        <f>ROUNDDOWN(SUM(O9:O10)/10,-1)*-1</f>
        <v>#N/A</v>
      </c>
      <c r="P17" s="132"/>
      <c r="Q17" s="132"/>
      <c r="R17" s="131" t="e">
        <f>ROUNDDOWN(SUM(R9:R10)/10,-1)*-1</f>
        <v>#N/A</v>
      </c>
      <c r="S17" s="131" t="e">
        <f>ROUNDDOWN(SUM(S9:S10)/10,-1)*-1</f>
        <v>#N/A</v>
      </c>
      <c r="T17" s="132"/>
      <c r="U17" s="132"/>
      <c r="V17" s="135" t="e">
        <f>ROUNDDOWN(SUM(V9:V10)/10,-1)*-1</f>
        <v>#N/A</v>
      </c>
      <c r="W17" s="131" t="e">
        <f>ROUNDDOWN(SUM(W9:W10)/10,-1)*-1</f>
        <v>#N/A</v>
      </c>
      <c r="X17" s="132"/>
      <c r="Y17" s="132"/>
      <c r="Z17" s="131" t="e">
        <f>ROUNDDOWN(SUM(Z9:Z10)/10,-1)*-1</f>
        <v>#N/A</v>
      </c>
      <c r="AA17" s="131" t="e">
        <f>ROUNDDOWN(SUM(AA9:AA10)/10,-1)*-1</f>
        <v>#N/A</v>
      </c>
    </row>
    <row r="18" spans="1:27">
      <c r="A18" s="140" t="e">
        <f>A8</f>
        <v>#N/A</v>
      </c>
      <c r="B18" s="116" t="s">
        <v>192</v>
      </c>
      <c r="C18" s="111">
        <f>IF('2_区分12加算額計算表'!$F$28&lt;&gt;"",1,0)</f>
        <v>0</v>
      </c>
      <c r="D18" s="131" t="e">
        <f>VLOOKUP($A18&amp;D$1,単価[],保育所単価!$U$1,FALSE)*加算率a*-1*$C18</f>
        <v>#N/A</v>
      </c>
      <c r="E18" s="131" t="e">
        <f>VLOOKUP($A18&amp;E$1,単価[],保育所単価!$U$1,FALSE)*加算率a*-1*$C18</f>
        <v>#N/A</v>
      </c>
      <c r="F18" s="129"/>
      <c r="G18" s="129"/>
      <c r="H18" s="131" t="e">
        <f>VLOOKUP($A18&amp;H$1,単価[],保育所単価!$U$1,FALSE)*加算率a*-1*$C18</f>
        <v>#N/A</v>
      </c>
      <c r="I18" s="131" t="e">
        <f>VLOOKUP($A18&amp;I$1,単価[],保育所単価!$U$1,FALSE)*加算率a*-1*$C18</f>
        <v>#N/A</v>
      </c>
      <c r="J18" s="129"/>
      <c r="K18" s="129"/>
      <c r="L18" s="131" t="e">
        <f>VLOOKUP($A18&amp;L$1,単価[],保育所単価!$U$1,FALSE)*加算率a*-1*$C18</f>
        <v>#N/A</v>
      </c>
      <c r="M18" s="131" t="e">
        <f>VLOOKUP($A18&amp;M$1,単価[],保育所単価!$U$1,FALSE)*加算率a*-1*$C18</f>
        <v>#N/A</v>
      </c>
      <c r="N18" s="129"/>
      <c r="O18" s="129"/>
      <c r="P18" s="131" t="e">
        <f>VLOOKUP($A18&amp;P$1,単価[],保育所単価!$U$1,FALSE)*加算率a*-1*$C18</f>
        <v>#N/A</v>
      </c>
      <c r="Q18" s="131" t="e">
        <f>VLOOKUP($A18&amp;Q$1,単価[],保育所単価!$U$1,FALSE)*加算率a*-1*$C18</f>
        <v>#N/A</v>
      </c>
      <c r="R18" s="129"/>
      <c r="S18" s="129"/>
      <c r="T18" s="131" t="e">
        <f>VLOOKUP($A18&amp;T$1,単価[],保育所単価!$U$1,FALSE)*加算率a*-1*$C18</f>
        <v>#N/A</v>
      </c>
      <c r="U18" s="131" t="e">
        <f>VLOOKUP($A18&amp;U$1,単価[],保育所単価!$U$1,FALSE)*加算率a*-1*$C18</f>
        <v>#N/A</v>
      </c>
      <c r="V18" s="129"/>
      <c r="W18" s="129"/>
      <c r="X18" s="131" t="e">
        <f>VLOOKUP($A18&amp;X$1,単価[],保育所単価!$U$1,FALSE)*加算率a*-1*$C18</f>
        <v>#N/A</v>
      </c>
      <c r="Y18" s="131" t="e">
        <f>VLOOKUP($A18&amp;Y$1,単価[],保育所単価!$U$1,FALSE)*加算率a*-1*$C18</f>
        <v>#N/A</v>
      </c>
      <c r="Z18" s="129"/>
      <c r="AA18" s="129"/>
    </row>
    <row r="19" spans="1:27">
      <c r="A19" s="140">
        <f>A9</f>
        <v>0</v>
      </c>
      <c r="B19" s="116" t="s">
        <v>193</v>
      </c>
      <c r="C19" s="111">
        <f>C18</f>
        <v>0</v>
      </c>
      <c r="D19" s="129"/>
      <c r="E19" s="129"/>
      <c r="F19" s="131" t="e">
        <f>VLOOKUP($A19&amp;F$1,単価[],保育所単価!$U$1,FALSE)*加算率a*-1*$C19</f>
        <v>#N/A</v>
      </c>
      <c r="G19" s="131" t="e">
        <f>VLOOKUP($A19&amp;G$1,単価[],保育所単価!$U$1,FALSE)*加算率a*-1*$C19</f>
        <v>#N/A</v>
      </c>
      <c r="H19" s="129"/>
      <c r="I19" s="129"/>
      <c r="J19" s="131" t="e">
        <f>VLOOKUP($A19&amp;J$1,単価[],保育所単価!$U$1,FALSE)*加算率a*-1*$C19</f>
        <v>#N/A</v>
      </c>
      <c r="K19" s="131" t="e">
        <f>VLOOKUP($A19&amp;K$1,単価[],保育所単価!$U$1,FALSE)*加算率a*-1*$C19</f>
        <v>#N/A</v>
      </c>
      <c r="L19" s="129"/>
      <c r="M19" s="129"/>
      <c r="N19" s="131" t="e">
        <f>VLOOKUP($A19&amp;N$1,単価[],保育所単価!$U$1,FALSE)*加算率a*-1*$C19</f>
        <v>#N/A</v>
      </c>
      <c r="O19" s="131" t="e">
        <f>VLOOKUP($A19&amp;O$1,単価[],保育所単価!$U$1,FALSE)*加算率a*-1*$C19</f>
        <v>#N/A</v>
      </c>
      <c r="P19" s="129"/>
      <c r="Q19" s="129"/>
      <c r="R19" s="131" t="e">
        <f>VLOOKUP($A19&amp;R$1,単価[],保育所単価!$U$1,FALSE)*加算率a*-1*$C19</f>
        <v>#N/A</v>
      </c>
      <c r="S19" s="131" t="e">
        <f>VLOOKUP($A19&amp;S$1,単価[],保育所単価!$U$1,FALSE)*加算率a*-1*$C19</f>
        <v>#N/A</v>
      </c>
      <c r="T19" s="129"/>
      <c r="U19" s="129"/>
      <c r="V19" s="131" t="e">
        <f>VLOOKUP($A19&amp;V$1,単価[],保育所単価!$U$1,FALSE)*加算率a*-1*$C19</f>
        <v>#N/A</v>
      </c>
      <c r="W19" s="131" t="e">
        <f>VLOOKUP($A19&amp;W$1,単価[],保育所単価!$U$1,FALSE)*加算率a*-1*$C19</f>
        <v>#N/A</v>
      </c>
      <c r="X19" s="129"/>
      <c r="Y19" s="129"/>
      <c r="Z19" s="131" t="e">
        <f>VLOOKUP($A19&amp;Z$1,単価[],保育所単価!$U$1,FALSE)*加算率a*-1*$C19</f>
        <v>#N/A</v>
      </c>
      <c r="AA19" s="131" t="e">
        <f>VLOOKUP($A19&amp;AA$1,単価[],保育所単価!$U$1,FALSE)*加算率a*-1*$C19</f>
        <v>#N/A</v>
      </c>
    </row>
    <row r="20" spans="1:27">
      <c r="A20" s="140"/>
      <c r="B20" s="116" t="s">
        <v>168</v>
      </c>
      <c r="C20" s="111">
        <f>IF('2_区分12加算額計算表'!$F$29&lt;&gt;"",1,0)</f>
        <v>0</v>
      </c>
      <c r="D20" s="131" t="e">
        <f>ROUNDDOWN(保育所単価!$AJ15*加算率a/'2_区分12加算額計算表'!$D$19,-1)*$C20</f>
        <v>#N/A</v>
      </c>
      <c r="E20" s="131" t="e">
        <f>ROUNDDOWN(保育所単価!$AJ15*加算率a/'2_区分12加算額計算表'!$D$19,-1)*$C20</f>
        <v>#N/A</v>
      </c>
      <c r="F20" s="131" t="e">
        <f>ROUNDDOWN(保育所単価!$AJ15*加算率a/'2_区分12加算額計算表'!$D$19,-1)*$C20</f>
        <v>#N/A</v>
      </c>
      <c r="G20" s="131" t="e">
        <f>ROUNDDOWN(保育所単価!$AJ15*加算率a/'2_区分12加算額計算表'!$D$19,-1)*$C20</f>
        <v>#N/A</v>
      </c>
      <c r="H20" s="131" t="e">
        <f>ROUNDDOWN(保育所単価!$AJ15*加算率a/'2_区分12加算額計算表'!$D$19,-1)*$C20</f>
        <v>#N/A</v>
      </c>
      <c r="I20" s="131" t="e">
        <f>ROUNDDOWN(保育所単価!$AJ15*加算率a/'2_区分12加算額計算表'!$D$19,-1)*$C20</f>
        <v>#N/A</v>
      </c>
      <c r="J20" s="131" t="e">
        <f>ROUNDDOWN(保育所単価!$AJ15*加算率a/'2_区分12加算額計算表'!$D$19,-1)*$C20</f>
        <v>#N/A</v>
      </c>
      <c r="K20" s="131" t="e">
        <f>ROUNDDOWN(保育所単価!$AJ15*加算率a/'2_区分12加算額計算表'!$D$19,-1)*$C20</f>
        <v>#N/A</v>
      </c>
      <c r="L20" s="131" t="e">
        <f>ROUNDDOWN(保育所単価!$AJ15*加算率a/'2_区分12加算額計算表'!$D$19,-1)*$C20</f>
        <v>#N/A</v>
      </c>
      <c r="M20" s="131" t="e">
        <f>ROUNDDOWN(保育所単価!$AJ15*加算率a/'2_区分12加算額計算表'!$D$19,-1)*$C20</f>
        <v>#N/A</v>
      </c>
      <c r="N20" s="131" t="e">
        <f>ROUNDDOWN(保育所単価!$AJ15*加算率a/'2_区分12加算額計算表'!$D$19,-1)*$C20</f>
        <v>#N/A</v>
      </c>
      <c r="O20" s="131" t="e">
        <f>ROUNDDOWN(保育所単価!$AJ15*加算率a/'2_区分12加算額計算表'!$D$19,-1)*$C20</f>
        <v>#N/A</v>
      </c>
      <c r="P20" s="131" t="e">
        <f>ROUNDDOWN(保育所単価!$AJ15*加算率a/'2_区分12加算額計算表'!$D$19,-1)*$C20</f>
        <v>#N/A</v>
      </c>
      <c r="Q20" s="131" t="e">
        <f>ROUNDDOWN(保育所単価!$AJ15*加算率a/'2_区分12加算額計算表'!$D$19,-1)*$C20</f>
        <v>#N/A</v>
      </c>
      <c r="R20" s="131" t="e">
        <f>ROUNDDOWN(保育所単価!$AJ15*加算率a/'2_区分12加算額計算表'!$D$19,-1)*$C20</f>
        <v>#N/A</v>
      </c>
      <c r="S20" s="131" t="e">
        <f>ROUNDDOWN(保育所単価!$AJ15*加算率a/'2_区分12加算額計算表'!$D$19,-1)*$C20</f>
        <v>#N/A</v>
      </c>
      <c r="T20" s="131" t="e">
        <f>ROUNDDOWN(保育所単価!$AJ15*加算率a/'2_区分12加算額計算表'!$D$19,-1)*$C20</f>
        <v>#N/A</v>
      </c>
      <c r="U20" s="131" t="e">
        <f>ROUNDDOWN(保育所単価!$AJ15*加算率a/'2_区分12加算額計算表'!$D$19,-1)*$C20</f>
        <v>#N/A</v>
      </c>
      <c r="V20" s="131" t="e">
        <f>ROUNDDOWN(保育所単価!$AJ15*加算率a/'2_区分12加算額計算表'!$D$19,-1)*$C20</f>
        <v>#N/A</v>
      </c>
      <c r="W20" s="131" t="e">
        <f>ROUNDDOWN(保育所単価!$AJ15*加算率a/'2_区分12加算額計算表'!$D$19,-1)*$C20</f>
        <v>#N/A</v>
      </c>
      <c r="X20" s="131" t="e">
        <f>ROUNDDOWN(保育所単価!$AJ15*加算率a/'2_区分12加算額計算表'!$D$19,-1)*$C20</f>
        <v>#N/A</v>
      </c>
      <c r="Y20" s="131" t="e">
        <f>ROUNDDOWN(保育所単価!$AJ15*加算率a/'2_区分12加算額計算表'!$D$19,-1)*$C20</f>
        <v>#N/A</v>
      </c>
      <c r="Z20" s="131" t="e">
        <f>ROUNDDOWN(保育所単価!$AJ15*加算率a/'2_区分12加算額計算表'!$D$19,-1)*$C20</f>
        <v>#N/A</v>
      </c>
      <c r="AA20" s="131" t="e">
        <f>ROUNDDOWN(保育所単価!$AJ15*加算率a/'2_区分12加算額計算表'!$D$19,-1)*$C20</f>
        <v>#N/A</v>
      </c>
    </row>
    <row r="21" spans="1:27">
      <c r="A21" s="140">
        <f>IF('2_区分12加算額計算表'!$F$30=【リスト】!$D$2,2,IF('2_区分12加算額計算表'!$F$30=【リスト】!$D$3,3,1))</f>
        <v>1</v>
      </c>
      <c r="B21" s="116" t="s">
        <v>170</v>
      </c>
      <c r="C21" s="111">
        <f>IF('2_区分12加算額計算表'!$F$30&lt;&gt;"",1,0)</f>
        <v>0</v>
      </c>
      <c r="D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E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F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G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H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I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J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K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L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M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N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O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P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Q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R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S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T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U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V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W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X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Y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Z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c r="AA21" s="131" t="e">
        <f>IF(VLOOKUP($A21,療育支援[],保育所単価!$AJ$1,FALSE)*加算率a/'2_区分12加算額計算表'!$D$19&gt;=10,
ROUNDDOWN(VLOOKUP($A21,療育支援[],保育所単価!$AJ$1,FALSE)*加算率a/'2_区分12加算額計算表'!$D$19,-1),
ROUNDDOWN(VLOOKUP($A21,療育支援[],保育所単価!$AJ$1,FALSE)*加算率a/'2_区分12加算額計算表'!$D$19,0))*$C21</f>
        <v>#N/A</v>
      </c>
    </row>
    <row r="22" spans="1:27">
      <c r="A22" s="140"/>
      <c r="B22" s="116" t="s">
        <v>169</v>
      </c>
      <c r="C22" s="111">
        <f>IF('2_区分12加算額計算表'!$F$31&lt;&gt;"",1,0)</f>
        <v>0</v>
      </c>
      <c r="D22" s="131" t="e">
        <f>IF(保育所単価!$AJ16*加算率a/'2_区分12加算額計算表'!$D$19&gt;=10,
ROUNDDOWN(保育所単価!$AJ16*加算率a/'2_区分12加算額計算表'!$D$19,-1),
ROUNDDOWN(保育所単価!$AJ16*加算率a/'2_区分12加算額計算表'!$D$19,0))*$C22</f>
        <v>#N/A</v>
      </c>
      <c r="E22" s="131" t="e">
        <f>IF(保育所単価!$AJ16*加算率a/'2_区分12加算額計算表'!$D$19&gt;=10,
ROUNDDOWN(保育所単価!$AJ16*加算率a/'2_区分12加算額計算表'!$D$19,-1),
ROUNDDOWN(保育所単価!$AJ16*加算率a/'2_区分12加算額計算表'!$D$19,0))*$C22</f>
        <v>#N/A</v>
      </c>
      <c r="F22" s="131" t="e">
        <f>IF(保育所単価!$AJ16*加算率a/'2_区分12加算額計算表'!$D$19&gt;=10,
ROUNDDOWN(保育所単価!$AJ16*加算率a/'2_区分12加算額計算表'!$D$19,-1),
ROUNDDOWN(保育所単価!$AJ16*加算率a/'2_区分12加算額計算表'!$D$19,0))*$C22</f>
        <v>#N/A</v>
      </c>
      <c r="G22" s="131" t="e">
        <f>IF(保育所単価!$AJ16*加算率a/'2_区分12加算額計算表'!$D$19&gt;=10,
ROUNDDOWN(保育所単価!$AJ16*加算率a/'2_区分12加算額計算表'!$D$19,-1),
ROUNDDOWN(保育所単価!$AJ16*加算率a/'2_区分12加算額計算表'!$D$19,0))*$C22</f>
        <v>#N/A</v>
      </c>
      <c r="H22" s="131" t="e">
        <f>IF(保育所単価!$AJ16*加算率a/'2_区分12加算額計算表'!$D$19&gt;=10,
ROUNDDOWN(保育所単価!$AJ16*加算率a/'2_区分12加算額計算表'!$D$19,-1),
ROUNDDOWN(保育所単価!$AJ16*加算率a/'2_区分12加算額計算表'!$D$19,0))*$C22</f>
        <v>#N/A</v>
      </c>
      <c r="I22" s="131" t="e">
        <f>IF(保育所単価!$AJ16*加算率a/'2_区分12加算額計算表'!$D$19&gt;=10,
ROUNDDOWN(保育所単価!$AJ16*加算率a/'2_区分12加算額計算表'!$D$19,-1),
ROUNDDOWN(保育所単価!$AJ16*加算率a/'2_区分12加算額計算表'!$D$19,0))*$C22</f>
        <v>#N/A</v>
      </c>
      <c r="J22" s="131" t="e">
        <f>IF(保育所単価!$AJ16*加算率a/'2_区分12加算額計算表'!$D$19&gt;=10,
ROUNDDOWN(保育所単価!$AJ16*加算率a/'2_区分12加算額計算表'!$D$19,-1),
ROUNDDOWN(保育所単価!$AJ16*加算率a/'2_区分12加算額計算表'!$D$19,0))*$C22</f>
        <v>#N/A</v>
      </c>
      <c r="K22" s="131" t="e">
        <f>IF(保育所単価!$AJ16*加算率a/'2_区分12加算額計算表'!$D$19&gt;=10,
ROUNDDOWN(保育所単価!$AJ16*加算率a/'2_区分12加算額計算表'!$D$19,-1),
ROUNDDOWN(保育所単価!$AJ16*加算率a/'2_区分12加算額計算表'!$D$19,0))*$C22</f>
        <v>#N/A</v>
      </c>
      <c r="L22" s="131" t="e">
        <f>IF(保育所単価!$AJ16*加算率a/'2_区分12加算額計算表'!$D$19&gt;=10,
ROUNDDOWN(保育所単価!$AJ16*加算率a/'2_区分12加算額計算表'!$D$19,-1),
ROUNDDOWN(保育所単価!$AJ16*加算率a/'2_区分12加算額計算表'!$D$19,0))*$C22</f>
        <v>#N/A</v>
      </c>
      <c r="M22" s="131" t="e">
        <f>IF(保育所単価!$AJ16*加算率a/'2_区分12加算額計算表'!$D$19&gt;=10,
ROUNDDOWN(保育所単価!$AJ16*加算率a/'2_区分12加算額計算表'!$D$19,-1),
ROUNDDOWN(保育所単価!$AJ16*加算率a/'2_区分12加算額計算表'!$D$19,0))*$C22</f>
        <v>#N/A</v>
      </c>
      <c r="N22" s="131" t="e">
        <f>IF(保育所単価!$AJ16*加算率a/'2_区分12加算額計算表'!$D$19&gt;=10,
ROUNDDOWN(保育所単価!$AJ16*加算率a/'2_区分12加算額計算表'!$D$19,-1),
ROUNDDOWN(保育所単価!$AJ16*加算率a/'2_区分12加算額計算表'!$D$19,0))*$C22</f>
        <v>#N/A</v>
      </c>
      <c r="O22" s="131" t="e">
        <f>IF(保育所単価!$AJ16*加算率a/'2_区分12加算額計算表'!$D$19&gt;=10,
ROUNDDOWN(保育所単価!$AJ16*加算率a/'2_区分12加算額計算表'!$D$19,-1),
ROUNDDOWN(保育所単価!$AJ16*加算率a/'2_区分12加算額計算表'!$D$19,0))*$C22</f>
        <v>#N/A</v>
      </c>
      <c r="P22" s="131" t="e">
        <f>IF(保育所単価!$AJ16*加算率a/'2_区分12加算額計算表'!$D$19&gt;=10,
ROUNDDOWN(保育所単価!$AJ16*加算率a/'2_区分12加算額計算表'!$D$19,-1),
ROUNDDOWN(保育所単価!$AJ16*加算率a/'2_区分12加算額計算表'!$D$19,0))*$C22</f>
        <v>#N/A</v>
      </c>
      <c r="Q22" s="131" t="e">
        <f>IF(保育所単価!$AJ16*加算率a/'2_区分12加算額計算表'!$D$19&gt;=10,
ROUNDDOWN(保育所単価!$AJ16*加算率a/'2_区分12加算額計算表'!$D$19,-1),
ROUNDDOWN(保育所単価!$AJ16*加算率a/'2_区分12加算額計算表'!$D$19,0))*$C22</f>
        <v>#N/A</v>
      </c>
      <c r="R22" s="131" t="e">
        <f>IF(保育所単価!$AJ16*加算率a/'2_区分12加算額計算表'!$D$19&gt;=10,
ROUNDDOWN(保育所単価!$AJ16*加算率a/'2_区分12加算額計算表'!$D$19,-1),
ROUNDDOWN(保育所単価!$AJ16*加算率a/'2_区分12加算額計算表'!$D$19,0))*$C22</f>
        <v>#N/A</v>
      </c>
      <c r="S22" s="131" t="e">
        <f>IF(保育所単価!$AJ16*加算率a/'2_区分12加算額計算表'!$D$19&gt;=10,
ROUNDDOWN(保育所単価!$AJ16*加算率a/'2_区分12加算額計算表'!$D$19,-1),
ROUNDDOWN(保育所単価!$AJ16*加算率a/'2_区分12加算額計算表'!$D$19,0))*$C22</f>
        <v>#N/A</v>
      </c>
      <c r="T22" s="131" t="e">
        <f>IF(保育所単価!$AJ16*加算率a/'2_区分12加算額計算表'!$D$19&gt;=10,
ROUNDDOWN(保育所単価!$AJ16*加算率a/'2_区分12加算額計算表'!$D$19,-1),
ROUNDDOWN(保育所単価!$AJ16*加算率a/'2_区分12加算額計算表'!$D$19,0))*$C22</f>
        <v>#N/A</v>
      </c>
      <c r="U22" s="131" t="e">
        <f>IF(保育所単価!$AJ16*加算率a/'2_区分12加算額計算表'!$D$19&gt;=10,
ROUNDDOWN(保育所単価!$AJ16*加算率a/'2_区分12加算額計算表'!$D$19,-1),
ROUNDDOWN(保育所単価!$AJ16*加算率a/'2_区分12加算額計算表'!$D$19,0))*$C22</f>
        <v>#N/A</v>
      </c>
      <c r="V22" s="131" t="e">
        <f>IF(保育所単価!$AJ16*加算率a/'2_区分12加算額計算表'!$D$19&gt;=10,
ROUNDDOWN(保育所単価!$AJ16*加算率a/'2_区分12加算額計算表'!$D$19,-1),
ROUNDDOWN(保育所単価!$AJ16*加算率a/'2_区分12加算額計算表'!$D$19,0))*$C22</f>
        <v>#N/A</v>
      </c>
      <c r="W22" s="131" t="e">
        <f>IF(保育所単価!$AJ16*加算率a/'2_区分12加算額計算表'!$D$19&gt;=10,
ROUNDDOWN(保育所単価!$AJ16*加算率a/'2_区分12加算額計算表'!$D$19,-1),
ROUNDDOWN(保育所単価!$AJ16*加算率a/'2_区分12加算額計算表'!$D$19,0))*$C22</f>
        <v>#N/A</v>
      </c>
      <c r="X22" s="131" t="e">
        <f>IF(保育所単価!$AJ16*加算率a/'2_区分12加算額計算表'!$D$19&gt;=10,
ROUNDDOWN(保育所単価!$AJ16*加算率a/'2_区分12加算額計算表'!$D$19,-1),
ROUNDDOWN(保育所単価!$AJ16*加算率a/'2_区分12加算額計算表'!$D$19,0))*$C22</f>
        <v>#N/A</v>
      </c>
      <c r="Y22" s="131" t="e">
        <f>IF(保育所単価!$AJ16*加算率a/'2_区分12加算額計算表'!$D$19&gt;=10,
ROUNDDOWN(保育所単価!$AJ16*加算率a/'2_区分12加算額計算表'!$D$19,-1),
ROUNDDOWN(保育所単価!$AJ16*加算率a/'2_区分12加算額計算表'!$D$19,0))*$C22</f>
        <v>#N/A</v>
      </c>
      <c r="Z22" s="131" t="e">
        <f>IF(保育所単価!$AJ16*加算率a/'2_区分12加算額計算表'!$D$19&gt;=10,
ROUNDDOWN(保育所単価!$AJ16*加算率a/'2_区分12加算額計算表'!$D$19,-1),
ROUNDDOWN(保育所単価!$AJ16*加算率a/'2_区分12加算額計算表'!$D$19,0))*$C22</f>
        <v>#N/A</v>
      </c>
      <c r="AA22" s="131" t="e">
        <f>IF(保育所単価!$AJ16*加算率a/'2_区分12加算額計算表'!$D$19&gt;=10,
ROUNDDOWN(保育所単価!$AJ16*加算率a/'2_区分12加算額計算表'!$D$19,-1),
ROUNDDOWN(保育所単価!$AJ16*加算率a/'2_区分12加算額計算表'!$D$19,0))*$C22</f>
        <v>#N/A</v>
      </c>
    </row>
    <row r="23" spans="1:27">
      <c r="A23" s="140">
        <f>IF('2_区分12加算額計算表'!$F$32=【リスト】!$E$2,1,IF('2_区分12加算額計算表'!$F$32=【リスト】!$E$3,2,IF('2_区分12加算額計算表'!$F$32=【リスト】!$E$4,3,0)))</f>
        <v>0</v>
      </c>
      <c r="B23" s="117" t="s">
        <v>171</v>
      </c>
      <c r="C23" s="112">
        <f>IF('2_区分12加算額計算表'!$F$32&lt;&gt;"",1,0)</f>
        <v>0</v>
      </c>
      <c r="D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E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F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G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H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I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J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K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L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M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N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O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P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Q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R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S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T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U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V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W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X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Y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Z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c r="AA23" s="133" t="e">
        <f>IF(VLOOKUP($A23,栄養管理[],保育所単価!$AP$1,FALSE)*加算率a/'2_区分12加算額計算表'!$D$19&gt;=10,
ROUNDDOWN(VLOOKUP($A23,栄養管理[],保育所単価!$AP$1,FALSE)*加算率a/'2_区分12加算額計算表'!$D$19,-1),
ROUNDDOWN(VLOOKUP($A23,栄養管理[],保育所単価!$AP$1,FALSE)*加算率a/'2_区分12加算額計算表'!$D$19,0))*$C23</f>
        <v>#N/A</v>
      </c>
    </row>
    <row r="24" spans="1:27">
      <c r="A24" s="140" t="e">
        <f>A18</f>
        <v>#N/A</v>
      </c>
      <c r="B24" s="116" t="s">
        <v>191</v>
      </c>
      <c r="C24" s="111" t="str">
        <f>IF('2_区分12加算額計算表'!$F$33=【リスト】!$H$2,0,IF('2_区分12加算額計算表'!$F$33=【リスト】!$H$3,1,IF('2_区分12加算額計算表'!$F$33=【リスト】!$H$4,2,IF('2_区分12加算額計算表'!$F$33=【リスト】!$H$5,3,"Q"))))</f>
        <v>Q</v>
      </c>
      <c r="D24" s="131">
        <f>IF($C24="Q",0,ROUNDDOWN(SUM(D7:D13,D15)*VLOOKUP($A24&amp;D$1,単価[],保育所単価!$W$1+$C24,FALSE),-1))*-1</f>
        <v>0</v>
      </c>
      <c r="E24" s="131">
        <f>IF($C24="Q",0,ROUNDDOWN(SUM(E7:E13,E15)*VLOOKUP($A24&amp;E$1,単価[],保育所単価!$W$1+$C24,FALSE),-1))*-1</f>
        <v>0</v>
      </c>
      <c r="F24" s="131">
        <f>IF($C24="Q",0,ROUNDDOWN(SUM(F7:F13,F15)*VLOOKUP($A24&amp;F$1,単価[],保育所単価!$W$1+$C24,FALSE),-1))*-1</f>
        <v>0</v>
      </c>
      <c r="G24" s="131">
        <f>IF($C24="Q",0,ROUNDDOWN(SUM(G7:G13,G15)*VLOOKUP($A24&amp;G$1,単価[],保育所単価!$W$1+$C24,FALSE),-1))*-1</f>
        <v>0</v>
      </c>
      <c r="H24" s="131">
        <f>IF($C24="Q",0,ROUNDDOWN(SUM(H7:H13,H15)*VLOOKUP($A24&amp;H$1,単価[],保育所単価!$W$1+$C24,FALSE),-1))*-1</f>
        <v>0</v>
      </c>
      <c r="I24" s="131">
        <f>IF($C24="Q",0,ROUNDDOWN(SUM(I7:I13,I15)*VLOOKUP($A24&amp;I$1,単価[],保育所単価!$W$1+$C24,FALSE),-1))*-1</f>
        <v>0</v>
      </c>
      <c r="J24" s="131">
        <f>IF($C24="Q",0,ROUNDDOWN(SUM(J7:J13,J15)*VLOOKUP($A24&amp;J$1,単価[],保育所単価!$W$1+$C24,FALSE),-1))*-1</f>
        <v>0</v>
      </c>
      <c r="K24" s="131">
        <f>IF($C24="Q",0,ROUNDDOWN(SUM(K7:K13,K15)*VLOOKUP($A24&amp;K$1,単価[],保育所単価!$W$1+$C24,FALSE),-1))*-1</f>
        <v>0</v>
      </c>
      <c r="L24" s="131">
        <f>IF($C24="Q",0,ROUNDDOWN(SUM(L7:L13,L15)*VLOOKUP($A24&amp;L$1,単価[],保育所単価!$W$1+$C24,FALSE),-1))*-1</f>
        <v>0</v>
      </c>
      <c r="M24" s="131">
        <f>IF($C24="Q",0,ROUNDDOWN(SUM(M7:M13,M15)*VLOOKUP($A24&amp;M$1,単価[],保育所単価!$W$1+$C24,FALSE),-1))*-1</f>
        <v>0</v>
      </c>
      <c r="N24" s="131">
        <f>IF($C24="Q",0,ROUNDDOWN(SUM(N7:N13,N15)*VLOOKUP($A24&amp;N$1,単価[],保育所単価!$W$1+$C24,FALSE),-1))*-1</f>
        <v>0</v>
      </c>
      <c r="O24" s="131">
        <f>IF($C24="Q",0,ROUNDDOWN(SUM(O7:O13,O15)*VLOOKUP($A24&amp;O$1,単価[],保育所単価!$W$1+$C24,FALSE),-1))*-1</f>
        <v>0</v>
      </c>
      <c r="P24" s="131">
        <f>IF($C24="Q",0,ROUNDDOWN(SUM(P7:P13,P15)*VLOOKUP($A24&amp;P$1,単価[],保育所単価!$W$1+$C24,FALSE),-1))*-1</f>
        <v>0</v>
      </c>
      <c r="Q24" s="131">
        <f>IF($C24="Q",0,ROUNDDOWN(SUM(Q7:Q13,Q15)*VLOOKUP($A24&amp;Q$1,単価[],保育所単価!$W$1+$C24,FALSE),-1))*-1</f>
        <v>0</v>
      </c>
      <c r="R24" s="131">
        <f>IF($C24="Q",0,ROUNDDOWN(SUM(R7:R13,R15)*VLOOKUP($A24&amp;R$1,単価[],保育所単価!$W$1+$C24,FALSE),-1))*-1</f>
        <v>0</v>
      </c>
      <c r="S24" s="131">
        <f>IF($C24="Q",0,ROUNDDOWN(SUM(S7:S13,S15)*VLOOKUP($A24&amp;S$1,単価[],保育所単価!$W$1+$C24,FALSE),-1))*-1</f>
        <v>0</v>
      </c>
      <c r="T24" s="131">
        <f>IF($C24="Q",0,ROUNDDOWN(SUM(T7:T13,T15)*VLOOKUP($A24&amp;T$1,単価[],保育所単価!$W$1+$C24,FALSE),-1))*-1</f>
        <v>0</v>
      </c>
      <c r="U24" s="131">
        <f>IF($C24="Q",0,ROUNDDOWN(SUM(U7:U13,U15)*VLOOKUP($A24&amp;U$1,単価[],保育所単価!$W$1+$C24,FALSE),-1))*-1</f>
        <v>0</v>
      </c>
      <c r="V24" s="131">
        <f>IF($C24="Q",0,ROUNDDOWN(SUM(V7:V13,V15)*VLOOKUP($A24&amp;V$1,単価[],保育所単価!$W$1+$C24,FALSE),-1))*-1</f>
        <v>0</v>
      </c>
      <c r="W24" s="131">
        <f>IF($C24="Q",0,ROUNDDOWN(SUM(W7:W13,W15)*VLOOKUP($A24&amp;W$1,単価[],保育所単価!$W$1+$C24,FALSE),-1))*-1</f>
        <v>0</v>
      </c>
      <c r="X24" s="131">
        <f>IF($C24="Q",0,ROUNDDOWN(SUM(X7:X13,X15)*VLOOKUP($A24&amp;X$1,単価[],保育所単価!$W$1+$C24,FALSE),-1))*-1</f>
        <v>0</v>
      </c>
      <c r="Y24" s="131">
        <f>IF($C24="Q",0,ROUNDDOWN(SUM(Y7:Y13,Y15)*VLOOKUP($A24&amp;Y$1,単価[],保育所単価!$W$1+$C24,FALSE),-1))*-1</f>
        <v>0</v>
      </c>
      <c r="Z24" s="131">
        <f>IF($C24="Q",0,ROUNDDOWN(SUM(Z7:Z13,Z15)*VLOOKUP($A24&amp;Z$1,単価[],保育所単価!$W$1+$C24,FALSE),-1))*-1</f>
        <v>0</v>
      </c>
      <c r="AA24" s="131">
        <f>IF($C24="Q",0,ROUNDDOWN(SUM(AA7:AA13,AA15)*VLOOKUP($A24&amp;AA$1,単価[],保育所単価!$W$1+$C24,FALSE),-1))*-1</f>
        <v>0</v>
      </c>
    </row>
    <row r="25" spans="1:27">
      <c r="A25" s="141"/>
      <c r="B25" s="114" t="s">
        <v>174</v>
      </c>
      <c r="C25" s="109"/>
      <c r="D25" s="145" t="e">
        <f t="shared" ref="D25:AA25" si="0">SUM(D7:D24)</f>
        <v>#N/A</v>
      </c>
      <c r="E25" s="145" t="e">
        <f t="shared" si="0"/>
        <v>#N/A</v>
      </c>
      <c r="F25" s="145" t="e">
        <f t="shared" si="0"/>
        <v>#N/A</v>
      </c>
      <c r="G25" s="145" t="e">
        <f t="shared" si="0"/>
        <v>#N/A</v>
      </c>
      <c r="H25" s="145" t="e">
        <f t="shared" si="0"/>
        <v>#N/A</v>
      </c>
      <c r="I25" s="145" t="e">
        <f t="shared" si="0"/>
        <v>#N/A</v>
      </c>
      <c r="J25" s="145" t="e">
        <f t="shared" si="0"/>
        <v>#N/A</v>
      </c>
      <c r="K25" s="145" t="e">
        <f t="shared" si="0"/>
        <v>#N/A</v>
      </c>
      <c r="L25" s="145" t="e">
        <f t="shared" si="0"/>
        <v>#N/A</v>
      </c>
      <c r="M25" s="145" t="e">
        <f t="shared" si="0"/>
        <v>#N/A</v>
      </c>
      <c r="N25" s="145" t="e">
        <f t="shared" si="0"/>
        <v>#N/A</v>
      </c>
      <c r="O25" s="145" t="e">
        <f t="shared" si="0"/>
        <v>#N/A</v>
      </c>
      <c r="P25" s="145" t="e">
        <f t="shared" si="0"/>
        <v>#N/A</v>
      </c>
      <c r="Q25" s="145" t="e">
        <f t="shared" si="0"/>
        <v>#N/A</v>
      </c>
      <c r="R25" s="145" t="e">
        <f t="shared" si="0"/>
        <v>#N/A</v>
      </c>
      <c r="S25" s="145" t="e">
        <f t="shared" si="0"/>
        <v>#N/A</v>
      </c>
      <c r="T25" s="145" t="e">
        <f t="shared" si="0"/>
        <v>#N/A</v>
      </c>
      <c r="U25" s="145" t="e">
        <f t="shared" si="0"/>
        <v>#N/A</v>
      </c>
      <c r="V25" s="145" t="e">
        <f t="shared" si="0"/>
        <v>#N/A</v>
      </c>
      <c r="W25" s="145" t="e">
        <f t="shared" si="0"/>
        <v>#N/A</v>
      </c>
      <c r="X25" s="145" t="e">
        <f t="shared" si="0"/>
        <v>#N/A</v>
      </c>
      <c r="Y25" s="145" t="e">
        <f t="shared" si="0"/>
        <v>#N/A</v>
      </c>
      <c r="Z25" s="145" t="e">
        <f t="shared" si="0"/>
        <v>#N/A</v>
      </c>
      <c r="AA25" s="145" t="e">
        <f t="shared" si="0"/>
        <v>#N/A</v>
      </c>
    </row>
    <row r="26" spans="1:27">
      <c r="B26" s="118" t="s">
        <v>175</v>
      </c>
      <c r="C26" s="113"/>
      <c r="D26" s="145" t="e">
        <f>D$6*D25</f>
        <v>#N/A</v>
      </c>
      <c r="E26" s="146" t="e">
        <f t="shared" ref="E26:AA26" si="1">E$6*E25</f>
        <v>#N/A</v>
      </c>
      <c r="F26" s="146" t="e">
        <f t="shared" si="1"/>
        <v>#N/A</v>
      </c>
      <c r="G26" s="146" t="e">
        <f t="shared" si="1"/>
        <v>#N/A</v>
      </c>
      <c r="H26" s="145" t="e">
        <f t="shared" si="1"/>
        <v>#N/A</v>
      </c>
      <c r="I26" s="146" t="e">
        <f t="shared" si="1"/>
        <v>#N/A</v>
      </c>
      <c r="J26" s="146" t="e">
        <f t="shared" si="1"/>
        <v>#N/A</v>
      </c>
      <c r="K26" s="146" t="e">
        <f t="shared" si="1"/>
        <v>#N/A</v>
      </c>
      <c r="L26" s="146" t="e">
        <f t="shared" si="1"/>
        <v>#N/A</v>
      </c>
      <c r="M26" s="146" t="e">
        <f t="shared" si="1"/>
        <v>#N/A</v>
      </c>
      <c r="N26" s="146" t="e">
        <f t="shared" si="1"/>
        <v>#N/A</v>
      </c>
      <c r="O26" s="146" t="e">
        <f t="shared" si="1"/>
        <v>#N/A</v>
      </c>
      <c r="P26" s="146" t="e">
        <f t="shared" si="1"/>
        <v>#N/A</v>
      </c>
      <c r="Q26" s="146" t="e">
        <f t="shared" si="1"/>
        <v>#N/A</v>
      </c>
      <c r="R26" s="146" t="e">
        <f t="shared" si="1"/>
        <v>#N/A</v>
      </c>
      <c r="S26" s="146" t="e">
        <f t="shared" si="1"/>
        <v>#N/A</v>
      </c>
      <c r="T26" s="146" t="e">
        <f t="shared" si="1"/>
        <v>#N/A</v>
      </c>
      <c r="U26" s="146" t="e">
        <f t="shared" si="1"/>
        <v>#N/A</v>
      </c>
      <c r="V26" s="145" t="e">
        <f t="shared" si="1"/>
        <v>#N/A</v>
      </c>
      <c r="W26" s="146" t="e">
        <f t="shared" si="1"/>
        <v>#N/A</v>
      </c>
      <c r="X26" s="146" t="e">
        <f t="shared" si="1"/>
        <v>#N/A</v>
      </c>
      <c r="Y26" s="146" t="e">
        <f t="shared" si="1"/>
        <v>#N/A</v>
      </c>
      <c r="Z26" s="146" t="e">
        <f t="shared" si="1"/>
        <v>#N/A</v>
      </c>
      <c r="AA26" s="146" t="e">
        <f t="shared" si="1"/>
        <v>#N/A</v>
      </c>
    </row>
    <row r="27" spans="1:27">
      <c r="A27" s="141"/>
    </row>
    <row r="28" spans="1:27">
      <c r="A28" s="141" t="s">
        <v>176</v>
      </c>
    </row>
    <row r="29" spans="1:27">
      <c r="A29" s="140" t="e">
        <f t="shared" ref="A29:C44" si="2">A7</f>
        <v>#N/A</v>
      </c>
      <c r="B29" s="119" t="str">
        <f t="shared" si="2"/>
        <v>処遇改善等加算（本園/標準時間）単価</v>
      </c>
      <c r="C29" s="122">
        <f t="shared" si="2"/>
        <v>0</v>
      </c>
      <c r="D29" s="136" t="e">
        <f>ROUNDDOWN(VLOOKUP($A29&amp;D$1,単価[],保育所単価!$G$1,FALSE)*(加算率b+VLOOKUP($A29&amp;D$1,単価[],保育所単価!$H$1,FALSE)),-1)</f>
        <v>#N/A</v>
      </c>
      <c r="E29" s="137"/>
      <c r="F29" s="137"/>
      <c r="G29" s="137"/>
      <c r="H29" s="136" t="e">
        <f>ROUNDDOWN(VLOOKUP($A29&amp;H$1,単価[],保育所単価!$G$1,FALSE)*(加算率b+VLOOKUP($A29&amp;H$1,単価[],保育所単価!$H$1,FALSE)),-1)</f>
        <v>#N/A</v>
      </c>
      <c r="I29" s="137"/>
      <c r="J29" s="137"/>
      <c r="K29" s="137"/>
      <c r="L29" s="138" t="e">
        <f>ROUNDDOWN(VLOOKUP($A29&amp;L$1,単価[],保育所単価!$G$1,FALSE)*(加算率b+VLOOKUP($A29&amp;L$1,単価[],保育所単価!$H$1,FALSE)),-1)</f>
        <v>#N/A</v>
      </c>
      <c r="M29" s="137"/>
      <c r="N29" s="137"/>
      <c r="O29" s="137"/>
      <c r="P29" s="138" t="e">
        <f>ROUNDDOWN(VLOOKUP($A29&amp;P$1,単価[],保育所単価!$G$1,FALSE)*(加算率b+VLOOKUP($A29&amp;P$1,単価[],保育所単価!$H$1,FALSE)),-1)</f>
        <v>#N/A</v>
      </c>
      <c r="Q29" s="137"/>
      <c r="R29" s="137"/>
      <c r="S29" s="137"/>
      <c r="T29" s="138" t="e">
        <f>ROUNDDOWN(VLOOKUP($A29&amp;T$1,単価[],保育所単価!$G$1,FALSE)*(加算率b+VLOOKUP($A29&amp;T$1,単価[],保育所単価!$H$1,FALSE)),-1)</f>
        <v>#N/A</v>
      </c>
      <c r="U29" s="137"/>
      <c r="V29" s="139"/>
      <c r="W29" s="137"/>
      <c r="X29" s="138" t="e">
        <f>ROUNDDOWN(VLOOKUP($A29&amp;X$1,単価[],保育所単価!$G$1,FALSE)*(加算率b+VLOOKUP($A29&amp;X$1,単価[],保育所単価!$H$1,FALSE)),-1)</f>
        <v>#N/A</v>
      </c>
      <c r="Y29" s="137"/>
      <c r="Z29" s="137"/>
      <c r="AA29" s="137"/>
    </row>
    <row r="30" spans="1:27">
      <c r="A30" s="140" t="e">
        <f t="shared" si="2"/>
        <v>#N/A</v>
      </c>
      <c r="B30" s="120" t="str">
        <f t="shared" si="2"/>
        <v>処遇改善等加算（本園/短時間）単価</v>
      </c>
      <c r="C30" s="123">
        <f t="shared" si="2"/>
        <v>0</v>
      </c>
      <c r="D30" s="129"/>
      <c r="E30" s="131" t="e">
        <f>ROUNDDOWN(VLOOKUP($A30&amp;E$1,単価[],保育所単価!$I$1,FALSE)*(加算率b+VLOOKUP($A30&amp;E$1,単価[],保育所単価!$J$1,FALSE)),-1)</f>
        <v>#N/A</v>
      </c>
      <c r="F30" s="132"/>
      <c r="G30" s="132"/>
      <c r="H30" s="129"/>
      <c r="I30" s="131" t="e">
        <f>ROUNDDOWN(VLOOKUP($A30&amp;I$1,単価[],保育所単価!$I$1,FALSE)*(加算率b+VLOOKUP($A30&amp;I$1,単価[],保育所単価!$J$1,FALSE)),-1)</f>
        <v>#N/A</v>
      </c>
      <c r="J30" s="132"/>
      <c r="K30" s="132"/>
      <c r="L30" s="132"/>
      <c r="M30" s="131" t="e">
        <f>ROUNDDOWN(VLOOKUP($A30&amp;M$1,単価[],保育所単価!$I$1,FALSE)*(加算率b+VLOOKUP($A30&amp;M$1,単価[],保育所単価!$J$1,FALSE)),-1)</f>
        <v>#N/A</v>
      </c>
      <c r="N30" s="132"/>
      <c r="O30" s="132"/>
      <c r="P30" s="132"/>
      <c r="Q30" s="131" t="e">
        <f>ROUNDDOWN(VLOOKUP($A30&amp;Q$1,単価[],保育所単価!$I$1,FALSE)*(加算率b+VLOOKUP($A30&amp;Q$1,単価[],保育所単価!$J$1,FALSE)),-1)</f>
        <v>#N/A</v>
      </c>
      <c r="R30" s="132"/>
      <c r="S30" s="132"/>
      <c r="T30" s="132"/>
      <c r="U30" s="131" t="e">
        <f>ROUNDDOWN(VLOOKUP($A30&amp;U$1,単価[],保育所単価!$I$1,FALSE)*(加算率b+VLOOKUP($A30&amp;U$1,単価[],保育所単価!$J$1,FALSE)),-1)</f>
        <v>#N/A</v>
      </c>
      <c r="V30" s="129"/>
      <c r="W30" s="132"/>
      <c r="X30" s="132"/>
      <c r="Y30" s="131" t="e">
        <f>ROUNDDOWN(VLOOKUP($A30&amp;Y$1,単価[],保育所単価!$I$1,FALSE)*(加算率b+VLOOKUP($A30&amp;Y$1,単価[],保育所単価!$J$1,FALSE)),-1)</f>
        <v>#N/A</v>
      </c>
      <c r="Z30" s="132"/>
      <c r="AA30" s="132"/>
    </row>
    <row r="31" spans="1:27">
      <c r="A31" s="140">
        <f t="shared" si="2"/>
        <v>0</v>
      </c>
      <c r="B31" s="120" t="str">
        <f t="shared" si="2"/>
        <v>処遇改善等加算（分園/標準時間）単価</v>
      </c>
      <c r="C31" s="123">
        <f t="shared" si="2"/>
        <v>0</v>
      </c>
      <c r="D31" s="129"/>
      <c r="E31" s="132"/>
      <c r="F31" s="131" t="e">
        <f>ROUNDDOWN(VLOOKUP($A31&amp;F$1,単価[],保育所単価!$G$1,FALSE)*(加算率b+VLOOKUP($A31&amp;F$1,単価[],保育所単価!$H$1,FALSE)),-1)</f>
        <v>#N/A</v>
      </c>
      <c r="G31" s="132"/>
      <c r="H31" s="129"/>
      <c r="I31" s="132"/>
      <c r="J31" s="131" t="e">
        <f>ROUNDDOWN(VLOOKUP($A31&amp;J$1,単価[],保育所単価!$G$1,FALSE)*(加算率b+VLOOKUP($A31&amp;J$1,単価[],保育所単価!$H$1,FALSE)),-1)</f>
        <v>#N/A</v>
      </c>
      <c r="K31" s="132"/>
      <c r="L31" s="132"/>
      <c r="M31" s="132"/>
      <c r="N31" s="131" t="e">
        <f>ROUNDDOWN(VLOOKUP($A31&amp;N$1,単価[],保育所単価!$G$1,FALSE)*(加算率b+VLOOKUP($A31&amp;N$1,単価[],保育所単価!$H$1,FALSE)),-1)</f>
        <v>#N/A</v>
      </c>
      <c r="O31" s="132"/>
      <c r="P31" s="132"/>
      <c r="Q31" s="132"/>
      <c r="R31" s="131" t="e">
        <f>ROUNDDOWN(VLOOKUP($A31&amp;R$1,単価[],保育所単価!$G$1,FALSE)*(加算率b+VLOOKUP($A31&amp;R$1,単価[],保育所単価!$H$1,FALSE)),-1)</f>
        <v>#N/A</v>
      </c>
      <c r="S31" s="132"/>
      <c r="T31" s="132"/>
      <c r="U31" s="132"/>
      <c r="V31" s="135" t="e">
        <f>ROUNDDOWN(VLOOKUP($A31&amp;V$1,単価[],保育所単価!$G$1,FALSE)*(加算率b+VLOOKUP($A31&amp;V$1,単価[],保育所単価!$H$1,FALSE)),-1)</f>
        <v>#N/A</v>
      </c>
      <c r="W31" s="132"/>
      <c r="X31" s="132"/>
      <c r="Y31" s="132"/>
      <c r="Z31" s="131" t="e">
        <f>ROUNDDOWN(VLOOKUP($A31&amp;Z$1,単価[],保育所単価!$G$1,FALSE)*(加算率b+VLOOKUP($A31&amp;Z$1,単価[],保育所単価!$H$1,FALSE)),-1)</f>
        <v>#N/A</v>
      </c>
      <c r="AA31" s="132"/>
    </row>
    <row r="32" spans="1:27">
      <c r="A32" s="140">
        <f t="shared" si="2"/>
        <v>0</v>
      </c>
      <c r="B32" s="120" t="str">
        <f t="shared" si="2"/>
        <v>処遇改善等加算（分園/短時間）単価</v>
      </c>
      <c r="C32" s="123">
        <f t="shared" si="2"/>
        <v>0</v>
      </c>
      <c r="D32" s="129"/>
      <c r="E32" s="132"/>
      <c r="F32" s="132"/>
      <c r="G32" s="131" t="e">
        <f>ROUNDDOWN(VLOOKUP($A32&amp;G$1,単価[],保育所単価!$I$1,FALSE)*(加算率b+VLOOKUP($A32&amp;G$1,単価[],保育所単価!$J$1,FALSE)),-1)</f>
        <v>#N/A</v>
      </c>
      <c r="H32" s="129"/>
      <c r="I32" s="132"/>
      <c r="J32" s="132"/>
      <c r="K32" s="131" t="e">
        <f>ROUNDDOWN(VLOOKUP($A32&amp;K$1,単価[],保育所単価!$I$1,FALSE)*(加算率b+VLOOKUP($A32&amp;K$1,単価[],保育所単価!$J$1,FALSE)),-1)</f>
        <v>#N/A</v>
      </c>
      <c r="L32" s="132"/>
      <c r="M32" s="132"/>
      <c r="N32" s="132"/>
      <c r="O32" s="131" t="e">
        <f>ROUNDDOWN(VLOOKUP($A32&amp;O$1,単価[],保育所単価!$I$1,FALSE)*(加算率b+VLOOKUP($A32&amp;O$1,単価[],保育所単価!$J$1,FALSE)),-1)</f>
        <v>#N/A</v>
      </c>
      <c r="P32" s="132"/>
      <c r="Q32" s="132"/>
      <c r="R32" s="132"/>
      <c r="S32" s="131" t="e">
        <f>ROUNDDOWN(VLOOKUP($A32&amp;S$1,単価[],保育所単価!$I$1,FALSE)*(加算率b+VLOOKUP($A32&amp;S$1,単価[],保育所単価!$J$1,FALSE)),-1)</f>
        <v>#N/A</v>
      </c>
      <c r="T32" s="132"/>
      <c r="U32" s="132"/>
      <c r="V32" s="129"/>
      <c r="W32" s="131" t="e">
        <f>ROUNDDOWN(VLOOKUP($A32&amp;W$1,単価[],保育所単価!$I$1,FALSE)*(加算率b+VLOOKUP($A32&amp;W$1,単価[],保育所単価!$J$1,FALSE)),-1)</f>
        <v>#N/A</v>
      </c>
      <c r="X32" s="132"/>
      <c r="Y32" s="132"/>
      <c r="Z32" s="132"/>
      <c r="AA32" s="131" t="e">
        <f>ROUNDDOWN(VLOOKUP($A32&amp;AA$1,単価[],保育所単価!$I$1,FALSE)*(加算率b+VLOOKUP($A32&amp;AA$1,単価[],保育所単価!$J$1,FALSE)),-1)</f>
        <v>#N/A</v>
      </c>
    </row>
    <row r="33" spans="1:27">
      <c r="A33" s="140" t="e">
        <f t="shared" si="2"/>
        <v>#N/A</v>
      </c>
      <c r="B33" s="120" t="str">
        <f t="shared" si="2"/>
        <v>3歳児配置改善加算単価</v>
      </c>
      <c r="C33" s="123">
        <f t="shared" si="2"/>
        <v>0</v>
      </c>
      <c r="D33" s="129"/>
      <c r="E33" s="132"/>
      <c r="F33" s="132"/>
      <c r="G33" s="132"/>
      <c r="H33" s="129"/>
      <c r="I33" s="132"/>
      <c r="J33" s="132"/>
      <c r="K33" s="132"/>
      <c r="L33" s="132"/>
      <c r="M33" s="132"/>
      <c r="N33" s="132"/>
      <c r="O33" s="132"/>
      <c r="P33" s="131" t="e">
        <f>ROUNDDOWN(VLOOKUP($A33&amp;P$1,単価[],保育所単価!$K$1,FALSE)*(加算率b+VLOOKUP($A33&amp;P$1,単価[],保育所単価!$L$1,FALSE)),-1)*$C33</f>
        <v>#N/A</v>
      </c>
      <c r="Q33" s="131" t="e">
        <f>ROUNDDOWN(VLOOKUP($A33&amp;Q$1,単価[],保育所単価!$K$1,FALSE)*(加算率b+VLOOKUP($A33&amp;Q$1,単価[],保育所単価!$L$1,FALSE)),-1)*$C33</f>
        <v>#N/A</v>
      </c>
      <c r="R33" s="131" t="e">
        <f>ROUNDDOWN(VLOOKUP($A33&amp;R$1,単価[],保育所単価!$K$1,FALSE)*(加算率b+VLOOKUP($A33&amp;R$1,単価[],保育所単価!$L$1,FALSE)),-1)*$C33</f>
        <v>#N/A</v>
      </c>
      <c r="S33" s="131" t="e">
        <f>ROUNDDOWN(VLOOKUP($A33&amp;S$1,単価[],保育所単価!$K$1,FALSE)*(加算率b+VLOOKUP($A33&amp;S$1,単価[],保育所単価!$L$1,FALSE)),-1)*$C33</f>
        <v>#N/A</v>
      </c>
      <c r="T33" s="132"/>
      <c r="U33" s="132"/>
      <c r="V33" s="129"/>
      <c r="W33" s="132"/>
      <c r="X33" s="132"/>
      <c r="Y33" s="132"/>
      <c r="Z33" s="132"/>
      <c r="AA33" s="132"/>
    </row>
    <row r="34" spans="1:27">
      <c r="A34" s="140" t="e">
        <f t="shared" si="2"/>
        <v>#N/A</v>
      </c>
      <c r="B34" s="120" t="str">
        <f t="shared" si="2"/>
        <v>4歳以上児配置改善加算単価</v>
      </c>
      <c r="C34" s="123">
        <f t="shared" si="2"/>
        <v>0</v>
      </c>
      <c r="D34" s="129"/>
      <c r="E34" s="132"/>
      <c r="F34" s="132"/>
      <c r="G34" s="132"/>
      <c r="H34" s="129"/>
      <c r="I34" s="132"/>
      <c r="J34" s="132"/>
      <c r="K34" s="132"/>
      <c r="L34" s="132"/>
      <c r="M34" s="132"/>
      <c r="N34" s="132"/>
      <c r="O34" s="132"/>
      <c r="P34" s="132"/>
      <c r="Q34" s="132"/>
      <c r="R34" s="132"/>
      <c r="S34" s="132"/>
      <c r="T34" s="131" t="e">
        <f>ROUNDDOWN(VLOOKUP($A34&amp;T$1,単価[],保育所単価!$M$1,FALSE)*(加算率b+VLOOKUP($A34&amp;T$1,単価[],保育所単価!$N$1,FALSE)),-1)*$C34</f>
        <v>#N/A</v>
      </c>
      <c r="U34" s="131" t="e">
        <f>ROUNDDOWN(VLOOKUP($A34&amp;U$1,単価[],保育所単価!$M$1,FALSE)*(加算率b+VLOOKUP($A34&amp;U$1,単価[],保育所単価!$N$1,FALSE)),-1)*$C34</f>
        <v>#N/A</v>
      </c>
      <c r="V34" s="131" t="e">
        <f>ROUNDDOWN(VLOOKUP($A34&amp;V$1,単価[],保育所単価!$M$1,FALSE)*(加算率b+VLOOKUP($A34&amp;V$1,単価[],保育所単価!$N$1,FALSE)),-1)*$C34</f>
        <v>#N/A</v>
      </c>
      <c r="W34" s="131" t="e">
        <f>ROUNDDOWN(VLOOKUP($A34&amp;W$1,単価[],保育所単価!$M$1,FALSE)*(加算率b+VLOOKUP($A34&amp;W$1,単価[],保育所単価!$N$1,FALSE)),-1)*$C34</f>
        <v>#N/A</v>
      </c>
      <c r="X34" s="131" t="e">
        <f>ROUNDDOWN(VLOOKUP($A34&amp;X$1,単価[],保育所単価!$M$1,FALSE)*(加算率b+VLOOKUP($A34&amp;X$1,単価[],保育所単価!$N$1,FALSE)),-1)*$C34</f>
        <v>#N/A</v>
      </c>
      <c r="Y34" s="131" t="e">
        <f>ROUNDDOWN(VLOOKUP($A34&amp;Y$1,単価[],保育所単価!$M$1,FALSE)*(加算率b+VLOOKUP($A34&amp;Y$1,単価[],保育所単価!$N$1,FALSE)),-1)*$C34</f>
        <v>#N/A</v>
      </c>
      <c r="Z34" s="131" t="e">
        <f>ROUNDDOWN(VLOOKUP($A34&amp;Z$1,単価[],保育所単価!$M$1,FALSE)*(加算率b+VLOOKUP($A34&amp;Z$1,単価[],保育所単価!$N$1,FALSE)),-1)*$C34</f>
        <v>#N/A</v>
      </c>
      <c r="AA34" s="131" t="e">
        <f>ROUNDDOWN(VLOOKUP($A34&amp;AA$1,単価[],保育所単価!$M$1,FALSE)*(加算率b+VLOOKUP($A34&amp;AA$1,単価[],保育所単価!$N$1,FALSE)),-1)*$C34</f>
        <v>#N/A</v>
      </c>
    </row>
    <row r="35" spans="1:27">
      <c r="A35" s="140" t="e">
        <f t="shared" si="2"/>
        <v>#N/A</v>
      </c>
      <c r="B35" s="120" t="str">
        <f t="shared" si="2"/>
        <v>1歳児配置改善加算単価</v>
      </c>
      <c r="C35" s="123">
        <f t="shared" si="2"/>
        <v>0</v>
      </c>
      <c r="D35" s="129"/>
      <c r="E35" s="132"/>
      <c r="F35" s="132"/>
      <c r="G35" s="132"/>
      <c r="H35" s="131" t="e">
        <f>ROUNDDOWN(VLOOKUP($A35&amp;H$1,単価[],保育所単価!$O$1,FALSE)*(加算率b+VLOOKUP($A35&amp;H$1,単価[],保育所単価!$P$1,FALSE)),-1)*$C35</f>
        <v>#N/A</v>
      </c>
      <c r="I35" s="131" t="e">
        <f>ROUNDDOWN(VLOOKUP($A35&amp;I$1,単価[],保育所単価!$O$1,FALSE)*(加算率b+VLOOKUP($A35&amp;I$1,単価[],保育所単価!$P$1,FALSE)),-1)*$C35</f>
        <v>#N/A</v>
      </c>
      <c r="J35" s="131" t="e">
        <f>ROUNDDOWN(VLOOKUP($A35&amp;J$1,単価[],保育所単価!$O$1,FALSE)*(加算率b+VLOOKUP($A35&amp;J$1,単価[],保育所単価!$P$1,FALSE)),-1)*$C35</f>
        <v>#N/A</v>
      </c>
      <c r="K35" s="131" t="e">
        <f>ROUNDDOWN(VLOOKUP($A35&amp;K$1,単価[],保育所単価!$O$1,FALSE)*(加算率b+VLOOKUP($A35&amp;K$1,単価[],保育所単価!$P$1,FALSE)),-1)*$C35</f>
        <v>#N/A</v>
      </c>
      <c r="L35" s="132"/>
      <c r="M35" s="132"/>
      <c r="N35" s="132"/>
      <c r="O35" s="132"/>
      <c r="P35" s="132"/>
      <c r="Q35" s="132"/>
      <c r="R35" s="132"/>
      <c r="S35" s="132"/>
      <c r="T35" s="132"/>
      <c r="U35" s="132"/>
      <c r="V35" s="129"/>
      <c r="W35" s="132"/>
      <c r="X35" s="132"/>
      <c r="Y35" s="132"/>
      <c r="Z35" s="132"/>
      <c r="AA35" s="132"/>
    </row>
    <row r="36" spans="1:27">
      <c r="A36" s="140">
        <f t="shared" si="2"/>
        <v>1</v>
      </c>
      <c r="B36" s="120" t="str">
        <f t="shared" si="2"/>
        <v>休日保育加算単価</v>
      </c>
      <c r="C36" s="123">
        <f t="shared" si="2"/>
        <v>0</v>
      </c>
      <c r="D36" s="131" t="e">
        <f>ROUNDDOWN(VLOOKUP($A36,保育所単価!$AC$8:$AE$22,2,FALSE)*(加算率b+VLOOKUP($A36,保育所単価!$AC$8:$AE$22,3,FALSE))/'2_区分12加算額計算表'!$D$19,-1)*$C36</f>
        <v>#N/A</v>
      </c>
      <c r="E36" s="131" t="e">
        <f>ROUNDDOWN(VLOOKUP($A36,保育所単価!$AC$8:$AE$22,2,FALSE)*(加算率b+VLOOKUP($A36,保育所単価!$AC$8:$AE$22,3,FALSE))/'2_区分12加算額計算表'!$D$19,-1)*$C36</f>
        <v>#N/A</v>
      </c>
      <c r="F36" s="131" t="e">
        <f>ROUNDDOWN(VLOOKUP($A36,保育所単価!$AC$8:$AE$22,2,FALSE)*(加算率b+VLOOKUP($A36,保育所単価!$AC$8:$AE$22,3,FALSE))/'2_区分12加算額計算表'!$D$19,-1)*$C36</f>
        <v>#N/A</v>
      </c>
      <c r="G36" s="131" t="e">
        <f>ROUNDDOWN(VLOOKUP($A36,保育所単価!$AC$8:$AE$22,2,FALSE)*(加算率b+VLOOKUP($A36,保育所単価!$AC$8:$AE$22,3,FALSE))/'2_区分12加算額計算表'!$D$19,-1)*$C36</f>
        <v>#N/A</v>
      </c>
      <c r="H36" s="131" t="e">
        <f>ROUNDDOWN(VLOOKUP($A36,保育所単価!$AC$8:$AE$22,2,FALSE)*(加算率b+VLOOKUP($A36,保育所単価!$AC$8:$AE$22,3,FALSE))/'2_区分12加算額計算表'!$D$19,-1)*$C36</f>
        <v>#N/A</v>
      </c>
      <c r="I36" s="131" t="e">
        <f>ROUNDDOWN(VLOOKUP($A36,保育所単価!$AC$8:$AE$22,2,FALSE)*(加算率b+VLOOKUP($A36,保育所単価!$AC$8:$AE$22,3,FALSE))/'2_区分12加算額計算表'!$D$19,-1)*$C36</f>
        <v>#N/A</v>
      </c>
      <c r="J36" s="131" t="e">
        <f>ROUNDDOWN(VLOOKUP($A36,保育所単価!$AC$8:$AE$22,2,FALSE)*(加算率b+VLOOKUP($A36,保育所単価!$AC$8:$AE$22,3,FALSE))/'2_区分12加算額計算表'!$D$19,-1)*$C36</f>
        <v>#N/A</v>
      </c>
      <c r="K36" s="131" t="e">
        <f>ROUNDDOWN(VLOOKUP($A36,保育所単価!$AC$8:$AE$22,2,FALSE)*(加算率b+VLOOKUP($A36,保育所単価!$AC$8:$AE$22,3,FALSE))/'2_区分12加算額計算表'!$D$19,-1)*$C36</f>
        <v>#N/A</v>
      </c>
      <c r="L36" s="131" t="e">
        <f>ROUNDDOWN(VLOOKUP($A36,保育所単価!$AC$8:$AE$22,2,FALSE)*(加算率b+VLOOKUP($A36,保育所単価!$AC$8:$AE$22,3,FALSE))/'2_区分12加算額計算表'!$D$19,-1)*$C36</f>
        <v>#N/A</v>
      </c>
      <c r="M36" s="131" t="e">
        <f>ROUNDDOWN(VLOOKUP($A36,保育所単価!$AC$8:$AE$22,2,FALSE)*(加算率b+VLOOKUP($A36,保育所単価!$AC$8:$AE$22,3,FALSE))/'2_区分12加算額計算表'!$D$19,-1)*$C36</f>
        <v>#N/A</v>
      </c>
      <c r="N36" s="131" t="e">
        <f>ROUNDDOWN(VLOOKUP($A36,保育所単価!$AC$8:$AE$22,2,FALSE)*(加算率b+VLOOKUP($A36,保育所単価!$AC$8:$AE$22,3,FALSE))/'2_区分12加算額計算表'!$D$19,-1)*$C36</f>
        <v>#N/A</v>
      </c>
      <c r="O36" s="131" t="e">
        <f>ROUNDDOWN(VLOOKUP($A36,保育所単価!$AC$8:$AE$22,2,FALSE)*(加算率b+VLOOKUP($A36,保育所単価!$AC$8:$AE$22,3,FALSE))/'2_区分12加算額計算表'!$D$19,-1)*$C36</f>
        <v>#N/A</v>
      </c>
      <c r="P36" s="131" t="e">
        <f>ROUNDDOWN(VLOOKUP($A36,保育所単価!$AC$8:$AE$22,2,FALSE)*(加算率b+VLOOKUP($A36,保育所単価!$AC$8:$AE$22,3,FALSE))/'2_区分12加算額計算表'!$D$19,-1)*$C36</f>
        <v>#N/A</v>
      </c>
      <c r="Q36" s="131" t="e">
        <f>ROUNDDOWN(VLOOKUP($A36,保育所単価!$AC$8:$AE$22,2,FALSE)*(加算率b+VLOOKUP($A36,保育所単価!$AC$8:$AE$22,3,FALSE))/'2_区分12加算額計算表'!$D$19,-1)*$C36</f>
        <v>#N/A</v>
      </c>
      <c r="R36" s="131" t="e">
        <f>ROUNDDOWN(VLOOKUP($A36,保育所単価!$AC$8:$AE$22,2,FALSE)*(加算率b+VLOOKUP($A36,保育所単価!$AC$8:$AE$22,3,FALSE))/'2_区分12加算額計算表'!$D$19,-1)*$C36</f>
        <v>#N/A</v>
      </c>
      <c r="S36" s="131" t="e">
        <f>ROUNDDOWN(VLOOKUP($A36,保育所単価!$AC$8:$AE$22,2,FALSE)*(加算率b+VLOOKUP($A36,保育所単価!$AC$8:$AE$22,3,FALSE))/'2_区分12加算額計算表'!$D$19,-1)*$C36</f>
        <v>#N/A</v>
      </c>
      <c r="T36" s="131" t="e">
        <f>ROUNDDOWN(VLOOKUP($A36,保育所単価!$AC$8:$AE$22,2,FALSE)*(加算率b+VLOOKUP($A36,保育所単価!$AC$8:$AE$22,3,FALSE))/'2_区分12加算額計算表'!$D$19,-1)*$C36</f>
        <v>#N/A</v>
      </c>
      <c r="U36" s="131" t="e">
        <f>ROUNDDOWN(VLOOKUP($A36,保育所単価!$AC$8:$AE$22,2,FALSE)*(加算率b+VLOOKUP($A36,保育所単価!$AC$8:$AE$22,3,FALSE))/'2_区分12加算額計算表'!$D$19,-1)*$C36</f>
        <v>#N/A</v>
      </c>
      <c r="V36" s="131" t="e">
        <f>ROUNDDOWN(VLOOKUP($A36,保育所単価!$AC$8:$AE$22,2,FALSE)*(加算率b+VLOOKUP($A36,保育所単価!$AC$8:$AE$22,3,FALSE))/'2_区分12加算額計算表'!$D$19,-1)*$C36</f>
        <v>#N/A</v>
      </c>
      <c r="W36" s="131" t="e">
        <f>ROUNDDOWN(VLOOKUP($A36,保育所単価!$AC$8:$AE$22,2,FALSE)*(加算率b+VLOOKUP($A36,保育所単価!$AC$8:$AE$22,3,FALSE))/'2_区分12加算額計算表'!$D$19,-1)*$C36</f>
        <v>#N/A</v>
      </c>
      <c r="X36" s="131" t="e">
        <f>ROUNDDOWN(VLOOKUP($A36,保育所単価!$AC$8:$AE$22,2,FALSE)*(加算率b+VLOOKUP($A36,保育所単価!$AC$8:$AE$22,3,FALSE))/'2_区分12加算額計算表'!$D$19,-1)*$C36</f>
        <v>#N/A</v>
      </c>
      <c r="Y36" s="131" t="e">
        <f>ROUNDDOWN(VLOOKUP($A36,保育所単価!$AC$8:$AE$22,2,FALSE)*(加算率b+VLOOKUP($A36,保育所単価!$AC$8:$AE$22,3,FALSE))/'2_区分12加算額計算表'!$D$19,-1)*$C36</f>
        <v>#N/A</v>
      </c>
      <c r="Z36" s="131" t="e">
        <f>ROUNDDOWN(VLOOKUP($A36,保育所単価!$AC$8:$AE$22,2,FALSE)*(加算率b+VLOOKUP($A36,保育所単価!$AC$8:$AE$22,3,FALSE))/'2_区分12加算額計算表'!$D$19,-1)*$C36</f>
        <v>#N/A</v>
      </c>
      <c r="AA36" s="131" t="e">
        <f>ROUNDDOWN(VLOOKUP($A36,保育所単価!$AC$8:$AE$22,2,FALSE)*(加算率b+VLOOKUP($A36,保育所単価!$AC$8:$AE$22,3,FALSE))/'2_区分12加算額計算表'!$D$19,-1)*$C36</f>
        <v>#N/A</v>
      </c>
    </row>
    <row r="37" spans="1:27">
      <c r="A37" s="140" t="e">
        <f t="shared" si="2"/>
        <v>#N/A</v>
      </c>
      <c r="B37" s="120" t="str">
        <f t="shared" si="2"/>
        <v>夜間保育加算単価</v>
      </c>
      <c r="C37" s="123">
        <f t="shared" si="2"/>
        <v>0</v>
      </c>
      <c r="D37" s="131" t="e">
        <f>ROUNDDOWN(VLOOKUP($A37&amp;D$1,単価[],保育所単価!$Q$1,FALSE)*(加算率b+VLOOKUP($A37&amp;D$1,単価[],保育所単価!$R$1,FALSE)),-1)*$C37</f>
        <v>#N/A</v>
      </c>
      <c r="E37" s="131" t="e">
        <f>ROUNDDOWN(VLOOKUP($A37&amp;E$1,単価[],保育所単価!$Q$1,FALSE)*(加算率b+VLOOKUP($A37&amp;E$1,単価[],保育所単価!$R$1,FALSE)),-1)*$C37</f>
        <v>#N/A</v>
      </c>
      <c r="F37" s="131" t="e">
        <f>ROUNDDOWN(VLOOKUP($A37&amp;F$1,単価[],保育所単価!$Q$1,FALSE)*(加算率b+VLOOKUP($A37&amp;F$1,単価[],保育所単価!$R$1,FALSE)),-1)*$C37</f>
        <v>#N/A</v>
      </c>
      <c r="G37" s="131" t="e">
        <f>ROUNDDOWN(VLOOKUP($A37&amp;G$1,単価[],保育所単価!$Q$1,FALSE)*(加算率b+VLOOKUP($A37&amp;G$1,単価[],保育所単価!$R$1,FALSE)),-1)*$C37</f>
        <v>#N/A</v>
      </c>
      <c r="H37" s="131" t="e">
        <f>ROUNDDOWN(VLOOKUP($A37&amp;H$1,単価[],保育所単価!$Q$1,FALSE)*(加算率b+VLOOKUP($A37&amp;H$1,単価[],保育所単価!$R$1,FALSE)),-1)*$C37</f>
        <v>#N/A</v>
      </c>
      <c r="I37" s="131" t="e">
        <f>ROUNDDOWN(VLOOKUP($A37&amp;I$1,単価[],保育所単価!$Q$1,FALSE)*(加算率b+VLOOKUP($A37&amp;I$1,単価[],保育所単価!$R$1,FALSE)),-1)*$C37</f>
        <v>#N/A</v>
      </c>
      <c r="J37" s="131" t="e">
        <f>ROUNDDOWN(VLOOKUP($A37&amp;J$1,単価[],保育所単価!$Q$1,FALSE)*(加算率b+VLOOKUP($A37&amp;J$1,単価[],保育所単価!$R$1,FALSE)),-1)*$C37</f>
        <v>#N/A</v>
      </c>
      <c r="K37" s="131" t="e">
        <f>ROUNDDOWN(VLOOKUP($A37&amp;K$1,単価[],保育所単価!$Q$1,FALSE)*(加算率b+VLOOKUP($A37&amp;K$1,単価[],保育所単価!$R$1,FALSE)),-1)*$C37</f>
        <v>#N/A</v>
      </c>
      <c r="L37" s="131" t="e">
        <f>ROUNDDOWN(VLOOKUP($A37&amp;L$1,単価[],保育所単価!$Q$1,FALSE)*(加算率b+VLOOKUP($A37&amp;L$1,単価[],保育所単価!$R$1,FALSE)),-1)*$C37</f>
        <v>#N/A</v>
      </c>
      <c r="M37" s="131" t="e">
        <f>ROUNDDOWN(VLOOKUP($A37&amp;M$1,単価[],保育所単価!$Q$1,FALSE)*(加算率b+VLOOKUP($A37&amp;M$1,単価[],保育所単価!$R$1,FALSE)),-1)*$C37</f>
        <v>#N/A</v>
      </c>
      <c r="N37" s="131" t="e">
        <f>ROUNDDOWN(VLOOKUP($A37&amp;N$1,単価[],保育所単価!$Q$1,FALSE)*(加算率b+VLOOKUP($A37&amp;N$1,単価[],保育所単価!$R$1,FALSE)),-1)*$C37</f>
        <v>#N/A</v>
      </c>
      <c r="O37" s="131" t="e">
        <f>ROUNDDOWN(VLOOKUP($A37&amp;O$1,単価[],保育所単価!$Q$1,FALSE)*(加算率b+VLOOKUP($A37&amp;O$1,単価[],保育所単価!$R$1,FALSE)),-1)*$C37</f>
        <v>#N/A</v>
      </c>
      <c r="P37" s="131" t="e">
        <f>ROUNDDOWN(VLOOKUP($A37&amp;P$1,単価[],保育所単価!$Q$1,FALSE)*(加算率b+VLOOKUP($A37&amp;P$1,単価[],保育所単価!$R$1,FALSE)),-1)*$C37</f>
        <v>#N/A</v>
      </c>
      <c r="Q37" s="131" t="e">
        <f>ROUNDDOWN(VLOOKUP($A37&amp;Q$1,単価[],保育所単価!$Q$1,FALSE)*(加算率b+VLOOKUP($A37&amp;Q$1,単価[],保育所単価!$R$1,FALSE)),-1)*$C37</f>
        <v>#N/A</v>
      </c>
      <c r="R37" s="131" t="e">
        <f>ROUNDDOWN(VLOOKUP($A37&amp;R$1,単価[],保育所単価!$Q$1,FALSE)*(加算率b+VLOOKUP($A37&amp;R$1,単価[],保育所単価!$R$1,FALSE)),-1)*$C37</f>
        <v>#N/A</v>
      </c>
      <c r="S37" s="131" t="e">
        <f>ROUNDDOWN(VLOOKUP($A37&amp;S$1,単価[],保育所単価!$Q$1,FALSE)*(加算率b+VLOOKUP($A37&amp;S$1,単価[],保育所単価!$R$1,FALSE)),-1)*$C37</f>
        <v>#N/A</v>
      </c>
      <c r="T37" s="131" t="e">
        <f>ROUNDDOWN(VLOOKUP($A37&amp;T$1,単価[],保育所単価!$Q$1,FALSE)*(加算率b+VLOOKUP($A37&amp;T$1,単価[],保育所単価!$R$1,FALSE)),-1)*$C37</f>
        <v>#N/A</v>
      </c>
      <c r="U37" s="131" t="e">
        <f>ROUNDDOWN(VLOOKUP($A37&amp;U$1,単価[],保育所単価!$Q$1,FALSE)*(加算率b+VLOOKUP($A37&amp;U$1,単価[],保育所単価!$R$1,FALSE)),-1)*$C37</f>
        <v>#N/A</v>
      </c>
      <c r="V37" s="131" t="e">
        <f>ROUNDDOWN(VLOOKUP($A37&amp;V$1,単価[],保育所単価!$Q$1,FALSE)*(加算率b+VLOOKUP($A37&amp;V$1,単価[],保育所単価!$R$1,FALSE)),-1)*$C37</f>
        <v>#N/A</v>
      </c>
      <c r="W37" s="131" t="e">
        <f>ROUNDDOWN(VLOOKUP($A37&amp;W$1,単価[],保育所単価!$Q$1,FALSE)*(加算率b+VLOOKUP($A37&amp;W$1,単価[],保育所単価!$R$1,FALSE)),-1)*$C37</f>
        <v>#N/A</v>
      </c>
      <c r="X37" s="131" t="e">
        <f>ROUNDDOWN(VLOOKUP($A37&amp;X$1,単価[],保育所単価!$Q$1,FALSE)*(加算率b+VLOOKUP($A37&amp;X$1,単価[],保育所単価!$R$1,FALSE)),-1)*$C37</f>
        <v>#N/A</v>
      </c>
      <c r="Y37" s="131" t="e">
        <f>ROUNDDOWN(VLOOKUP($A37&amp;Y$1,単価[],保育所単価!$Q$1,FALSE)*(加算率b+VLOOKUP($A37&amp;Y$1,単価[],保育所単価!$R$1,FALSE)),-1)*$C37</f>
        <v>#N/A</v>
      </c>
      <c r="Z37" s="131" t="e">
        <f>ROUNDDOWN(VLOOKUP($A37&amp;Z$1,単価[],保育所単価!$Q$1,FALSE)*(加算率b+VLOOKUP($A37&amp;Z$1,単価[],保育所単価!$R$1,FALSE)),-1)*$C37</f>
        <v>#N/A</v>
      </c>
      <c r="AA37" s="131" t="e">
        <f>ROUNDDOWN(VLOOKUP($A37&amp;AA$1,単価[],保育所単価!$Q$1,FALSE)*(加算率b+VLOOKUP($A37&amp;AA$1,単価[],保育所単価!$R$1,FALSE)),-1)*$C37</f>
        <v>#N/A</v>
      </c>
    </row>
    <row r="38" spans="1:27">
      <c r="A38" s="140" t="e">
        <f t="shared" si="2"/>
        <v>#N/A</v>
      </c>
      <c r="B38" s="120" t="str">
        <f t="shared" si="2"/>
        <v>チーム保育推進加算単価</v>
      </c>
      <c r="C38" s="123">
        <f t="shared" si="2"/>
        <v>0</v>
      </c>
      <c r="D38" s="131" t="e">
        <f>ROUNDDOWN(VLOOKUP($A38&amp;D$1,単価[],保育所単価!$S$1,FALSE)*(加算率b+VLOOKUP($A38&amp;D$1,単価[],保育所単価!$T$1,FALSE)),-1)*$C38</f>
        <v>#N/A</v>
      </c>
      <c r="E38" s="131" t="e">
        <f>ROUNDDOWN(VLOOKUP($A38&amp;E$1,単価[],保育所単価!$S$1,FALSE)*(加算率b+VLOOKUP($A38&amp;E$1,単価[],保育所単価!$T$1,FALSE)),-1)*$C38</f>
        <v>#N/A</v>
      </c>
      <c r="F38" s="131" t="e">
        <f>ROUNDDOWN(VLOOKUP($A38&amp;F$1,単価[],保育所単価!$S$1,FALSE)*(加算率b+VLOOKUP($A38&amp;F$1,単価[],保育所単価!$T$1,FALSE)),-1)*$C38</f>
        <v>#N/A</v>
      </c>
      <c r="G38" s="131" t="e">
        <f>ROUNDDOWN(VLOOKUP($A38&amp;G$1,単価[],保育所単価!$S$1,FALSE)*(加算率b+VLOOKUP($A38&amp;G$1,単価[],保育所単価!$T$1,FALSE)),-1)*$C38</f>
        <v>#N/A</v>
      </c>
      <c r="H38" s="131" t="e">
        <f>ROUNDDOWN(VLOOKUP($A38&amp;H$1,単価[],保育所単価!$S$1,FALSE)*(加算率b+VLOOKUP($A38&amp;H$1,単価[],保育所単価!$T$1,FALSE)),-1)*$C38</f>
        <v>#N/A</v>
      </c>
      <c r="I38" s="131" t="e">
        <f>ROUNDDOWN(VLOOKUP($A38&amp;I$1,単価[],保育所単価!$S$1,FALSE)*(加算率b+VLOOKUP($A38&amp;I$1,単価[],保育所単価!$T$1,FALSE)),-1)*$C38</f>
        <v>#N/A</v>
      </c>
      <c r="J38" s="131" t="e">
        <f>ROUNDDOWN(VLOOKUP($A38&amp;J$1,単価[],保育所単価!$S$1,FALSE)*(加算率b+VLOOKUP($A38&amp;J$1,単価[],保育所単価!$T$1,FALSE)),-1)*$C38</f>
        <v>#N/A</v>
      </c>
      <c r="K38" s="131" t="e">
        <f>ROUNDDOWN(VLOOKUP($A38&amp;K$1,単価[],保育所単価!$S$1,FALSE)*(加算率b+VLOOKUP($A38&amp;K$1,単価[],保育所単価!$T$1,FALSE)),-1)*$C38</f>
        <v>#N/A</v>
      </c>
      <c r="L38" s="131" t="e">
        <f>ROUNDDOWN(VLOOKUP($A38&amp;L$1,単価[],保育所単価!$S$1,FALSE)*(加算率b+VLOOKUP($A38&amp;L$1,単価[],保育所単価!$T$1,FALSE)),-1)*$C38</f>
        <v>#N/A</v>
      </c>
      <c r="M38" s="131" t="e">
        <f>ROUNDDOWN(VLOOKUP($A38&amp;M$1,単価[],保育所単価!$S$1,FALSE)*(加算率b+VLOOKUP($A38&amp;M$1,単価[],保育所単価!$T$1,FALSE)),-1)*$C38</f>
        <v>#N/A</v>
      </c>
      <c r="N38" s="131" t="e">
        <f>ROUNDDOWN(VLOOKUP($A38&amp;N$1,単価[],保育所単価!$S$1,FALSE)*(加算率b+VLOOKUP($A38&amp;N$1,単価[],保育所単価!$T$1,FALSE)),-1)*$C38</f>
        <v>#N/A</v>
      </c>
      <c r="O38" s="131" t="e">
        <f>ROUNDDOWN(VLOOKUP($A38&amp;O$1,単価[],保育所単価!$S$1,FALSE)*(加算率b+VLOOKUP($A38&amp;O$1,単価[],保育所単価!$T$1,FALSE)),-1)*$C38</f>
        <v>#N/A</v>
      </c>
      <c r="P38" s="131" t="e">
        <f>ROUNDDOWN(VLOOKUP($A38&amp;P$1,単価[],保育所単価!$S$1,FALSE)*(加算率b+VLOOKUP($A38&amp;P$1,単価[],保育所単価!$T$1,FALSE)),-1)*$C38</f>
        <v>#N/A</v>
      </c>
      <c r="Q38" s="131" t="e">
        <f>ROUNDDOWN(VLOOKUP($A38&amp;Q$1,単価[],保育所単価!$S$1,FALSE)*(加算率b+VLOOKUP($A38&amp;Q$1,単価[],保育所単価!$T$1,FALSE)),-1)*$C38</f>
        <v>#N/A</v>
      </c>
      <c r="R38" s="131" t="e">
        <f>ROUNDDOWN(VLOOKUP($A38&amp;R$1,単価[],保育所単価!$S$1,FALSE)*(加算率b+VLOOKUP($A38&amp;R$1,単価[],保育所単価!$T$1,FALSE)),-1)*$C38</f>
        <v>#N/A</v>
      </c>
      <c r="S38" s="131" t="e">
        <f>ROUNDDOWN(VLOOKUP($A38&amp;S$1,単価[],保育所単価!$S$1,FALSE)*(加算率b+VLOOKUP($A38&amp;S$1,単価[],保育所単価!$T$1,FALSE)),-1)*$C38</f>
        <v>#N/A</v>
      </c>
      <c r="T38" s="131" t="e">
        <f>ROUNDDOWN(VLOOKUP($A38&amp;T$1,単価[],保育所単価!$S$1,FALSE)*(加算率b+VLOOKUP($A38&amp;T$1,単価[],保育所単価!$T$1,FALSE)),-1)*$C38</f>
        <v>#N/A</v>
      </c>
      <c r="U38" s="131" t="e">
        <f>ROUNDDOWN(VLOOKUP($A38&amp;U$1,単価[],保育所単価!$S$1,FALSE)*(加算率b+VLOOKUP($A38&amp;U$1,単価[],保育所単価!$T$1,FALSE)),-1)*$C38</f>
        <v>#N/A</v>
      </c>
      <c r="V38" s="131" t="e">
        <f>ROUNDDOWN(VLOOKUP($A38&amp;V$1,単価[],保育所単価!$S$1,FALSE)*(加算率b+VLOOKUP($A38&amp;V$1,単価[],保育所単価!$T$1,FALSE)),-1)*$C38</f>
        <v>#N/A</v>
      </c>
      <c r="W38" s="131" t="e">
        <f>ROUNDDOWN(VLOOKUP($A38&amp;W$1,単価[],保育所単価!$S$1,FALSE)*(加算率b+VLOOKUP($A38&amp;W$1,単価[],保育所単価!$T$1,FALSE)),-1)*$C38</f>
        <v>#N/A</v>
      </c>
      <c r="X38" s="131" t="e">
        <f>ROUNDDOWN(VLOOKUP($A38&amp;X$1,単価[],保育所単価!$S$1,FALSE)*(加算率b+VLOOKUP($A38&amp;X$1,単価[],保育所単価!$T$1,FALSE)),-1)*$C38</f>
        <v>#N/A</v>
      </c>
      <c r="Y38" s="131" t="e">
        <f>ROUNDDOWN(VLOOKUP($A38&amp;Y$1,単価[],保育所単価!$S$1,FALSE)*(加算率b+VLOOKUP($A38&amp;Y$1,単価[],保育所単価!$T$1,FALSE)),-1)*$C38</f>
        <v>#N/A</v>
      </c>
      <c r="Z38" s="131" t="e">
        <f>ROUNDDOWN(VLOOKUP($A38&amp;Z$1,単価[],保育所単価!$S$1,FALSE)*(加算率b+VLOOKUP($A38&amp;Z$1,単価[],保育所単価!$T$1,FALSE)),-1)*$C38</f>
        <v>#N/A</v>
      </c>
      <c r="AA38" s="131" t="e">
        <f>ROUNDDOWN(VLOOKUP($A38&amp;AA$1,単価[],保育所単価!$S$1,FALSE)*(加算率b+VLOOKUP($A38&amp;AA$1,単価[],保育所単価!$T$1,FALSE)),-1)*$C38</f>
        <v>#N/A</v>
      </c>
    </row>
    <row r="39" spans="1:27">
      <c r="A39" s="140">
        <f t="shared" si="2"/>
        <v>0</v>
      </c>
      <c r="B39" s="120" t="str">
        <f t="shared" si="2"/>
        <v>分園の調整</v>
      </c>
      <c r="C39" s="123">
        <f t="shared" si="2"/>
        <v>0</v>
      </c>
      <c r="D39" s="129"/>
      <c r="E39" s="132"/>
      <c r="F39" s="131" t="e">
        <f>ROUNDDOWN(SUM(F31:F32)/10,-1)*-1</f>
        <v>#N/A</v>
      </c>
      <c r="G39" s="131" t="e">
        <f>ROUNDDOWN(SUM(G31:G32)/10,-1)*-1</f>
        <v>#N/A</v>
      </c>
      <c r="H39" s="129"/>
      <c r="I39" s="132"/>
      <c r="J39" s="131" t="e">
        <f>ROUNDDOWN(SUM(J31:J32)/10,-1)*-1</f>
        <v>#N/A</v>
      </c>
      <c r="K39" s="131" t="e">
        <f>ROUNDDOWN(SUM(K31:K32)/10,-1)*-1</f>
        <v>#N/A</v>
      </c>
      <c r="L39" s="132"/>
      <c r="M39" s="132"/>
      <c r="N39" s="131" t="e">
        <f>ROUNDDOWN(SUM(N31:N32)/10,-1)*-1</f>
        <v>#N/A</v>
      </c>
      <c r="O39" s="131" t="e">
        <f>ROUNDDOWN(SUM(O31:O32)/10,-1)*-1</f>
        <v>#N/A</v>
      </c>
      <c r="P39" s="132"/>
      <c r="Q39" s="132"/>
      <c r="R39" s="131" t="e">
        <f>ROUNDDOWN(SUM(R31:R32)/10,-1)*-1</f>
        <v>#N/A</v>
      </c>
      <c r="S39" s="131" t="e">
        <f>ROUNDDOWN(SUM(S31:S32)/10,-1)*-1</f>
        <v>#N/A</v>
      </c>
      <c r="T39" s="132"/>
      <c r="U39" s="132"/>
      <c r="V39" s="135" t="e">
        <f>ROUNDDOWN(SUM(V31:V32)/10,-1)*-1</f>
        <v>#N/A</v>
      </c>
      <c r="W39" s="131" t="e">
        <f>ROUNDDOWN(SUM(W31:W32)/10,-1)*-1</f>
        <v>#N/A</v>
      </c>
      <c r="X39" s="132"/>
      <c r="Y39" s="132"/>
      <c r="Z39" s="131" t="e">
        <f>ROUNDDOWN(SUM(Z31:Z32)/10,-1)*-1</f>
        <v>#N/A</v>
      </c>
      <c r="AA39" s="131" t="e">
        <f>ROUNDDOWN(SUM(AA31:AA32)/10,-1)*-1</f>
        <v>#N/A</v>
      </c>
    </row>
    <row r="40" spans="1:27">
      <c r="A40" s="140" t="e">
        <f t="shared" si="2"/>
        <v>#N/A</v>
      </c>
      <c r="B40" s="120" t="str">
        <f t="shared" si="2"/>
        <v>施設長を設置していない場合の調整（本園）</v>
      </c>
      <c r="C40" s="123">
        <f t="shared" si="2"/>
        <v>0</v>
      </c>
      <c r="D40" s="131" t="e">
        <f>ROUNDDOWN(VLOOKUP($A40&amp;D$1,単価[],保育所単価!$U$1,FALSE)*(加算率b+VLOOKUP($A40&amp;D$1,単価[],保育所単価!$V$1,FALSE))*-1*$C40,-1)</f>
        <v>#N/A</v>
      </c>
      <c r="E40" s="131" t="e">
        <f>ROUNDDOWN(VLOOKUP($A40&amp;E$1,単価[],保育所単価!$U$1,FALSE)*(加算率b+VLOOKUP($A40&amp;E$1,単価[],保育所単価!$V$1,FALSE))*-1*$C40,-1)</f>
        <v>#N/A</v>
      </c>
      <c r="F40" s="129"/>
      <c r="G40" s="132"/>
      <c r="H40" s="131" t="e">
        <f>ROUNDDOWN(VLOOKUP($A40&amp;H$1,単価[],保育所単価!$U$1,FALSE)*(加算率b+VLOOKUP($A40&amp;H$1,単価[],保育所単価!$V$1,FALSE))*-1*$C40,-1)</f>
        <v>#N/A</v>
      </c>
      <c r="I40" s="131" t="e">
        <f>ROUNDDOWN(VLOOKUP($A40&amp;I$1,単価[],保育所単価!$U$1,FALSE)*(加算率b+VLOOKUP($A40&amp;I$1,単価[],保育所単価!$V$1,FALSE))*-1*$C40,-1)</f>
        <v>#N/A</v>
      </c>
      <c r="J40" s="129"/>
      <c r="K40" s="132"/>
      <c r="L40" s="131" t="e">
        <f>ROUNDDOWN(VLOOKUP($A40&amp;L$1,単価[],保育所単価!$U$1,FALSE)*(加算率b+VLOOKUP($A40&amp;L$1,単価[],保育所単価!$V$1,FALSE))*-1*$C40,-1)</f>
        <v>#N/A</v>
      </c>
      <c r="M40" s="131" t="e">
        <f>ROUNDDOWN(VLOOKUP($A40&amp;M$1,単価[],保育所単価!$U$1,FALSE)*(加算率b+VLOOKUP($A40&amp;M$1,単価[],保育所単価!$V$1,FALSE))*-1*$C40,-1)</f>
        <v>#N/A</v>
      </c>
      <c r="N40" s="129"/>
      <c r="O40" s="132"/>
      <c r="P40" s="131" t="e">
        <f>ROUNDDOWN(VLOOKUP($A40&amp;P$1,単価[],保育所単価!$U$1,FALSE)*(加算率b+VLOOKUP($A40&amp;P$1,単価[],保育所単価!$V$1,FALSE))*-1*$C40,-1)</f>
        <v>#N/A</v>
      </c>
      <c r="Q40" s="131" t="e">
        <f>ROUNDDOWN(VLOOKUP($A40&amp;Q$1,単価[],保育所単価!$U$1,FALSE)*(加算率b+VLOOKUP($A40&amp;Q$1,単価[],保育所単価!$V$1,FALSE))*-1*$C40,-1)</f>
        <v>#N/A</v>
      </c>
      <c r="R40" s="129"/>
      <c r="S40" s="132"/>
      <c r="T40" s="131" t="e">
        <f>ROUNDDOWN(VLOOKUP($A40&amp;T$1,単価[],保育所単価!$U$1,FALSE)*(加算率b+VLOOKUP($A40&amp;T$1,単価[],保育所単価!$V$1,FALSE))*-1*$C40,-1)</f>
        <v>#N/A</v>
      </c>
      <c r="U40" s="131" t="e">
        <f>ROUNDDOWN(VLOOKUP($A40&amp;U$1,単価[],保育所単価!$U$1,FALSE)*(加算率b+VLOOKUP($A40&amp;U$1,単価[],保育所単価!$V$1,FALSE))*-1*$C40,-1)</f>
        <v>#N/A</v>
      </c>
      <c r="V40" s="129"/>
      <c r="W40" s="132"/>
      <c r="X40" s="131" t="e">
        <f>ROUNDDOWN(VLOOKUP($A40&amp;X$1,単価[],保育所単価!$U$1,FALSE)*(加算率b+VLOOKUP($A40&amp;X$1,単価[],保育所単価!$V$1,FALSE))*-1*$C40,-1)</f>
        <v>#N/A</v>
      </c>
      <c r="Y40" s="131" t="e">
        <f>ROUNDDOWN(VLOOKUP($A40&amp;Y$1,単価[],保育所単価!$U$1,FALSE)*(加算率b+VLOOKUP($A40&amp;Y$1,単価[],保育所単価!$V$1,FALSE))*-1*$C40,-1)</f>
        <v>#N/A</v>
      </c>
      <c r="Z40" s="129"/>
      <c r="AA40" s="132"/>
    </row>
    <row r="41" spans="1:27">
      <c r="A41" s="140">
        <f t="shared" si="2"/>
        <v>0</v>
      </c>
      <c r="B41" s="120" t="str">
        <f t="shared" si="2"/>
        <v>施設長を設置していない場合の調整（分園）</v>
      </c>
      <c r="C41" s="123">
        <f t="shared" si="2"/>
        <v>0</v>
      </c>
      <c r="D41" s="129"/>
      <c r="E41" s="132"/>
      <c r="F41" s="131" t="e">
        <f>ROUNDDOWN(VLOOKUP($A41&amp;F$1,単価[],保育所単価!$U$1,FALSE)*(加算率b+VLOOKUP($A41&amp;F$1,単価[],保育所単価!$V$1,FALSE))*-1*$C41,-1)</f>
        <v>#N/A</v>
      </c>
      <c r="G41" s="131" t="e">
        <f>ROUNDDOWN(VLOOKUP($A41&amp;G$1,単価[],保育所単価!$U$1,FALSE)*(加算率b+VLOOKUP($A41&amp;G$1,単価[],保育所単価!$V$1,FALSE))*-1*$C41,-1)</f>
        <v>#N/A</v>
      </c>
      <c r="H41" s="129"/>
      <c r="I41" s="132"/>
      <c r="J41" s="131" t="e">
        <f>ROUNDDOWN(VLOOKUP($A41&amp;J$1,単価[],保育所単価!$U$1,FALSE)*(加算率b+VLOOKUP($A41&amp;J$1,単価[],保育所単価!$V$1,FALSE))*-1*$C41,-1)</f>
        <v>#N/A</v>
      </c>
      <c r="K41" s="131" t="e">
        <f>ROUNDDOWN(VLOOKUP($A41&amp;K$1,単価[],保育所単価!$U$1,FALSE)*(加算率b+VLOOKUP($A41&amp;K$1,単価[],保育所単価!$V$1,FALSE))*-1*$C41,-1)</f>
        <v>#N/A</v>
      </c>
      <c r="L41" s="129"/>
      <c r="M41" s="132"/>
      <c r="N41" s="131" t="e">
        <f>ROUNDDOWN(VLOOKUP($A41&amp;N$1,単価[],保育所単価!$U$1,FALSE)*(加算率b+VLOOKUP($A41&amp;N$1,単価[],保育所単価!$V$1,FALSE))*-1*$C41,-1)</f>
        <v>#N/A</v>
      </c>
      <c r="O41" s="131" t="e">
        <f>ROUNDDOWN(VLOOKUP($A41&amp;O$1,単価[],保育所単価!$U$1,FALSE)*(加算率b+VLOOKUP($A41&amp;O$1,単価[],保育所単価!$V$1,FALSE))*-1*$C41,-1)</f>
        <v>#N/A</v>
      </c>
      <c r="P41" s="129"/>
      <c r="Q41" s="132"/>
      <c r="R41" s="131" t="e">
        <f>ROUNDDOWN(VLOOKUP($A41&amp;R$1,単価[],保育所単価!$U$1,FALSE)*(加算率b+VLOOKUP($A41&amp;R$1,単価[],保育所単価!$V$1,FALSE))*-1*$C41,-1)</f>
        <v>#N/A</v>
      </c>
      <c r="S41" s="131" t="e">
        <f>ROUNDDOWN(VLOOKUP($A41&amp;S$1,単価[],保育所単価!$U$1,FALSE)*(加算率b+VLOOKUP($A41&amp;S$1,単価[],保育所単価!$V$1,FALSE))*-1*$C41,-1)</f>
        <v>#N/A</v>
      </c>
      <c r="T41" s="129"/>
      <c r="U41" s="132"/>
      <c r="V41" s="131" t="e">
        <f>ROUNDDOWN(VLOOKUP($A41&amp;V$1,単価[],保育所単価!$U$1,FALSE)*(加算率b+VLOOKUP($A41&amp;V$1,単価[],保育所単価!$V$1,FALSE))*-1*$C41,-1)</f>
        <v>#N/A</v>
      </c>
      <c r="W41" s="131" t="e">
        <f>ROUNDDOWN(VLOOKUP($A41&amp;W$1,単価[],保育所単価!$U$1,FALSE)*(加算率b+VLOOKUP($A41&amp;W$1,単価[],保育所単価!$V$1,FALSE))*-1*$C41,-1)</f>
        <v>#N/A</v>
      </c>
      <c r="X41" s="129"/>
      <c r="Y41" s="132"/>
      <c r="Z41" s="131" t="e">
        <f>ROUNDDOWN(VLOOKUP($A41&amp;Z$1,単価[],保育所単価!$U$1,FALSE)*(加算率b+VLOOKUP($A41&amp;Z$1,単価[],保育所単価!$V$1,FALSE))*-1*$C41,-1)</f>
        <v>#N/A</v>
      </c>
      <c r="AA41" s="131" t="e">
        <f>ROUNDDOWN(VLOOKUP($A41&amp;AA$1,単価[],保育所単価!$U$1,FALSE)*(加算率b+VLOOKUP($A41&amp;AA$1,単価[],保育所単価!$V$1,FALSE))*-1*$C41,-1)</f>
        <v>#N/A</v>
      </c>
    </row>
    <row r="42" spans="1:27">
      <c r="A42" s="140">
        <f t="shared" si="2"/>
        <v>0</v>
      </c>
      <c r="B42" s="120" t="str">
        <f t="shared" si="2"/>
        <v>主任保育士専任加算単価</v>
      </c>
      <c r="C42" s="123">
        <f t="shared" si="2"/>
        <v>0</v>
      </c>
      <c r="D42" s="131" t="e">
        <f>ROUNDDOWN(保育所単価!$AJ15*(加算率b+保育所単価!$AK15)/'2_区分12加算額計算表'!$D$19,-1)*$C42</f>
        <v>#N/A</v>
      </c>
      <c r="E42" s="131" t="e">
        <f>ROUNDDOWN(保育所単価!$AJ15*(加算率b+保育所単価!$AK15)/'2_区分12加算額計算表'!$D$19,-1)*$C42</f>
        <v>#N/A</v>
      </c>
      <c r="F42" s="131" t="e">
        <f>ROUNDDOWN(保育所単価!$AJ15*(加算率b+保育所単価!$AK15)/'2_区分12加算額計算表'!$D$19,-1)*$C42</f>
        <v>#N/A</v>
      </c>
      <c r="G42" s="131" t="e">
        <f>ROUNDDOWN(保育所単価!$AJ15*(加算率b+保育所単価!$AK15)/'2_区分12加算額計算表'!$D$19,-1)*$C42</f>
        <v>#N/A</v>
      </c>
      <c r="H42" s="131" t="e">
        <f>ROUNDDOWN(保育所単価!$AJ15*(加算率b+保育所単価!$AK15)/'2_区分12加算額計算表'!$D$19,-1)*$C42</f>
        <v>#N/A</v>
      </c>
      <c r="I42" s="131" t="e">
        <f>ROUNDDOWN(保育所単価!$AJ15*(加算率b+保育所単価!$AK15)/'2_区分12加算額計算表'!$D$19,-1)*$C42</f>
        <v>#N/A</v>
      </c>
      <c r="J42" s="131" t="e">
        <f>ROUNDDOWN(保育所単価!$AJ15*(加算率b+保育所単価!$AK15)/'2_区分12加算額計算表'!$D$19,-1)*$C42</f>
        <v>#N/A</v>
      </c>
      <c r="K42" s="131" t="e">
        <f>ROUNDDOWN(保育所単価!$AJ15*(加算率b+保育所単価!$AK15)/'2_区分12加算額計算表'!$D$19,-1)*$C42</f>
        <v>#N/A</v>
      </c>
      <c r="L42" s="131" t="e">
        <f>ROUNDDOWN(保育所単価!$AJ15*(加算率b+保育所単価!$AK15)/'2_区分12加算額計算表'!$D$19,-1)*$C42</f>
        <v>#N/A</v>
      </c>
      <c r="M42" s="131" t="e">
        <f>ROUNDDOWN(保育所単価!$AJ15*(加算率b+保育所単価!$AK15)/'2_区分12加算額計算表'!$D$19,-1)*$C42</f>
        <v>#N/A</v>
      </c>
      <c r="N42" s="131" t="e">
        <f>ROUNDDOWN(保育所単価!$AJ15*(加算率b+保育所単価!$AK15)/'2_区分12加算額計算表'!$D$19,-1)*$C42</f>
        <v>#N/A</v>
      </c>
      <c r="O42" s="131" t="e">
        <f>ROUNDDOWN(保育所単価!$AJ15*(加算率b+保育所単価!$AK15)/'2_区分12加算額計算表'!$D$19,-1)*$C42</f>
        <v>#N/A</v>
      </c>
      <c r="P42" s="131" t="e">
        <f>ROUNDDOWN(保育所単価!$AJ15*(加算率b+保育所単価!$AK15)/'2_区分12加算額計算表'!$D$19,-1)*$C42</f>
        <v>#N/A</v>
      </c>
      <c r="Q42" s="131" t="e">
        <f>ROUNDDOWN(保育所単価!$AJ15*(加算率b+保育所単価!$AK15)/'2_区分12加算額計算表'!$D$19,-1)*$C42</f>
        <v>#N/A</v>
      </c>
      <c r="R42" s="131" t="e">
        <f>ROUNDDOWN(保育所単価!$AJ15*(加算率b+保育所単価!$AK15)/'2_区分12加算額計算表'!$D$19,-1)*$C42</f>
        <v>#N/A</v>
      </c>
      <c r="S42" s="131" t="e">
        <f>ROUNDDOWN(保育所単価!$AJ15*(加算率b+保育所単価!$AK15)/'2_区分12加算額計算表'!$D$19,-1)*$C42</f>
        <v>#N/A</v>
      </c>
      <c r="T42" s="131" t="e">
        <f>ROUNDDOWN(保育所単価!$AJ15*(加算率b+保育所単価!$AK15)/'2_区分12加算額計算表'!$D$19,-1)*$C42</f>
        <v>#N/A</v>
      </c>
      <c r="U42" s="131" t="e">
        <f>ROUNDDOWN(保育所単価!$AJ15*(加算率b+保育所単価!$AK15)/'2_区分12加算額計算表'!$D$19,-1)*$C42</f>
        <v>#N/A</v>
      </c>
      <c r="V42" s="131" t="e">
        <f>ROUNDDOWN(保育所単価!$AJ15*(加算率b+保育所単価!$AK15)/'2_区分12加算額計算表'!$D$19,-1)*$C42</f>
        <v>#N/A</v>
      </c>
      <c r="W42" s="131" t="e">
        <f>ROUNDDOWN(保育所単価!$AJ15*(加算率b+保育所単価!$AK15)/'2_区分12加算額計算表'!$D$19,-1)*$C42</f>
        <v>#N/A</v>
      </c>
      <c r="X42" s="131" t="e">
        <f>ROUNDDOWN(保育所単価!$AJ15*(加算率b+保育所単価!$AK15)/'2_区分12加算額計算表'!$D$19,-1)*$C42</f>
        <v>#N/A</v>
      </c>
      <c r="Y42" s="131" t="e">
        <f>ROUNDDOWN(保育所単価!$AJ15*(加算率b+保育所単価!$AK15)/'2_区分12加算額計算表'!$D$19,-1)*$C42</f>
        <v>#N/A</v>
      </c>
      <c r="Z42" s="131" t="e">
        <f>ROUNDDOWN(保育所単価!$AJ15*(加算率b+保育所単価!$AK15)/'2_区分12加算額計算表'!$D$19,-1)*$C42</f>
        <v>#N/A</v>
      </c>
      <c r="AA42" s="131" t="e">
        <f>ROUNDDOWN(保育所単価!$AJ15*(加算率b+保育所単価!$AK15)/'2_区分12加算額計算表'!$D$19,-1)*$C42</f>
        <v>#N/A</v>
      </c>
    </row>
    <row r="43" spans="1:27">
      <c r="A43" s="140">
        <f t="shared" si="2"/>
        <v>1</v>
      </c>
      <c r="B43" s="120" t="str">
        <f t="shared" si="2"/>
        <v>療育支援加算単価</v>
      </c>
      <c r="C43" s="123">
        <f t="shared" si="2"/>
        <v>0</v>
      </c>
      <c r="D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E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F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G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H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I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J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K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L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M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N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O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P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Q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R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S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T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U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V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W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X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Y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Z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c r="AA43" s="131" t="e">
        <f>IF(VLOOKUP($A43,療育支援[],保育所単価!$AJ$1,FALSE)*(加算率b+VLOOKUP($A43,療育支援[],保育所単価!$AK$1,FALSE))/'2_区分12加算額計算表'!$D$19&gt;=10,
ROUNDDOWN(VLOOKUP($A43,療育支援[],保育所単価!$AJ$1,FALSE)*(加算率b+VLOOKUP($A43,療育支援[],保育所単価!$AK$1,FALSE))/'2_区分12加算額計算表'!$D$19,-1),
ROUNDDOWN(VLOOKUP($A43,療育支援[],保育所単価!$AJ$1,FALSE)*(加算率b+VLOOKUP($A43,療育支援[],保育所単価!$AK$1,FALSE))/'2_区分12加算額計算表'!$D$19,0))*$C43</f>
        <v>#N/A</v>
      </c>
    </row>
    <row r="44" spans="1:27">
      <c r="A44" s="140">
        <f t="shared" si="2"/>
        <v>0</v>
      </c>
      <c r="B44" s="120" t="str">
        <f t="shared" si="2"/>
        <v>事務職員雇上費加算単価</v>
      </c>
      <c r="C44" s="123">
        <f t="shared" si="2"/>
        <v>0</v>
      </c>
      <c r="D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E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F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G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H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I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J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K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L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M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N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O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P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Q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R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S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T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U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V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W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X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Y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Z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c r="AA44" s="131" t="e">
        <f>IF(保育所単価!$AJ16*(加算率b+保育所単価!$AK16)/'2_区分12加算額計算表'!$D$19&gt;=10,
ROUNDDOWN(保育所単価!$AJ16*(加算率b+保育所単価!$AK16)/'2_区分12加算額計算表'!$D$19,-1),
ROUNDDOWN(保育所単価!$AJ16*(加算率b+保育所単価!$AK16)/'2_区分12加算額計算表'!$D$19,0))*$C44</f>
        <v>#N/A</v>
      </c>
    </row>
    <row r="45" spans="1:27">
      <c r="A45" s="140">
        <f t="shared" ref="A45:C46" si="3">A23</f>
        <v>0</v>
      </c>
      <c r="B45" s="121" t="str">
        <f t="shared" si="3"/>
        <v>栄養管理加算単価</v>
      </c>
      <c r="C45" s="124">
        <f t="shared" si="3"/>
        <v>0</v>
      </c>
      <c r="D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E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F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G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H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I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J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K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L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M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N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O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P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Q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R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S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T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U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V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W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X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Y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Z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c r="AA45" s="133" t="e">
        <f>IF(VLOOKUP($A45,栄養管理[],保育所単価!$AP$1,FALSE)*(加算率b+VLOOKUP($A45,栄養管理[],保育所単価!$AQ$1,FALSE))/'2_区分12加算額計算表'!$D$19&gt;=10,
ROUNDDOWN(VLOOKUP($A45,栄養管理[],保育所単価!$AP$1,FALSE)*(加算率b+VLOOKUP($A45,栄養管理[],保育所単価!$AQ$1,FALSE))/'2_区分12加算額計算表'!$D$19,-1),
ROUNDDOWN(VLOOKUP($A45,栄養管理[],保育所単価!$AP$1,FALSE)*(加算率b+VLOOKUP($A45,栄養管理[],保育所単価!$AQ$1,FALSE))/'2_区分12加算額計算表'!$D$19,0))*$C45</f>
        <v>#N/A</v>
      </c>
    </row>
    <row r="46" spans="1:27">
      <c r="A46" s="140" t="e">
        <f t="shared" si="3"/>
        <v>#N/A</v>
      </c>
      <c r="B46" s="116" t="str">
        <f>B24</f>
        <v>土曜閉所減算単価</v>
      </c>
      <c r="C46" s="111" t="str">
        <f>C24</f>
        <v>Q</v>
      </c>
      <c r="D46" s="131">
        <f>IF($C46="Q",0,ROUNDDOWN(SUM(D29:D35,D37)*VLOOKUP($A46&amp;D$1,単価[],保育所単価!$W$1+$C46,FALSE),-1))*-1</f>
        <v>0</v>
      </c>
      <c r="E46" s="131">
        <f>IF($C46="Q",0,ROUNDDOWN(SUM(E29:E35,E37)*VLOOKUP($A46&amp;E$1,単価[],保育所単価!$W$1+$C46,FALSE),-1))*-1</f>
        <v>0</v>
      </c>
      <c r="F46" s="131">
        <f>IF($C46="Q",0,ROUNDDOWN(SUM(F29:F35,F37)*VLOOKUP($A46&amp;F$1,単価[],保育所単価!$W$1+$C46,FALSE),-1))*-1</f>
        <v>0</v>
      </c>
      <c r="G46" s="131">
        <f>IF($C46="Q",0,ROUNDDOWN(SUM(G29:G35,G37)*VLOOKUP($A46&amp;G$1,単価[],保育所単価!$W$1+$C46,FALSE),-1))*-1</f>
        <v>0</v>
      </c>
      <c r="H46" s="131">
        <f>IF($C46="Q",0,ROUNDDOWN(SUM(H29:H35,H37)*VLOOKUP($A46&amp;H$1,単価[],保育所単価!$W$1+$C46,FALSE),-1))*-1</f>
        <v>0</v>
      </c>
      <c r="I46" s="131">
        <f>IF($C46="Q",0,ROUNDDOWN(SUM(I29:I35,I37)*VLOOKUP($A46&amp;I$1,単価[],保育所単価!$W$1+$C46,FALSE),-1))*-1</f>
        <v>0</v>
      </c>
      <c r="J46" s="131">
        <f>IF($C46="Q",0,ROUNDDOWN(SUM(J29:J35,J37)*VLOOKUP($A46&amp;J$1,単価[],保育所単価!$W$1+$C46,FALSE),-1))*-1</f>
        <v>0</v>
      </c>
      <c r="K46" s="131">
        <f>IF($C46="Q",0,ROUNDDOWN(SUM(K29:K35,K37)*VLOOKUP($A46&amp;K$1,単価[],保育所単価!$W$1+$C46,FALSE),-1))*-1</f>
        <v>0</v>
      </c>
      <c r="L46" s="131">
        <f>IF($C46="Q",0,ROUNDDOWN(SUM(L29:L35,L37)*VLOOKUP($A46&amp;L$1,単価[],保育所単価!$W$1+$C46,FALSE),-1))*-1</f>
        <v>0</v>
      </c>
      <c r="M46" s="131">
        <f>IF($C46="Q",0,ROUNDDOWN(SUM(M29:M35,M37)*VLOOKUP($A46&amp;M$1,単価[],保育所単価!$W$1+$C46,FALSE),-1))*-1</f>
        <v>0</v>
      </c>
      <c r="N46" s="131">
        <f>IF($C46="Q",0,ROUNDDOWN(SUM(N29:N35,N37)*VLOOKUP($A46&amp;N$1,単価[],保育所単価!$W$1+$C46,FALSE),-1))*-1</f>
        <v>0</v>
      </c>
      <c r="O46" s="131">
        <f>IF($C46="Q",0,ROUNDDOWN(SUM(O29:O35,O37)*VLOOKUP($A46&amp;O$1,単価[],保育所単価!$W$1+$C46,FALSE),-1))*-1</f>
        <v>0</v>
      </c>
      <c r="P46" s="131">
        <f>IF($C46="Q",0,ROUNDDOWN(SUM(P29:P35,P37)*VLOOKUP($A46&amp;P$1,単価[],保育所単価!$W$1+$C46,FALSE),-1))*-1</f>
        <v>0</v>
      </c>
      <c r="Q46" s="131">
        <f>IF($C46="Q",0,ROUNDDOWN(SUM(Q29:Q35,Q37)*VLOOKUP($A46&amp;Q$1,単価[],保育所単価!$W$1+$C46,FALSE),-1))*-1</f>
        <v>0</v>
      </c>
      <c r="R46" s="131">
        <f>IF($C46="Q",0,ROUNDDOWN(SUM(R29:R35,R37)*VLOOKUP($A46&amp;R$1,単価[],保育所単価!$W$1+$C46,FALSE),-1))*-1</f>
        <v>0</v>
      </c>
      <c r="S46" s="131">
        <f>IF($C46="Q",0,ROUNDDOWN(SUM(S29:S35,S37)*VLOOKUP($A46&amp;S$1,単価[],保育所単価!$W$1+$C46,FALSE),-1))*-1</f>
        <v>0</v>
      </c>
      <c r="T46" s="131">
        <f>IF($C46="Q",0,ROUNDDOWN(SUM(T29:T35,T37)*VLOOKUP($A46&amp;T$1,単価[],保育所単価!$W$1+$C46,FALSE),-1))*-1</f>
        <v>0</v>
      </c>
      <c r="U46" s="131">
        <f>IF($C46="Q",0,ROUNDDOWN(SUM(U29:U35,U37)*VLOOKUP($A46&amp;U$1,単価[],保育所単価!$W$1+$C46,FALSE),-1))*-1</f>
        <v>0</v>
      </c>
      <c r="V46" s="131">
        <f>IF($C46="Q",0,ROUNDDOWN(SUM(V29:V35,V37)*VLOOKUP($A46&amp;V$1,単価[],保育所単価!$W$1+$C46,FALSE),-1))*-1</f>
        <v>0</v>
      </c>
      <c r="W46" s="131">
        <f>IF($C46="Q",0,ROUNDDOWN(SUM(W29:W35,W37)*VLOOKUP($A46&amp;W$1,単価[],保育所単価!$W$1+$C46,FALSE),-1))*-1</f>
        <v>0</v>
      </c>
      <c r="X46" s="131">
        <f>IF($C46="Q",0,ROUNDDOWN(SUM(X29:X35,X37)*VLOOKUP($A46&amp;X$1,単価[],保育所単価!$W$1+$C46,FALSE),-1))*-1</f>
        <v>0</v>
      </c>
      <c r="Y46" s="131">
        <f>IF($C46="Q",0,ROUNDDOWN(SUM(Y29:Y35,Y37)*VLOOKUP($A46&amp;Y$1,単価[],保育所単価!$W$1+$C46,FALSE),-1))*-1</f>
        <v>0</v>
      </c>
      <c r="Z46" s="131">
        <f>IF($C46="Q",0,ROUNDDOWN(SUM(Z29:Z35,Z37)*VLOOKUP($A46&amp;Z$1,単価[],保育所単価!$W$1+$C46,FALSE),-1))*-1</f>
        <v>0</v>
      </c>
      <c r="AA46" s="131">
        <f>IF($C46="Q",0,ROUNDDOWN(SUM(AA29:AA35,AA37)*VLOOKUP($A46&amp;AA$1,単価[],保育所単価!$W$1+$C46,FALSE),-1))*-1</f>
        <v>0</v>
      </c>
    </row>
    <row r="47" spans="1:27">
      <c r="B47" s="94" t="str">
        <f>B25</f>
        <v>単価計（②）</v>
      </c>
      <c r="C47" s="96"/>
      <c r="D47" s="145" t="e">
        <f t="shared" ref="D47:AA47" si="4">SUM(D29:D46)</f>
        <v>#N/A</v>
      </c>
      <c r="E47" s="145" t="e">
        <f t="shared" si="4"/>
        <v>#N/A</v>
      </c>
      <c r="F47" s="145" t="e">
        <f t="shared" si="4"/>
        <v>#N/A</v>
      </c>
      <c r="G47" s="145" t="e">
        <f t="shared" si="4"/>
        <v>#N/A</v>
      </c>
      <c r="H47" s="145" t="e">
        <f t="shared" si="4"/>
        <v>#N/A</v>
      </c>
      <c r="I47" s="145" t="e">
        <f t="shared" si="4"/>
        <v>#N/A</v>
      </c>
      <c r="J47" s="145" t="e">
        <f t="shared" si="4"/>
        <v>#N/A</v>
      </c>
      <c r="K47" s="145" t="e">
        <f t="shared" si="4"/>
        <v>#N/A</v>
      </c>
      <c r="L47" s="145" t="e">
        <f t="shared" si="4"/>
        <v>#N/A</v>
      </c>
      <c r="M47" s="145" t="e">
        <f t="shared" si="4"/>
        <v>#N/A</v>
      </c>
      <c r="N47" s="145" t="e">
        <f t="shared" si="4"/>
        <v>#N/A</v>
      </c>
      <c r="O47" s="145" t="e">
        <f t="shared" si="4"/>
        <v>#N/A</v>
      </c>
      <c r="P47" s="145" t="e">
        <f t="shared" si="4"/>
        <v>#N/A</v>
      </c>
      <c r="Q47" s="145" t="e">
        <f t="shared" si="4"/>
        <v>#N/A</v>
      </c>
      <c r="R47" s="145" t="e">
        <f t="shared" si="4"/>
        <v>#N/A</v>
      </c>
      <c r="S47" s="145" t="e">
        <f t="shared" si="4"/>
        <v>#N/A</v>
      </c>
      <c r="T47" s="145" t="e">
        <f t="shared" si="4"/>
        <v>#N/A</v>
      </c>
      <c r="U47" s="145" t="e">
        <f t="shared" si="4"/>
        <v>#N/A</v>
      </c>
      <c r="V47" s="145" t="e">
        <f t="shared" si="4"/>
        <v>#N/A</v>
      </c>
      <c r="W47" s="145" t="e">
        <f t="shared" si="4"/>
        <v>#N/A</v>
      </c>
      <c r="X47" s="145" t="e">
        <f t="shared" si="4"/>
        <v>#N/A</v>
      </c>
      <c r="Y47" s="145" t="e">
        <f t="shared" si="4"/>
        <v>#N/A</v>
      </c>
      <c r="Z47" s="145" t="e">
        <f t="shared" si="4"/>
        <v>#N/A</v>
      </c>
      <c r="AA47" s="145" t="e">
        <f t="shared" si="4"/>
        <v>#N/A</v>
      </c>
    </row>
    <row r="48" spans="1:27">
      <c r="B48" s="94" t="str">
        <f>B26</f>
        <v>月額（①×②）</v>
      </c>
      <c r="C48" s="96"/>
      <c r="D48" s="145" t="e">
        <f t="shared" ref="D48:AA48" si="5">D$6*D47</f>
        <v>#N/A</v>
      </c>
      <c r="E48" s="146" t="e">
        <f t="shared" si="5"/>
        <v>#N/A</v>
      </c>
      <c r="F48" s="146" t="e">
        <f t="shared" si="5"/>
        <v>#N/A</v>
      </c>
      <c r="G48" s="146" t="e">
        <f t="shared" si="5"/>
        <v>#N/A</v>
      </c>
      <c r="H48" s="145" t="e">
        <f t="shared" si="5"/>
        <v>#N/A</v>
      </c>
      <c r="I48" s="146" t="e">
        <f t="shared" si="5"/>
        <v>#N/A</v>
      </c>
      <c r="J48" s="146" t="e">
        <f t="shared" si="5"/>
        <v>#N/A</v>
      </c>
      <c r="K48" s="146" t="e">
        <f t="shared" si="5"/>
        <v>#N/A</v>
      </c>
      <c r="L48" s="146" t="e">
        <f t="shared" si="5"/>
        <v>#N/A</v>
      </c>
      <c r="M48" s="146" t="e">
        <f t="shared" si="5"/>
        <v>#N/A</v>
      </c>
      <c r="N48" s="146" t="e">
        <f t="shared" si="5"/>
        <v>#N/A</v>
      </c>
      <c r="O48" s="146" t="e">
        <f t="shared" si="5"/>
        <v>#N/A</v>
      </c>
      <c r="P48" s="146" t="e">
        <f t="shared" si="5"/>
        <v>#N/A</v>
      </c>
      <c r="Q48" s="146" t="e">
        <f t="shared" si="5"/>
        <v>#N/A</v>
      </c>
      <c r="R48" s="146" t="e">
        <f t="shared" si="5"/>
        <v>#N/A</v>
      </c>
      <c r="S48" s="146" t="e">
        <f t="shared" si="5"/>
        <v>#N/A</v>
      </c>
      <c r="T48" s="146" t="e">
        <f t="shared" si="5"/>
        <v>#N/A</v>
      </c>
      <c r="U48" s="146" t="e">
        <f t="shared" si="5"/>
        <v>#N/A</v>
      </c>
      <c r="V48" s="145" t="e">
        <f t="shared" si="5"/>
        <v>#N/A</v>
      </c>
      <c r="W48" s="146" t="e">
        <f t="shared" si="5"/>
        <v>#N/A</v>
      </c>
      <c r="X48" s="146" t="e">
        <f t="shared" si="5"/>
        <v>#N/A</v>
      </c>
      <c r="Y48" s="146" t="e">
        <f t="shared" si="5"/>
        <v>#N/A</v>
      </c>
      <c r="Z48" s="146" t="e">
        <f t="shared" si="5"/>
        <v>#N/A</v>
      </c>
      <c r="AA48" s="146" t="e">
        <f t="shared" si="5"/>
        <v>#N/A</v>
      </c>
    </row>
  </sheetData>
  <sheetProtection algorithmName="SHA-512" hashValue="7maDsBeyHTvcjNI6Sq3jsBIqt5yCqJ5IzwgG5FxEXOgPT/GXes/elW7edpXimssHrMyD/hrFa2mV4P8sDBX76A==" saltValue="RM3dKfHHhJP9/XEDTbbdXg==" spinCount="100000" sheet="1" objects="1" scenarios="1"/>
  <phoneticPr fontId="4"/>
  <pageMargins left="0.7" right="0.7" top="0.75" bottom="0.75" header="0.3" footer="0.3"/>
  <pageSetup paperSize="9" scale="37"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68DE4-A105-45C1-ABB4-0D86C3BD3FFF}">
  <sheetPr>
    <tabColor theme="2" tint="-9.9978637043366805E-2"/>
    <pageSetUpPr fitToPage="1"/>
  </sheetPr>
  <dimension ref="B1:AQ95"/>
  <sheetViews>
    <sheetView view="pageBreakPreview" zoomScaleNormal="100" zoomScaleSheetLayoutView="100" workbookViewId="0">
      <selection activeCell="G9" sqref="G9"/>
    </sheetView>
  </sheetViews>
  <sheetFormatPr defaultColWidth="1.625" defaultRowHeight="15.75" customHeight="1"/>
  <cols>
    <col min="1" max="1" width="1.625" style="2"/>
    <col min="2" max="2" width="15.875" style="2" customWidth="1"/>
    <col min="3" max="3" width="9" style="2" bestFit="1" customWidth="1"/>
    <col min="4" max="4" width="4" style="2" customWidth="1"/>
    <col min="5" max="5" width="5" style="2" customWidth="1"/>
    <col min="6" max="6" width="5.125" style="2" customWidth="1"/>
    <col min="7" max="26" width="7.375" style="2" customWidth="1"/>
    <col min="27" max="27" width="1.625" style="2"/>
    <col min="28" max="28" width="12.125" style="2" customWidth="1"/>
    <col min="29" max="29" width="4.375" style="2" customWidth="1"/>
    <col min="30" max="31" width="7.5" style="2" customWidth="1"/>
    <col min="32" max="32" width="1.625" style="2"/>
    <col min="33" max="33" width="11.625" style="2" customWidth="1"/>
    <col min="34" max="34" width="4.375" style="2" customWidth="1"/>
    <col min="35" max="37" width="7.5" style="2" customWidth="1"/>
    <col min="38" max="38" width="1.625" style="2"/>
    <col min="39" max="39" width="11.625" style="2" customWidth="1"/>
    <col min="40" max="40" width="4.375" style="2" customWidth="1"/>
    <col min="41" max="43" width="7.5" style="2" customWidth="1"/>
    <col min="44" max="16384" width="1.625" style="2"/>
  </cols>
  <sheetData>
    <row r="1" spans="2:43" ht="15.75" customHeight="1">
      <c r="F1" s="2">
        <f>COLUMNS($F:F)</f>
        <v>1</v>
      </c>
      <c r="G1" s="2">
        <f>COLUMNS($F:G)</f>
        <v>2</v>
      </c>
      <c r="H1" s="2">
        <f>COLUMNS($F:H)</f>
        <v>3</v>
      </c>
      <c r="I1" s="2">
        <f>COLUMNS($F:I)</f>
        <v>4</v>
      </c>
      <c r="J1" s="2">
        <f>COLUMNS($F:J)</f>
        <v>5</v>
      </c>
      <c r="K1" s="2">
        <f>COLUMNS($F:K)</f>
        <v>6</v>
      </c>
      <c r="L1" s="2">
        <f>COLUMNS($F:L)</f>
        <v>7</v>
      </c>
      <c r="M1" s="2">
        <f>COLUMNS($F:M)</f>
        <v>8</v>
      </c>
      <c r="N1" s="2">
        <f>COLUMNS($F:N)</f>
        <v>9</v>
      </c>
      <c r="O1" s="2">
        <f>COLUMNS($F:O)</f>
        <v>10</v>
      </c>
      <c r="P1" s="2">
        <f>COLUMNS($F:P)</f>
        <v>11</v>
      </c>
      <c r="Q1" s="2">
        <f>COLUMNS($F:Q)</f>
        <v>12</v>
      </c>
      <c r="R1" s="2">
        <f>COLUMNS($F:R)</f>
        <v>13</v>
      </c>
      <c r="S1" s="2">
        <f>COLUMNS($F:S)</f>
        <v>14</v>
      </c>
      <c r="T1" s="2">
        <f>COLUMNS($F:T)</f>
        <v>15</v>
      </c>
      <c r="U1" s="2">
        <f>COLUMNS($F:U)</f>
        <v>16</v>
      </c>
      <c r="V1" s="2">
        <f>COLUMNS($F:V)</f>
        <v>17</v>
      </c>
      <c r="W1" s="2">
        <f>COLUMNS($F:W)</f>
        <v>18</v>
      </c>
      <c r="X1" s="2">
        <f>COLUMNS($F:X)</f>
        <v>19</v>
      </c>
      <c r="Y1" s="2">
        <f>COLUMNS($F:Y)</f>
        <v>20</v>
      </c>
      <c r="Z1" s="2">
        <f>COLUMNS($F:Z)</f>
        <v>21</v>
      </c>
      <c r="AB1" s="2">
        <f>COLUMNS($AB:AB)</f>
        <v>1</v>
      </c>
      <c r="AC1" s="2">
        <f>COLUMNS($AB:AC)</f>
        <v>2</v>
      </c>
      <c r="AD1" s="2">
        <f>COLUMNS($AB:AD)</f>
        <v>3</v>
      </c>
      <c r="AE1" s="2">
        <f>COLUMNS($AB:AE)</f>
        <v>4</v>
      </c>
      <c r="AH1" s="2">
        <f>COLUMNS($AH:AH)</f>
        <v>1</v>
      </c>
      <c r="AI1" s="2">
        <f>COLUMNS($AH:AI)</f>
        <v>2</v>
      </c>
      <c r="AJ1" s="2">
        <f>COLUMNS($AH:AJ)</f>
        <v>3</v>
      </c>
      <c r="AK1" s="2">
        <f>COLUMNS($AH:AK)</f>
        <v>4</v>
      </c>
      <c r="AN1" s="2">
        <f>COLUMNS($AN:AN)</f>
        <v>1</v>
      </c>
      <c r="AO1" s="2">
        <f>COLUMNS($AN:AO)</f>
        <v>2</v>
      </c>
      <c r="AP1" s="2">
        <f>COLUMNS($AN:AP)</f>
        <v>3</v>
      </c>
      <c r="AQ1" s="2">
        <f>COLUMNS($AN:AQ)</f>
        <v>4</v>
      </c>
    </row>
    <row r="2" spans="2:43" ht="15.75" customHeight="1">
      <c r="B2" s="1"/>
      <c r="F2" s="2" t="s">
        <v>195</v>
      </c>
      <c r="G2" s="2" t="s">
        <v>196</v>
      </c>
      <c r="H2" s="2" t="s">
        <v>197</v>
      </c>
      <c r="I2" s="2" t="s">
        <v>198</v>
      </c>
      <c r="J2" s="2" t="s">
        <v>199</v>
      </c>
      <c r="K2" s="2" t="s">
        <v>200</v>
      </c>
      <c r="L2" s="2" t="s">
        <v>201</v>
      </c>
      <c r="M2" s="2" t="s">
        <v>202</v>
      </c>
      <c r="N2" s="2" t="s">
        <v>203</v>
      </c>
      <c r="O2" s="2" t="s">
        <v>204</v>
      </c>
      <c r="P2" s="2" t="s">
        <v>205</v>
      </c>
      <c r="Q2" s="2" t="s">
        <v>206</v>
      </c>
      <c r="R2" s="2" t="s">
        <v>207</v>
      </c>
      <c r="S2" s="2" t="s">
        <v>208</v>
      </c>
      <c r="T2" s="2" t="s">
        <v>209</v>
      </c>
      <c r="U2" s="2" t="s">
        <v>210</v>
      </c>
      <c r="V2" s="2" t="s">
        <v>211</v>
      </c>
      <c r="W2" s="2" t="s">
        <v>212</v>
      </c>
      <c r="X2" s="2" t="s">
        <v>213</v>
      </c>
      <c r="Y2" s="2" t="s">
        <v>214</v>
      </c>
      <c r="Z2" s="2" t="s">
        <v>215</v>
      </c>
      <c r="AB2" s="2" t="s">
        <v>195</v>
      </c>
      <c r="AC2" s="2" t="s">
        <v>196</v>
      </c>
      <c r="AD2" s="2" t="s">
        <v>197</v>
      </c>
      <c r="AE2" s="2" t="s">
        <v>198</v>
      </c>
      <c r="AH2" s="2" t="s">
        <v>195</v>
      </c>
      <c r="AI2" s="2" t="s">
        <v>196</v>
      </c>
      <c r="AJ2" s="2" t="s">
        <v>197</v>
      </c>
      <c r="AK2" s="2" t="s">
        <v>198</v>
      </c>
      <c r="AN2" s="2" t="s">
        <v>195</v>
      </c>
      <c r="AO2" s="2" t="s">
        <v>196</v>
      </c>
      <c r="AP2" s="2" t="s">
        <v>197</v>
      </c>
      <c r="AQ2" s="2" t="s">
        <v>198</v>
      </c>
    </row>
    <row r="3" spans="2:43" ht="15.75" customHeight="1">
      <c r="B3" s="3" t="s">
        <v>0</v>
      </c>
      <c r="C3" s="3"/>
      <c r="D3" s="3"/>
      <c r="E3" s="3"/>
      <c r="F3" s="3"/>
      <c r="G3" s="3"/>
      <c r="H3" s="3"/>
      <c r="I3" s="3"/>
      <c r="J3" s="3"/>
      <c r="K3" s="3"/>
      <c r="L3" s="3"/>
      <c r="M3" s="3"/>
      <c r="N3" s="3"/>
      <c r="O3" s="3"/>
      <c r="P3" s="3"/>
      <c r="Q3" s="3"/>
      <c r="R3" s="3"/>
      <c r="S3" s="3"/>
      <c r="T3" s="3"/>
      <c r="U3" s="33"/>
      <c r="V3" s="33"/>
      <c r="W3" s="33"/>
      <c r="X3" s="33"/>
      <c r="Y3" s="33"/>
      <c r="Z3" s="33"/>
      <c r="AA3" s="3"/>
      <c r="AB3" s="89"/>
      <c r="AC3" s="3"/>
      <c r="AD3" s="3"/>
      <c r="AE3" s="3"/>
      <c r="AG3" s="4" t="s">
        <v>1</v>
      </c>
      <c r="AH3" s="4"/>
      <c r="AI3" s="4"/>
      <c r="AJ3" s="4"/>
      <c r="AK3" s="4"/>
      <c r="AL3" s="4"/>
      <c r="AM3" s="4"/>
      <c r="AN3" s="4"/>
      <c r="AO3" s="4"/>
      <c r="AP3" s="4"/>
      <c r="AQ3" s="4"/>
    </row>
    <row r="4" spans="2:43" ht="15.75" customHeight="1">
      <c r="B4" s="2" t="s">
        <v>2</v>
      </c>
      <c r="U4" s="41"/>
      <c r="V4" s="41"/>
      <c r="W4" s="41"/>
      <c r="X4" s="41"/>
      <c r="Y4" s="41"/>
      <c r="Z4" s="41"/>
      <c r="AB4" s="89" t="s">
        <v>3</v>
      </c>
      <c r="AG4" s="2" t="s">
        <v>4</v>
      </c>
    </row>
    <row r="5" spans="2:43" ht="15">
      <c r="B5" s="5"/>
      <c r="C5" s="6"/>
      <c r="D5" s="7" t="s">
        <v>5</v>
      </c>
      <c r="E5" s="8" t="s">
        <v>6</v>
      </c>
      <c r="F5" s="9" t="s">
        <v>7</v>
      </c>
      <c r="G5" s="12" t="s">
        <v>8</v>
      </c>
      <c r="H5" s="12"/>
      <c r="I5" s="12"/>
      <c r="J5" s="12"/>
      <c r="K5" s="10" t="s">
        <v>9</v>
      </c>
      <c r="L5" s="11"/>
      <c r="M5" s="10" t="s">
        <v>10</v>
      </c>
      <c r="N5" s="11"/>
      <c r="O5" s="10" t="s">
        <v>11</v>
      </c>
      <c r="P5" s="11"/>
      <c r="Q5" s="10" t="s">
        <v>12</v>
      </c>
      <c r="R5" s="11"/>
      <c r="S5" s="10" t="s">
        <v>13</v>
      </c>
      <c r="T5" s="11"/>
      <c r="U5" s="10" t="s">
        <v>167</v>
      </c>
      <c r="V5" s="11"/>
      <c r="W5" s="10" t="s">
        <v>189</v>
      </c>
      <c r="X5" s="10"/>
      <c r="Y5" s="10"/>
      <c r="Z5" s="10"/>
      <c r="AB5" s="89" t="s">
        <v>15</v>
      </c>
      <c r="AC5" s="6"/>
      <c r="AD5" s="14"/>
      <c r="AE5" s="15"/>
      <c r="AG5" s="13" t="s">
        <v>16</v>
      </c>
      <c r="AH5" s="6"/>
      <c r="AI5" s="14"/>
      <c r="AJ5" s="14"/>
      <c r="AK5" s="15"/>
      <c r="AM5" s="13" t="s">
        <v>17</v>
      </c>
      <c r="AN5" s="6"/>
      <c r="AO5" s="14"/>
      <c r="AP5" s="14"/>
      <c r="AQ5" s="15"/>
    </row>
    <row r="6" spans="2:43" s="22" customFormat="1" ht="15.75" customHeight="1">
      <c r="B6" s="16"/>
      <c r="C6" s="17"/>
      <c r="D6" s="18" t="s">
        <v>18</v>
      </c>
      <c r="E6" s="19" t="s">
        <v>18</v>
      </c>
      <c r="F6" s="16"/>
      <c r="G6" s="21" t="s">
        <v>19</v>
      </c>
      <c r="H6" s="21" t="s">
        <v>21</v>
      </c>
      <c r="I6" s="21" t="s">
        <v>20</v>
      </c>
      <c r="J6" s="21" t="s">
        <v>21</v>
      </c>
      <c r="K6" s="21" t="s">
        <v>23</v>
      </c>
      <c r="L6" s="21" t="s">
        <v>21</v>
      </c>
      <c r="M6" s="21" t="s">
        <v>23</v>
      </c>
      <c r="N6" s="21" t="s">
        <v>21</v>
      </c>
      <c r="O6" s="21" t="s">
        <v>23</v>
      </c>
      <c r="P6" s="21" t="s">
        <v>21</v>
      </c>
      <c r="Q6" s="21" t="s">
        <v>23</v>
      </c>
      <c r="R6" s="21" t="s">
        <v>21</v>
      </c>
      <c r="S6" s="21" t="s">
        <v>23</v>
      </c>
      <c r="T6" s="21" t="s">
        <v>21</v>
      </c>
      <c r="U6" s="21" t="s">
        <v>23</v>
      </c>
      <c r="V6" s="21" t="s">
        <v>21</v>
      </c>
      <c r="W6" s="21" t="s">
        <v>218</v>
      </c>
      <c r="X6" s="21" t="s">
        <v>219</v>
      </c>
      <c r="Y6" s="21" t="s">
        <v>220</v>
      </c>
      <c r="Z6" s="21" t="s">
        <v>221</v>
      </c>
      <c r="AB6" s="89"/>
      <c r="AC6" s="23" t="s">
        <v>24</v>
      </c>
      <c r="AD6" s="21" t="s">
        <v>23</v>
      </c>
      <c r="AE6" s="21" t="s">
        <v>21</v>
      </c>
      <c r="AG6" s="20"/>
      <c r="AH6" s="23" t="s">
        <v>24</v>
      </c>
      <c r="AI6" s="20" t="s">
        <v>22</v>
      </c>
      <c r="AJ6" s="21" t="s">
        <v>23</v>
      </c>
      <c r="AK6" s="21" t="s">
        <v>21</v>
      </c>
      <c r="AM6" s="20"/>
      <c r="AN6" s="23" t="s">
        <v>24</v>
      </c>
      <c r="AO6" s="20" t="s">
        <v>22</v>
      </c>
      <c r="AP6" s="21" t="s">
        <v>23</v>
      </c>
      <c r="AQ6" s="21" t="s">
        <v>21</v>
      </c>
    </row>
    <row r="7" spans="2:43" s="22" customFormat="1" ht="15.75" customHeight="1">
      <c r="B7" s="24"/>
      <c r="C7" s="25"/>
      <c r="D7" s="24"/>
      <c r="E7" s="26"/>
      <c r="F7" s="25"/>
      <c r="G7" s="27"/>
      <c r="H7" s="27"/>
      <c r="I7" s="27"/>
      <c r="J7" s="27"/>
      <c r="K7" s="27"/>
      <c r="L7" s="27"/>
      <c r="M7" s="27"/>
      <c r="N7" s="27"/>
      <c r="O7" s="27"/>
      <c r="P7" s="27"/>
      <c r="Q7" s="27"/>
      <c r="R7" s="27"/>
      <c r="S7" s="27"/>
      <c r="T7" s="27"/>
      <c r="U7" s="27"/>
      <c r="V7" s="27"/>
      <c r="W7" s="151"/>
      <c r="X7" s="151"/>
      <c r="Y7" s="151"/>
      <c r="Z7" s="151"/>
      <c r="AB7" s="89"/>
      <c r="AC7" s="27"/>
      <c r="AD7" s="27"/>
      <c r="AE7" s="27"/>
      <c r="AG7" s="27"/>
      <c r="AH7" s="27"/>
      <c r="AI7" s="24"/>
      <c r="AJ7" s="27"/>
      <c r="AK7" s="27"/>
      <c r="AM7" s="27"/>
      <c r="AN7" s="27"/>
      <c r="AO7" s="24"/>
      <c r="AP7" s="27"/>
      <c r="AQ7" s="27"/>
    </row>
    <row r="8" spans="2:43" s="22" customFormat="1" ht="15.75" customHeight="1">
      <c r="B8" s="28"/>
      <c r="C8" s="29" t="s">
        <v>25</v>
      </c>
      <c r="D8" s="30">
        <v>0</v>
      </c>
      <c r="E8" s="31" t="s">
        <v>26</v>
      </c>
      <c r="F8" s="32" t="str">
        <f t="shared" ref="F8:F39" si="0">D8&amp;E8</f>
        <v>0A</v>
      </c>
      <c r="G8" s="33"/>
      <c r="H8" s="33"/>
      <c r="I8" s="33"/>
      <c r="J8" s="33"/>
      <c r="K8" s="33"/>
      <c r="L8" s="33"/>
      <c r="M8" s="34"/>
      <c r="N8" s="33"/>
      <c r="O8" s="34"/>
      <c r="P8" s="33"/>
      <c r="Q8" s="33"/>
      <c r="R8" s="33"/>
      <c r="S8" s="33"/>
      <c r="T8" s="33"/>
      <c r="U8" s="41"/>
      <c r="V8" s="41"/>
      <c r="W8" s="41"/>
      <c r="X8" s="41"/>
      <c r="Y8" s="41"/>
      <c r="Z8" s="41"/>
      <c r="AB8" s="89" t="s">
        <v>27</v>
      </c>
      <c r="AC8" s="35">
        <v>1</v>
      </c>
      <c r="AD8" s="35">
        <v>0</v>
      </c>
      <c r="AE8" s="35">
        <v>0</v>
      </c>
      <c r="AG8" s="35" t="s">
        <v>27</v>
      </c>
      <c r="AH8" s="35">
        <v>1</v>
      </c>
      <c r="AI8" s="35">
        <v>0</v>
      </c>
      <c r="AJ8" s="35">
        <v>0</v>
      </c>
      <c r="AK8" s="35">
        <v>0</v>
      </c>
      <c r="AM8" s="35" t="s">
        <v>27</v>
      </c>
      <c r="AN8" s="35">
        <v>0</v>
      </c>
      <c r="AO8" s="35">
        <v>0</v>
      </c>
      <c r="AP8" s="35">
        <v>0</v>
      </c>
      <c r="AQ8" s="35">
        <v>0</v>
      </c>
    </row>
    <row r="9" spans="2:43" s="22" customFormat="1" ht="15.75" customHeight="1">
      <c r="B9" s="28"/>
      <c r="C9" s="37" t="s">
        <v>28</v>
      </c>
      <c r="D9" s="38">
        <f>D8</f>
        <v>0</v>
      </c>
      <c r="E9" s="39" t="s">
        <v>29</v>
      </c>
      <c r="F9" s="40" t="str">
        <f t="shared" si="0"/>
        <v>0B</v>
      </c>
      <c r="G9" s="41"/>
      <c r="H9" s="41"/>
      <c r="I9" s="41"/>
      <c r="J9" s="41"/>
      <c r="K9" s="41"/>
      <c r="L9" s="41"/>
      <c r="M9" s="42"/>
      <c r="N9" s="41"/>
      <c r="O9" s="42"/>
      <c r="P9" s="41"/>
      <c r="Q9" s="41"/>
      <c r="R9" s="41"/>
      <c r="S9" s="41"/>
      <c r="T9" s="41"/>
      <c r="U9" s="41"/>
      <c r="V9" s="41"/>
      <c r="W9" s="41"/>
      <c r="X9" s="41"/>
      <c r="Y9" s="41"/>
      <c r="Z9" s="41"/>
      <c r="AB9" s="89" t="s">
        <v>30</v>
      </c>
      <c r="AC9" s="35">
        <v>2</v>
      </c>
      <c r="AD9" s="43">
        <v>2950</v>
      </c>
      <c r="AE9" s="44">
        <v>1.9</v>
      </c>
      <c r="AG9" s="35" t="s">
        <v>31</v>
      </c>
      <c r="AH9" s="35">
        <v>2</v>
      </c>
      <c r="AI9" s="43">
        <v>53900</v>
      </c>
      <c r="AJ9" s="43">
        <v>530</v>
      </c>
      <c r="AK9" s="44">
        <v>8.3000000000000007</v>
      </c>
      <c r="AM9" s="35" t="s">
        <v>32</v>
      </c>
      <c r="AN9" s="35">
        <v>1</v>
      </c>
      <c r="AO9" s="43">
        <v>88400</v>
      </c>
      <c r="AP9" s="43">
        <v>880</v>
      </c>
      <c r="AQ9" s="44">
        <v>7.5</v>
      </c>
    </row>
    <row r="10" spans="2:43" s="22" customFormat="1" ht="15.75" customHeight="1">
      <c r="B10" s="28"/>
      <c r="C10" s="37" t="s">
        <v>33</v>
      </c>
      <c r="D10" s="38">
        <f>D8</f>
        <v>0</v>
      </c>
      <c r="E10" s="39" t="s">
        <v>34</v>
      </c>
      <c r="F10" s="40" t="str">
        <f t="shared" si="0"/>
        <v>0C</v>
      </c>
      <c r="G10" s="41"/>
      <c r="H10" s="41"/>
      <c r="I10" s="41"/>
      <c r="J10" s="41"/>
      <c r="K10" s="41"/>
      <c r="L10" s="41"/>
      <c r="M10" s="42"/>
      <c r="N10" s="41"/>
      <c r="O10" s="42"/>
      <c r="P10" s="41"/>
      <c r="Q10" s="41"/>
      <c r="R10" s="41"/>
      <c r="S10" s="41"/>
      <c r="T10" s="41"/>
      <c r="U10" s="41"/>
      <c r="V10" s="41"/>
      <c r="W10" s="41"/>
      <c r="X10" s="41"/>
      <c r="Y10" s="41"/>
      <c r="Z10" s="41"/>
      <c r="AB10" s="89" t="s">
        <v>35</v>
      </c>
      <c r="AC10" s="35">
        <v>3</v>
      </c>
      <c r="AD10" s="43">
        <v>3160</v>
      </c>
      <c r="AE10" s="44">
        <v>1.7</v>
      </c>
      <c r="AG10" s="45" t="s">
        <v>36</v>
      </c>
      <c r="AH10" s="87">
        <v>3</v>
      </c>
      <c r="AI10" s="77">
        <v>35930</v>
      </c>
      <c r="AJ10" s="77">
        <v>350</v>
      </c>
      <c r="AK10" s="78">
        <v>9.5</v>
      </c>
      <c r="AM10" s="35" t="s">
        <v>37</v>
      </c>
      <c r="AN10" s="35">
        <v>2</v>
      </c>
      <c r="AO10" s="43">
        <v>50000</v>
      </c>
      <c r="AP10" s="43">
        <v>500</v>
      </c>
      <c r="AQ10" s="44">
        <v>0</v>
      </c>
    </row>
    <row r="11" spans="2:43" s="22" customFormat="1" ht="15.75" customHeight="1">
      <c r="B11" s="48"/>
      <c r="C11" s="49" t="s">
        <v>38</v>
      </c>
      <c r="D11" s="50">
        <f>D8</f>
        <v>0</v>
      </c>
      <c r="E11" s="51" t="s">
        <v>39</v>
      </c>
      <c r="F11" s="52" t="str">
        <f t="shared" si="0"/>
        <v>0D</v>
      </c>
      <c r="G11" s="53"/>
      <c r="H11" s="53"/>
      <c r="I11" s="53"/>
      <c r="J11" s="53"/>
      <c r="K11" s="53"/>
      <c r="L11" s="53"/>
      <c r="M11" s="54"/>
      <c r="N11" s="53"/>
      <c r="O11" s="54"/>
      <c r="P11" s="53"/>
      <c r="Q11" s="53"/>
      <c r="R11" s="53"/>
      <c r="S11" s="53"/>
      <c r="T11" s="53"/>
      <c r="U11" s="41"/>
      <c r="V11" s="41"/>
      <c r="W11" s="41"/>
      <c r="X11" s="41"/>
      <c r="Y11" s="41"/>
      <c r="Z11" s="41"/>
      <c r="AB11" s="89" t="s">
        <v>40</v>
      </c>
      <c r="AC11" s="35">
        <v>4</v>
      </c>
      <c r="AD11" s="43">
        <v>3590</v>
      </c>
      <c r="AE11" s="44">
        <v>1.8</v>
      </c>
      <c r="AM11" s="45" t="s">
        <v>41</v>
      </c>
      <c r="AN11" s="87">
        <v>3</v>
      </c>
      <c r="AO11" s="77">
        <v>10000</v>
      </c>
      <c r="AP11" s="77">
        <v>0</v>
      </c>
      <c r="AQ11" s="78">
        <v>0</v>
      </c>
    </row>
    <row r="12" spans="2:43" s="22" customFormat="1" ht="15.75" customHeight="1">
      <c r="B12" s="28" t="s">
        <v>42</v>
      </c>
      <c r="C12" s="55" t="str">
        <f>C$8</f>
        <v>４歳以上児</v>
      </c>
      <c r="D12" s="30">
        <v>1</v>
      </c>
      <c r="E12" s="34" t="str">
        <f>E$8</f>
        <v>A</v>
      </c>
      <c r="F12" s="32" t="str">
        <f t="shared" si="0"/>
        <v>1A</v>
      </c>
      <c r="G12" s="36">
        <v>1370</v>
      </c>
      <c r="H12" s="56">
        <v>2.8</v>
      </c>
      <c r="I12" s="36">
        <v>1080</v>
      </c>
      <c r="J12" s="56">
        <v>2.7</v>
      </c>
      <c r="K12" s="36">
        <v>0</v>
      </c>
      <c r="L12" s="56">
        <v>0</v>
      </c>
      <c r="M12" s="57">
        <v>30</v>
      </c>
      <c r="N12" s="56">
        <v>3.7</v>
      </c>
      <c r="O12" s="57">
        <v>0</v>
      </c>
      <c r="P12" s="56">
        <v>0</v>
      </c>
      <c r="Q12" s="36">
        <v>260</v>
      </c>
      <c r="R12" s="56">
        <v>5.7</v>
      </c>
      <c r="S12" s="36">
        <v>260</v>
      </c>
      <c r="T12" s="56">
        <v>2.8</v>
      </c>
      <c r="U12" s="36">
        <v>280</v>
      </c>
      <c r="V12" s="56">
        <v>2</v>
      </c>
      <c r="W12" s="143">
        <v>0.01</v>
      </c>
      <c r="X12" s="143">
        <v>0.03</v>
      </c>
      <c r="Y12" s="143">
        <v>0.04</v>
      </c>
      <c r="Z12" s="143">
        <v>0.05</v>
      </c>
      <c r="AB12" s="89" t="s">
        <v>43</v>
      </c>
      <c r="AC12" s="35">
        <v>5</v>
      </c>
      <c r="AD12" s="43">
        <v>4010</v>
      </c>
      <c r="AE12" s="44">
        <v>1.9</v>
      </c>
    </row>
    <row r="13" spans="2:43" s="22" customFormat="1" ht="15.75" customHeight="1">
      <c r="B13" s="28"/>
      <c r="C13" s="58" t="str">
        <f>C$9</f>
        <v>３歳児</v>
      </c>
      <c r="D13" s="38">
        <f>D12</f>
        <v>1</v>
      </c>
      <c r="E13" s="42" t="str">
        <f>E$9</f>
        <v>B</v>
      </c>
      <c r="F13" s="40" t="str">
        <f t="shared" si="0"/>
        <v>1B</v>
      </c>
      <c r="G13" s="43">
        <v>1450</v>
      </c>
      <c r="H13" s="44">
        <v>2.8</v>
      </c>
      <c r="I13" s="43">
        <v>1160</v>
      </c>
      <c r="J13" s="44">
        <v>2.7</v>
      </c>
      <c r="K13" s="43">
        <v>80</v>
      </c>
      <c r="L13" s="44">
        <v>2.8</v>
      </c>
      <c r="M13" s="59">
        <v>0</v>
      </c>
      <c r="N13" s="44">
        <v>0</v>
      </c>
      <c r="O13" s="59">
        <v>0</v>
      </c>
      <c r="P13" s="44">
        <v>0</v>
      </c>
      <c r="Q13" s="41">
        <f>Q12</f>
        <v>260</v>
      </c>
      <c r="R13" s="60">
        <f>R12</f>
        <v>5.7</v>
      </c>
      <c r="S13" s="41">
        <f t="shared" ref="S13:Z15" si="1">S$12</f>
        <v>260</v>
      </c>
      <c r="T13" s="60">
        <f t="shared" si="1"/>
        <v>2.8</v>
      </c>
      <c r="U13" s="41">
        <f t="shared" si="1"/>
        <v>280</v>
      </c>
      <c r="V13" s="60">
        <f t="shared" si="1"/>
        <v>2</v>
      </c>
      <c r="W13" s="142">
        <f t="shared" si="1"/>
        <v>0.01</v>
      </c>
      <c r="X13" s="142">
        <f t="shared" si="1"/>
        <v>0.03</v>
      </c>
      <c r="Y13" s="142">
        <f t="shared" si="1"/>
        <v>0.04</v>
      </c>
      <c r="Z13" s="142">
        <f t="shared" si="1"/>
        <v>0.05</v>
      </c>
      <c r="AB13" s="89" t="s">
        <v>44</v>
      </c>
      <c r="AC13" s="35">
        <v>6</v>
      </c>
      <c r="AD13" s="43">
        <v>4440</v>
      </c>
      <c r="AE13" s="44">
        <v>2</v>
      </c>
      <c r="AG13" s="22" t="s">
        <v>45</v>
      </c>
    </row>
    <row r="14" spans="2:43" s="22" customFormat="1" ht="15.75" customHeight="1">
      <c r="B14" s="28"/>
      <c r="C14" s="58" t="str">
        <f>C$10</f>
        <v>１、２歳児</v>
      </c>
      <c r="D14" s="38">
        <f>D12</f>
        <v>1</v>
      </c>
      <c r="E14" s="42" t="str">
        <f>E$10</f>
        <v>C</v>
      </c>
      <c r="F14" s="40" t="str">
        <f t="shared" si="0"/>
        <v>1C</v>
      </c>
      <c r="G14" s="43">
        <v>2070</v>
      </c>
      <c r="H14" s="44">
        <v>2.8</v>
      </c>
      <c r="I14" s="43">
        <v>1770</v>
      </c>
      <c r="J14" s="44">
        <v>2.7</v>
      </c>
      <c r="K14" s="43">
        <v>0</v>
      </c>
      <c r="L14" s="44">
        <v>0</v>
      </c>
      <c r="M14" s="59">
        <v>0</v>
      </c>
      <c r="N14" s="44">
        <v>0</v>
      </c>
      <c r="O14" s="59">
        <v>170</v>
      </c>
      <c r="P14" s="44">
        <v>2.6</v>
      </c>
      <c r="Q14" s="41">
        <f>Q12</f>
        <v>260</v>
      </c>
      <c r="R14" s="60">
        <f>R12</f>
        <v>5.7</v>
      </c>
      <c r="S14" s="41">
        <f t="shared" si="1"/>
        <v>260</v>
      </c>
      <c r="T14" s="60">
        <f t="shared" si="1"/>
        <v>2.8</v>
      </c>
      <c r="U14" s="41">
        <f t="shared" si="1"/>
        <v>280</v>
      </c>
      <c r="V14" s="60">
        <f t="shared" si="1"/>
        <v>2</v>
      </c>
      <c r="W14" s="142">
        <f t="shared" si="1"/>
        <v>0.01</v>
      </c>
      <c r="X14" s="142">
        <f t="shared" si="1"/>
        <v>0.03</v>
      </c>
      <c r="Y14" s="142">
        <f t="shared" si="1"/>
        <v>0.04</v>
      </c>
      <c r="Z14" s="142">
        <f t="shared" si="1"/>
        <v>0.05</v>
      </c>
      <c r="AB14" s="89" t="s">
        <v>46</v>
      </c>
      <c r="AC14" s="35">
        <v>7</v>
      </c>
      <c r="AD14" s="43">
        <v>4870</v>
      </c>
      <c r="AE14" s="44">
        <v>1.8</v>
      </c>
      <c r="AI14" s="61" t="s">
        <v>22</v>
      </c>
      <c r="AJ14" s="23" t="s">
        <v>23</v>
      </c>
      <c r="AK14" s="23" t="s">
        <v>21</v>
      </c>
    </row>
    <row r="15" spans="2:43" s="22" customFormat="1" ht="15.75" customHeight="1">
      <c r="B15" s="48"/>
      <c r="C15" s="62" t="str">
        <f>C$11</f>
        <v>乳児</v>
      </c>
      <c r="D15" s="50">
        <f>D12</f>
        <v>1</v>
      </c>
      <c r="E15" s="54" t="str">
        <f>E$11</f>
        <v>D</v>
      </c>
      <c r="F15" s="52" t="str">
        <f t="shared" si="0"/>
        <v>1D</v>
      </c>
      <c r="G15" s="46">
        <v>2960</v>
      </c>
      <c r="H15" s="47">
        <v>2.8</v>
      </c>
      <c r="I15" s="46">
        <v>2660</v>
      </c>
      <c r="J15" s="47">
        <v>2.7</v>
      </c>
      <c r="K15" s="46">
        <v>0</v>
      </c>
      <c r="L15" s="47">
        <v>0</v>
      </c>
      <c r="M15" s="63">
        <v>0</v>
      </c>
      <c r="N15" s="47">
        <v>0</v>
      </c>
      <c r="O15" s="63">
        <v>0</v>
      </c>
      <c r="P15" s="47">
        <v>0</v>
      </c>
      <c r="Q15" s="53">
        <f>Q12</f>
        <v>260</v>
      </c>
      <c r="R15" s="64">
        <f>R12</f>
        <v>5.7</v>
      </c>
      <c r="S15" s="53">
        <f t="shared" si="1"/>
        <v>260</v>
      </c>
      <c r="T15" s="64">
        <f t="shared" si="1"/>
        <v>2.8</v>
      </c>
      <c r="U15" s="53">
        <f t="shared" si="1"/>
        <v>280</v>
      </c>
      <c r="V15" s="64">
        <f t="shared" si="1"/>
        <v>2</v>
      </c>
      <c r="W15" s="142">
        <f t="shared" si="1"/>
        <v>0.01</v>
      </c>
      <c r="X15" s="142">
        <f t="shared" si="1"/>
        <v>0.03</v>
      </c>
      <c r="Y15" s="142">
        <f t="shared" si="1"/>
        <v>0.04</v>
      </c>
      <c r="Z15" s="142">
        <f t="shared" si="1"/>
        <v>0.05</v>
      </c>
      <c r="AB15" s="89" t="s">
        <v>47</v>
      </c>
      <c r="AC15" s="35">
        <v>8</v>
      </c>
      <c r="AD15" s="43">
        <v>5290</v>
      </c>
      <c r="AE15" s="44">
        <v>1.9</v>
      </c>
      <c r="AG15" s="61" t="s">
        <v>48</v>
      </c>
      <c r="AH15" s="65"/>
      <c r="AI15" s="66">
        <v>297670</v>
      </c>
      <c r="AJ15" s="66">
        <v>2970</v>
      </c>
      <c r="AK15" s="67">
        <v>4.5</v>
      </c>
    </row>
    <row r="16" spans="2:43" s="22" customFormat="1" ht="15.75" customHeight="1">
      <c r="B16" s="68" t="s">
        <v>49</v>
      </c>
      <c r="C16" s="55" t="str">
        <f>C$8</f>
        <v>４歳以上児</v>
      </c>
      <c r="D16" s="30">
        <v>2</v>
      </c>
      <c r="E16" s="34" t="str">
        <f>E$8</f>
        <v>A</v>
      </c>
      <c r="F16" s="69" t="str">
        <f t="shared" si="0"/>
        <v>2A</v>
      </c>
      <c r="G16" s="70">
        <v>1160</v>
      </c>
      <c r="H16" s="71">
        <v>2.8</v>
      </c>
      <c r="I16" s="70">
        <v>920</v>
      </c>
      <c r="J16" s="71">
        <v>2.7</v>
      </c>
      <c r="K16" s="33">
        <f t="shared" ref="K16:P16" si="2">K$12</f>
        <v>0</v>
      </c>
      <c r="L16" s="72">
        <f t="shared" si="2"/>
        <v>0</v>
      </c>
      <c r="M16" s="33">
        <f t="shared" si="2"/>
        <v>30</v>
      </c>
      <c r="N16" s="72">
        <f t="shared" si="2"/>
        <v>3.7</v>
      </c>
      <c r="O16" s="33">
        <f t="shared" si="2"/>
        <v>0</v>
      </c>
      <c r="P16" s="72">
        <f t="shared" si="2"/>
        <v>0</v>
      </c>
      <c r="Q16" s="36">
        <v>210</v>
      </c>
      <c r="R16" s="56">
        <v>5.7</v>
      </c>
      <c r="S16" s="36">
        <v>210</v>
      </c>
      <c r="T16" s="56">
        <v>2.7</v>
      </c>
      <c r="U16" s="36">
        <v>220</v>
      </c>
      <c r="V16" s="56">
        <v>2</v>
      </c>
      <c r="W16" s="143">
        <v>0.01</v>
      </c>
      <c r="X16" s="143">
        <v>0.03</v>
      </c>
      <c r="Y16" s="143">
        <v>0.04</v>
      </c>
      <c r="Z16" s="143">
        <v>0.05</v>
      </c>
      <c r="AB16" s="89" t="s">
        <v>50</v>
      </c>
      <c r="AC16" s="35">
        <v>9</v>
      </c>
      <c r="AD16" s="43">
        <v>5720</v>
      </c>
      <c r="AE16" s="44">
        <v>1.9</v>
      </c>
      <c r="AG16" s="61" t="s">
        <v>51</v>
      </c>
      <c r="AH16" s="65"/>
      <c r="AI16" s="46">
        <v>49830</v>
      </c>
      <c r="AJ16" s="46">
        <v>490</v>
      </c>
      <c r="AK16" s="47">
        <v>9</v>
      </c>
    </row>
    <row r="17" spans="2:35" s="22" customFormat="1" ht="15.75" customHeight="1">
      <c r="B17" s="28"/>
      <c r="C17" s="58" t="str">
        <f>C$9</f>
        <v>３歳児</v>
      </c>
      <c r="D17" s="38">
        <f>D16</f>
        <v>2</v>
      </c>
      <c r="E17" s="42" t="str">
        <f>E$9</f>
        <v>B</v>
      </c>
      <c r="F17" s="40" t="str">
        <f t="shared" si="0"/>
        <v>2B</v>
      </c>
      <c r="G17" s="43">
        <v>1240</v>
      </c>
      <c r="H17" s="44">
        <v>2.8</v>
      </c>
      <c r="I17" s="43">
        <v>1000</v>
      </c>
      <c r="J17" s="44">
        <v>2.7</v>
      </c>
      <c r="K17" s="41">
        <f t="shared" ref="K17:P17" si="3">K$13</f>
        <v>80</v>
      </c>
      <c r="L17" s="60">
        <f t="shared" si="3"/>
        <v>2.8</v>
      </c>
      <c r="M17" s="41">
        <f t="shared" si="3"/>
        <v>0</v>
      </c>
      <c r="N17" s="60">
        <f t="shared" si="3"/>
        <v>0</v>
      </c>
      <c r="O17" s="41">
        <f t="shared" si="3"/>
        <v>0</v>
      </c>
      <c r="P17" s="60">
        <f t="shared" si="3"/>
        <v>0</v>
      </c>
      <c r="Q17" s="41">
        <f>Q16</f>
        <v>210</v>
      </c>
      <c r="R17" s="60">
        <f>R16</f>
        <v>5.7</v>
      </c>
      <c r="S17" s="41">
        <f t="shared" ref="S17:Z19" si="4">S$16</f>
        <v>210</v>
      </c>
      <c r="T17" s="60">
        <f t="shared" si="4"/>
        <v>2.7</v>
      </c>
      <c r="U17" s="41">
        <f t="shared" si="4"/>
        <v>220</v>
      </c>
      <c r="V17" s="60">
        <f t="shared" si="4"/>
        <v>2</v>
      </c>
      <c r="W17" s="142">
        <f t="shared" si="4"/>
        <v>0.01</v>
      </c>
      <c r="X17" s="142">
        <f t="shared" si="4"/>
        <v>0.03</v>
      </c>
      <c r="Y17" s="142">
        <f t="shared" si="4"/>
        <v>0.04</v>
      </c>
      <c r="Z17" s="142">
        <f t="shared" si="4"/>
        <v>0.05</v>
      </c>
      <c r="AB17" s="89" t="s">
        <v>52</v>
      </c>
      <c r="AC17" s="35">
        <v>10</v>
      </c>
      <c r="AD17" s="43">
        <v>6140</v>
      </c>
      <c r="AE17" s="44">
        <v>2</v>
      </c>
      <c r="AG17" s="61" t="s">
        <v>53</v>
      </c>
      <c r="AH17" s="65"/>
      <c r="AI17" s="46">
        <v>49060</v>
      </c>
    </row>
    <row r="18" spans="2:35" s="22" customFormat="1" ht="15.75" customHeight="1">
      <c r="B18" s="28"/>
      <c r="C18" s="58" t="str">
        <f>C$10</f>
        <v>１、２歳児</v>
      </c>
      <c r="D18" s="38">
        <f>D16</f>
        <v>2</v>
      </c>
      <c r="E18" s="42" t="str">
        <f>E$10</f>
        <v>C</v>
      </c>
      <c r="F18" s="40" t="str">
        <f t="shared" si="0"/>
        <v>2C</v>
      </c>
      <c r="G18" s="43">
        <v>1850</v>
      </c>
      <c r="H18" s="44">
        <v>2.8</v>
      </c>
      <c r="I18" s="43">
        <v>1620</v>
      </c>
      <c r="J18" s="44">
        <v>2.7</v>
      </c>
      <c r="K18" s="41">
        <f t="shared" ref="K18:P18" si="5">K$14</f>
        <v>0</v>
      </c>
      <c r="L18" s="60">
        <f t="shared" si="5"/>
        <v>0</v>
      </c>
      <c r="M18" s="41">
        <f t="shared" si="5"/>
        <v>0</v>
      </c>
      <c r="N18" s="60">
        <f t="shared" si="5"/>
        <v>0</v>
      </c>
      <c r="O18" s="41">
        <f t="shared" si="5"/>
        <v>170</v>
      </c>
      <c r="P18" s="60">
        <f t="shared" si="5"/>
        <v>2.6</v>
      </c>
      <c r="Q18" s="41">
        <f>Q16</f>
        <v>210</v>
      </c>
      <c r="R18" s="60">
        <f>R16</f>
        <v>5.7</v>
      </c>
      <c r="S18" s="41">
        <f t="shared" si="4"/>
        <v>210</v>
      </c>
      <c r="T18" s="60">
        <f t="shared" si="4"/>
        <v>2.7</v>
      </c>
      <c r="U18" s="41">
        <f t="shared" si="4"/>
        <v>220</v>
      </c>
      <c r="V18" s="60">
        <f t="shared" si="4"/>
        <v>2</v>
      </c>
      <c r="W18" s="142">
        <f t="shared" si="4"/>
        <v>0.01</v>
      </c>
      <c r="X18" s="142">
        <f t="shared" si="4"/>
        <v>0.03</v>
      </c>
      <c r="Y18" s="142">
        <f t="shared" si="4"/>
        <v>0.04</v>
      </c>
      <c r="Z18" s="142">
        <f t="shared" si="4"/>
        <v>0.05</v>
      </c>
      <c r="AB18" s="89" t="s">
        <v>163</v>
      </c>
      <c r="AC18" s="35">
        <v>11</v>
      </c>
      <c r="AD18" s="43">
        <v>6570</v>
      </c>
      <c r="AE18" s="44">
        <v>1.8</v>
      </c>
      <c r="AG18" s="61" t="s">
        <v>54</v>
      </c>
      <c r="AH18" s="65"/>
      <c r="AI18" s="46">
        <v>6130</v>
      </c>
    </row>
    <row r="19" spans="2:35" s="22" customFormat="1" ht="15.75" customHeight="1">
      <c r="B19" s="73"/>
      <c r="C19" s="62" t="str">
        <f>C$11</f>
        <v>乳児</v>
      </c>
      <c r="D19" s="50">
        <f>D16</f>
        <v>2</v>
      </c>
      <c r="E19" s="54" t="str">
        <f>E$11</f>
        <v>D</v>
      </c>
      <c r="F19" s="52" t="str">
        <f t="shared" si="0"/>
        <v>2D</v>
      </c>
      <c r="G19" s="46">
        <v>2740</v>
      </c>
      <c r="H19" s="47">
        <v>2.7</v>
      </c>
      <c r="I19" s="46">
        <v>2510</v>
      </c>
      <c r="J19" s="47">
        <v>2.7</v>
      </c>
      <c r="K19" s="53">
        <f t="shared" ref="K19:P19" si="6">K$15</f>
        <v>0</v>
      </c>
      <c r="L19" s="64">
        <f t="shared" si="6"/>
        <v>0</v>
      </c>
      <c r="M19" s="53">
        <f t="shared" si="6"/>
        <v>0</v>
      </c>
      <c r="N19" s="64">
        <f t="shared" si="6"/>
        <v>0</v>
      </c>
      <c r="O19" s="53">
        <f t="shared" si="6"/>
        <v>0</v>
      </c>
      <c r="P19" s="64">
        <f t="shared" si="6"/>
        <v>0</v>
      </c>
      <c r="Q19" s="53">
        <f>Q16</f>
        <v>210</v>
      </c>
      <c r="R19" s="64">
        <f>R16</f>
        <v>5.7</v>
      </c>
      <c r="S19" s="53">
        <f t="shared" si="4"/>
        <v>210</v>
      </c>
      <c r="T19" s="64">
        <f t="shared" si="4"/>
        <v>2.7</v>
      </c>
      <c r="U19" s="53">
        <f t="shared" si="4"/>
        <v>220</v>
      </c>
      <c r="V19" s="64">
        <f t="shared" si="4"/>
        <v>2</v>
      </c>
      <c r="W19" s="142">
        <f t="shared" si="4"/>
        <v>0.01</v>
      </c>
      <c r="X19" s="142">
        <f t="shared" si="4"/>
        <v>0.03</v>
      </c>
      <c r="Y19" s="142">
        <f t="shared" si="4"/>
        <v>0.04</v>
      </c>
      <c r="Z19" s="142">
        <f t="shared" si="4"/>
        <v>0.05</v>
      </c>
      <c r="AB19" s="89" t="s">
        <v>55</v>
      </c>
      <c r="AC19" s="35">
        <v>12</v>
      </c>
      <c r="AD19" s="43">
        <v>7000</v>
      </c>
      <c r="AE19" s="44">
        <v>1.9</v>
      </c>
      <c r="AG19" s="61" t="s">
        <v>56</v>
      </c>
      <c r="AH19" s="65"/>
      <c r="AI19" s="46">
        <v>120</v>
      </c>
    </row>
    <row r="20" spans="2:35" s="22" customFormat="1" ht="15.75" customHeight="1">
      <c r="B20" s="68" t="s">
        <v>57</v>
      </c>
      <c r="C20" s="55" t="str">
        <f>C$8</f>
        <v>４歳以上児</v>
      </c>
      <c r="D20" s="30">
        <v>3</v>
      </c>
      <c r="E20" s="34" t="str">
        <f>E$8</f>
        <v>A</v>
      </c>
      <c r="F20" s="69" t="str">
        <f t="shared" si="0"/>
        <v>3A</v>
      </c>
      <c r="G20" s="70">
        <v>1000</v>
      </c>
      <c r="H20" s="71">
        <v>2.8</v>
      </c>
      <c r="I20" s="70">
        <v>800</v>
      </c>
      <c r="J20" s="71">
        <v>2.7</v>
      </c>
      <c r="K20" s="33">
        <f t="shared" ref="K20:P20" si="7">K$12</f>
        <v>0</v>
      </c>
      <c r="L20" s="72">
        <f t="shared" si="7"/>
        <v>0</v>
      </c>
      <c r="M20" s="33">
        <f t="shared" si="7"/>
        <v>30</v>
      </c>
      <c r="N20" s="72">
        <f t="shared" si="7"/>
        <v>3.7</v>
      </c>
      <c r="O20" s="33">
        <f t="shared" si="7"/>
        <v>0</v>
      </c>
      <c r="P20" s="72">
        <f t="shared" si="7"/>
        <v>0</v>
      </c>
      <c r="Q20" s="36">
        <v>170</v>
      </c>
      <c r="R20" s="56">
        <v>5.8</v>
      </c>
      <c r="S20" s="36">
        <v>170</v>
      </c>
      <c r="T20" s="56">
        <v>2.8</v>
      </c>
      <c r="U20" s="36">
        <v>190</v>
      </c>
      <c r="V20" s="56">
        <v>1.9</v>
      </c>
      <c r="W20" s="143">
        <v>0.01</v>
      </c>
      <c r="X20" s="143">
        <v>0.03</v>
      </c>
      <c r="Y20" s="143">
        <v>0.04</v>
      </c>
      <c r="Z20" s="143">
        <v>0.05</v>
      </c>
      <c r="AB20" s="89" t="s">
        <v>58</v>
      </c>
      <c r="AC20" s="35">
        <v>13</v>
      </c>
      <c r="AD20" s="43">
        <v>7420</v>
      </c>
      <c r="AE20" s="44">
        <v>1.9</v>
      </c>
      <c r="AG20" s="61" t="s">
        <v>59</v>
      </c>
      <c r="AH20" s="65"/>
      <c r="AI20" s="46">
        <v>200000</v>
      </c>
    </row>
    <row r="21" spans="2:35" s="22" customFormat="1" ht="15.75" customHeight="1">
      <c r="B21" s="28"/>
      <c r="C21" s="58" t="str">
        <f>C$9</f>
        <v>３歳児</v>
      </c>
      <c r="D21" s="38">
        <f>D20</f>
        <v>3</v>
      </c>
      <c r="E21" s="42" t="str">
        <f>E$9</f>
        <v>B</v>
      </c>
      <c r="F21" s="40" t="str">
        <f t="shared" si="0"/>
        <v>3B</v>
      </c>
      <c r="G21" s="43">
        <v>1080</v>
      </c>
      <c r="H21" s="44">
        <v>2.8</v>
      </c>
      <c r="I21" s="43">
        <v>880</v>
      </c>
      <c r="J21" s="44">
        <v>2.7</v>
      </c>
      <c r="K21" s="41">
        <f t="shared" ref="K21:P21" si="8">K$13</f>
        <v>80</v>
      </c>
      <c r="L21" s="60">
        <f t="shared" si="8"/>
        <v>2.8</v>
      </c>
      <c r="M21" s="41">
        <f t="shared" si="8"/>
        <v>0</v>
      </c>
      <c r="N21" s="60">
        <f t="shared" si="8"/>
        <v>0</v>
      </c>
      <c r="O21" s="41">
        <f t="shared" si="8"/>
        <v>0</v>
      </c>
      <c r="P21" s="60">
        <f t="shared" si="8"/>
        <v>0</v>
      </c>
      <c r="Q21" s="41">
        <f>Q20</f>
        <v>170</v>
      </c>
      <c r="R21" s="60">
        <f>R20</f>
        <v>5.8</v>
      </c>
      <c r="S21" s="41">
        <f t="shared" ref="S21:Z23" si="9">S$20</f>
        <v>170</v>
      </c>
      <c r="T21" s="60">
        <f t="shared" si="9"/>
        <v>2.8</v>
      </c>
      <c r="U21" s="41">
        <f t="shared" si="9"/>
        <v>190</v>
      </c>
      <c r="V21" s="60">
        <f t="shared" si="9"/>
        <v>1.9</v>
      </c>
      <c r="W21" s="142">
        <f t="shared" si="9"/>
        <v>0.01</v>
      </c>
      <c r="X21" s="142">
        <f t="shared" si="9"/>
        <v>0.03</v>
      </c>
      <c r="Y21" s="142">
        <f t="shared" si="9"/>
        <v>0.04</v>
      </c>
      <c r="Z21" s="142">
        <f t="shared" si="9"/>
        <v>0.05</v>
      </c>
      <c r="AB21" s="89" t="s">
        <v>60</v>
      </c>
      <c r="AC21" s="35">
        <v>14</v>
      </c>
      <c r="AD21" s="43">
        <v>7850</v>
      </c>
      <c r="AE21" s="44">
        <v>2</v>
      </c>
      <c r="AG21" s="61" t="s">
        <v>61</v>
      </c>
      <c r="AH21" s="65"/>
      <c r="AI21" s="46">
        <v>150000</v>
      </c>
    </row>
    <row r="22" spans="2:35" s="22" customFormat="1" ht="15.75" customHeight="1">
      <c r="B22" s="28"/>
      <c r="C22" s="58" t="str">
        <f>C$10</f>
        <v>１、２歳児</v>
      </c>
      <c r="D22" s="38">
        <f>D20</f>
        <v>3</v>
      </c>
      <c r="E22" s="42" t="str">
        <f>E$10</f>
        <v>C</v>
      </c>
      <c r="F22" s="40" t="str">
        <f t="shared" si="0"/>
        <v>3C</v>
      </c>
      <c r="G22" s="43">
        <v>1690</v>
      </c>
      <c r="H22" s="44">
        <v>2.7</v>
      </c>
      <c r="I22" s="43">
        <v>1500</v>
      </c>
      <c r="J22" s="44">
        <v>2.7</v>
      </c>
      <c r="K22" s="41">
        <f t="shared" ref="K22:P22" si="10">K$14</f>
        <v>0</v>
      </c>
      <c r="L22" s="60">
        <f t="shared" si="10"/>
        <v>0</v>
      </c>
      <c r="M22" s="41">
        <f t="shared" si="10"/>
        <v>0</v>
      </c>
      <c r="N22" s="60">
        <f t="shared" si="10"/>
        <v>0</v>
      </c>
      <c r="O22" s="41">
        <f t="shared" si="10"/>
        <v>170</v>
      </c>
      <c r="P22" s="60">
        <f t="shared" si="10"/>
        <v>2.6</v>
      </c>
      <c r="Q22" s="41">
        <f>Q20</f>
        <v>170</v>
      </c>
      <c r="R22" s="60">
        <f>R20</f>
        <v>5.8</v>
      </c>
      <c r="S22" s="41">
        <f t="shared" si="9"/>
        <v>170</v>
      </c>
      <c r="T22" s="60">
        <f t="shared" si="9"/>
        <v>2.8</v>
      </c>
      <c r="U22" s="41">
        <f t="shared" si="9"/>
        <v>190</v>
      </c>
      <c r="V22" s="60">
        <f t="shared" si="9"/>
        <v>1.9</v>
      </c>
      <c r="W22" s="142">
        <f t="shared" si="9"/>
        <v>0.01</v>
      </c>
      <c r="X22" s="142">
        <f t="shared" si="9"/>
        <v>0.03</v>
      </c>
      <c r="Y22" s="142">
        <f t="shared" si="9"/>
        <v>0.04</v>
      </c>
      <c r="Z22" s="142">
        <f t="shared" si="9"/>
        <v>0.05</v>
      </c>
      <c r="AB22" s="89" t="s">
        <v>62</v>
      </c>
      <c r="AC22" s="87">
        <v>15</v>
      </c>
      <c r="AD22" s="77">
        <v>8270</v>
      </c>
      <c r="AE22" s="78">
        <v>2</v>
      </c>
    </row>
    <row r="23" spans="2:35" s="22" customFormat="1" ht="15.75" customHeight="1">
      <c r="B23" s="73"/>
      <c r="C23" s="62" t="str">
        <f>C$11</f>
        <v>乳児</v>
      </c>
      <c r="D23" s="50">
        <f>D20</f>
        <v>3</v>
      </c>
      <c r="E23" s="54" t="str">
        <f>E$11</f>
        <v>D</v>
      </c>
      <c r="F23" s="52" t="str">
        <f t="shared" si="0"/>
        <v>3D</v>
      </c>
      <c r="G23" s="46">
        <v>2580</v>
      </c>
      <c r="H23" s="47">
        <v>2.7</v>
      </c>
      <c r="I23" s="46">
        <v>2390</v>
      </c>
      <c r="J23" s="47">
        <v>2.7</v>
      </c>
      <c r="K23" s="53">
        <f t="shared" ref="K23:P23" si="11">K$15</f>
        <v>0</v>
      </c>
      <c r="L23" s="64">
        <f t="shared" si="11"/>
        <v>0</v>
      </c>
      <c r="M23" s="53">
        <f t="shared" si="11"/>
        <v>0</v>
      </c>
      <c r="N23" s="64">
        <f t="shared" si="11"/>
        <v>0</v>
      </c>
      <c r="O23" s="53">
        <f t="shared" si="11"/>
        <v>0</v>
      </c>
      <c r="P23" s="64">
        <f t="shared" si="11"/>
        <v>0</v>
      </c>
      <c r="Q23" s="53">
        <f>Q20</f>
        <v>170</v>
      </c>
      <c r="R23" s="64">
        <f>R20</f>
        <v>5.8</v>
      </c>
      <c r="S23" s="53">
        <f t="shared" si="9"/>
        <v>170</v>
      </c>
      <c r="T23" s="64">
        <f t="shared" si="9"/>
        <v>2.8</v>
      </c>
      <c r="U23" s="53">
        <f t="shared" si="9"/>
        <v>190</v>
      </c>
      <c r="V23" s="64">
        <f t="shared" si="9"/>
        <v>1.9</v>
      </c>
      <c r="W23" s="142">
        <f t="shared" si="9"/>
        <v>0.01</v>
      </c>
      <c r="X23" s="142">
        <f t="shared" si="9"/>
        <v>0.03</v>
      </c>
      <c r="Y23" s="142">
        <f t="shared" si="9"/>
        <v>0.04</v>
      </c>
      <c r="Z23" s="142">
        <f t="shared" si="9"/>
        <v>0.05</v>
      </c>
    </row>
    <row r="24" spans="2:35" s="22" customFormat="1" ht="15.75" customHeight="1">
      <c r="B24" s="68" t="s">
        <v>63</v>
      </c>
      <c r="C24" s="55" t="str">
        <f>C$8</f>
        <v>４歳以上児</v>
      </c>
      <c r="D24" s="30">
        <v>4</v>
      </c>
      <c r="E24" s="34" t="str">
        <f>E$8</f>
        <v>A</v>
      </c>
      <c r="F24" s="69" t="str">
        <f t="shared" si="0"/>
        <v>4A</v>
      </c>
      <c r="G24" s="70">
        <v>880</v>
      </c>
      <c r="H24" s="71">
        <v>2.7</v>
      </c>
      <c r="I24" s="70">
        <v>710</v>
      </c>
      <c r="J24" s="71">
        <v>2.6</v>
      </c>
      <c r="K24" s="33">
        <f t="shared" ref="K24:P24" si="12">K$12</f>
        <v>0</v>
      </c>
      <c r="L24" s="72">
        <f t="shared" si="12"/>
        <v>0</v>
      </c>
      <c r="M24" s="33">
        <f t="shared" si="12"/>
        <v>30</v>
      </c>
      <c r="N24" s="72">
        <f t="shared" si="12"/>
        <v>3.7</v>
      </c>
      <c r="O24" s="33">
        <f t="shared" si="12"/>
        <v>0</v>
      </c>
      <c r="P24" s="72">
        <f t="shared" si="12"/>
        <v>0</v>
      </c>
      <c r="Q24" s="36">
        <v>150</v>
      </c>
      <c r="R24" s="56">
        <v>5.7</v>
      </c>
      <c r="S24" s="36">
        <v>150</v>
      </c>
      <c r="T24" s="56">
        <v>2.7</v>
      </c>
      <c r="U24" s="36">
        <v>160</v>
      </c>
      <c r="V24" s="56">
        <v>2</v>
      </c>
      <c r="W24" s="143">
        <v>0.01</v>
      </c>
      <c r="X24" s="143">
        <v>0.03</v>
      </c>
      <c r="Y24" s="143">
        <v>0.04</v>
      </c>
      <c r="Z24" s="143">
        <v>0.05</v>
      </c>
    </row>
    <row r="25" spans="2:35" s="22" customFormat="1" ht="15.75" customHeight="1">
      <c r="B25" s="28"/>
      <c r="C25" s="58" t="str">
        <f>C$9</f>
        <v>３歳児</v>
      </c>
      <c r="D25" s="38">
        <f>D24</f>
        <v>4</v>
      </c>
      <c r="E25" s="42" t="str">
        <f>E$9</f>
        <v>B</v>
      </c>
      <c r="F25" s="40" t="str">
        <f t="shared" si="0"/>
        <v>4B</v>
      </c>
      <c r="G25" s="43">
        <v>960</v>
      </c>
      <c r="H25" s="44">
        <v>2.7</v>
      </c>
      <c r="I25" s="43">
        <v>790</v>
      </c>
      <c r="J25" s="44">
        <v>2.6</v>
      </c>
      <c r="K25" s="41">
        <f t="shared" ref="K25:P25" si="13">K$13</f>
        <v>80</v>
      </c>
      <c r="L25" s="60">
        <f t="shared" si="13"/>
        <v>2.8</v>
      </c>
      <c r="M25" s="41">
        <f t="shared" si="13"/>
        <v>0</v>
      </c>
      <c r="N25" s="60">
        <f t="shared" si="13"/>
        <v>0</v>
      </c>
      <c r="O25" s="41">
        <f t="shared" si="13"/>
        <v>0</v>
      </c>
      <c r="P25" s="60">
        <f t="shared" si="13"/>
        <v>0</v>
      </c>
      <c r="Q25" s="41">
        <f>Q24</f>
        <v>150</v>
      </c>
      <c r="R25" s="60">
        <f>R24</f>
        <v>5.7</v>
      </c>
      <c r="S25" s="41">
        <f t="shared" ref="S25:Z27" si="14">S$24</f>
        <v>150</v>
      </c>
      <c r="T25" s="60">
        <f t="shared" si="14"/>
        <v>2.7</v>
      </c>
      <c r="U25" s="41">
        <f t="shared" si="14"/>
        <v>160</v>
      </c>
      <c r="V25" s="60">
        <f t="shared" si="14"/>
        <v>2</v>
      </c>
      <c r="W25" s="142">
        <f t="shared" si="14"/>
        <v>0.01</v>
      </c>
      <c r="X25" s="142">
        <f t="shared" si="14"/>
        <v>0.03</v>
      </c>
      <c r="Y25" s="142">
        <f t="shared" si="14"/>
        <v>0.04</v>
      </c>
      <c r="Z25" s="142">
        <f t="shared" si="14"/>
        <v>0.05</v>
      </c>
    </row>
    <row r="26" spans="2:35" s="22" customFormat="1" ht="15.75" customHeight="1">
      <c r="B26" s="28"/>
      <c r="C26" s="58" t="str">
        <f>C$10</f>
        <v>１、２歳児</v>
      </c>
      <c r="D26" s="38">
        <f>D24</f>
        <v>4</v>
      </c>
      <c r="E26" s="42" t="str">
        <f>E$10</f>
        <v>C</v>
      </c>
      <c r="F26" s="40" t="str">
        <f t="shared" si="0"/>
        <v>4C</v>
      </c>
      <c r="G26" s="43">
        <v>1570</v>
      </c>
      <c r="H26" s="44">
        <v>2.7</v>
      </c>
      <c r="I26" s="43">
        <v>1400</v>
      </c>
      <c r="J26" s="44">
        <v>2.7</v>
      </c>
      <c r="K26" s="41">
        <f t="shared" ref="K26:P26" si="15">K$14</f>
        <v>0</v>
      </c>
      <c r="L26" s="60">
        <f t="shared" si="15"/>
        <v>0</v>
      </c>
      <c r="M26" s="41">
        <f t="shared" si="15"/>
        <v>0</v>
      </c>
      <c r="N26" s="60">
        <f t="shared" si="15"/>
        <v>0</v>
      </c>
      <c r="O26" s="41">
        <f t="shared" si="15"/>
        <v>170</v>
      </c>
      <c r="P26" s="60">
        <f t="shared" si="15"/>
        <v>2.6</v>
      </c>
      <c r="Q26" s="41">
        <f>Q24</f>
        <v>150</v>
      </c>
      <c r="R26" s="60">
        <f>R24</f>
        <v>5.7</v>
      </c>
      <c r="S26" s="41">
        <f t="shared" si="14"/>
        <v>150</v>
      </c>
      <c r="T26" s="60">
        <f t="shared" si="14"/>
        <v>2.7</v>
      </c>
      <c r="U26" s="41">
        <f t="shared" si="14"/>
        <v>160</v>
      </c>
      <c r="V26" s="60">
        <f t="shared" si="14"/>
        <v>2</v>
      </c>
      <c r="W26" s="142">
        <f t="shared" si="14"/>
        <v>0.01</v>
      </c>
      <c r="X26" s="142">
        <f t="shared" si="14"/>
        <v>0.03</v>
      </c>
      <c r="Y26" s="142">
        <f t="shared" si="14"/>
        <v>0.04</v>
      </c>
      <c r="Z26" s="142">
        <f t="shared" si="14"/>
        <v>0.05</v>
      </c>
    </row>
    <row r="27" spans="2:35" s="22" customFormat="1" ht="15.75" customHeight="1">
      <c r="B27" s="73"/>
      <c r="C27" s="62" t="str">
        <f>C$11</f>
        <v>乳児</v>
      </c>
      <c r="D27" s="50">
        <f>D24</f>
        <v>4</v>
      </c>
      <c r="E27" s="54" t="str">
        <f>E$11</f>
        <v>D</v>
      </c>
      <c r="F27" s="52" t="str">
        <f t="shared" si="0"/>
        <v>4D</v>
      </c>
      <c r="G27" s="46">
        <v>2460</v>
      </c>
      <c r="H27" s="47">
        <v>2.7</v>
      </c>
      <c r="I27" s="46">
        <v>2290</v>
      </c>
      <c r="J27" s="47">
        <v>2.7</v>
      </c>
      <c r="K27" s="53">
        <f t="shared" ref="K27:P27" si="16">K$15</f>
        <v>0</v>
      </c>
      <c r="L27" s="64">
        <f t="shared" si="16"/>
        <v>0</v>
      </c>
      <c r="M27" s="53">
        <f t="shared" si="16"/>
        <v>0</v>
      </c>
      <c r="N27" s="64">
        <f t="shared" si="16"/>
        <v>0</v>
      </c>
      <c r="O27" s="53">
        <f t="shared" si="16"/>
        <v>0</v>
      </c>
      <c r="P27" s="64">
        <f t="shared" si="16"/>
        <v>0</v>
      </c>
      <c r="Q27" s="53">
        <f>Q24</f>
        <v>150</v>
      </c>
      <c r="R27" s="64">
        <f>R24</f>
        <v>5.7</v>
      </c>
      <c r="S27" s="53">
        <f t="shared" si="14"/>
        <v>150</v>
      </c>
      <c r="T27" s="64">
        <f t="shared" si="14"/>
        <v>2.7</v>
      </c>
      <c r="U27" s="53">
        <f t="shared" si="14"/>
        <v>160</v>
      </c>
      <c r="V27" s="64">
        <f t="shared" si="14"/>
        <v>2</v>
      </c>
      <c r="W27" s="142">
        <f t="shared" si="14"/>
        <v>0.01</v>
      </c>
      <c r="X27" s="142">
        <f t="shared" si="14"/>
        <v>0.03</v>
      </c>
      <c r="Y27" s="142">
        <f t="shared" si="14"/>
        <v>0.04</v>
      </c>
      <c r="Z27" s="142">
        <f t="shared" si="14"/>
        <v>0.05</v>
      </c>
    </row>
    <row r="28" spans="2:35" s="22" customFormat="1" ht="15.75" customHeight="1">
      <c r="B28" s="68" t="s">
        <v>64</v>
      </c>
      <c r="C28" s="55" t="str">
        <f>C$8</f>
        <v>４歳以上児</v>
      </c>
      <c r="D28" s="30">
        <v>5</v>
      </c>
      <c r="E28" s="34" t="str">
        <f>E$8</f>
        <v>A</v>
      </c>
      <c r="F28" s="69" t="str">
        <f t="shared" si="0"/>
        <v>5A</v>
      </c>
      <c r="G28" s="70">
        <v>810</v>
      </c>
      <c r="H28" s="71">
        <v>2.7</v>
      </c>
      <c r="I28" s="70">
        <v>660</v>
      </c>
      <c r="J28" s="71">
        <v>2.6</v>
      </c>
      <c r="K28" s="33">
        <f t="shared" ref="K28:P28" si="17">K$12</f>
        <v>0</v>
      </c>
      <c r="L28" s="72">
        <f t="shared" si="17"/>
        <v>0</v>
      </c>
      <c r="M28" s="33">
        <f t="shared" si="17"/>
        <v>30</v>
      </c>
      <c r="N28" s="72">
        <f t="shared" si="17"/>
        <v>3.7</v>
      </c>
      <c r="O28" s="33">
        <f t="shared" si="17"/>
        <v>0</v>
      </c>
      <c r="P28" s="72">
        <f t="shared" si="17"/>
        <v>0</v>
      </c>
      <c r="Q28" s="36">
        <v>130</v>
      </c>
      <c r="R28" s="56">
        <v>5.7</v>
      </c>
      <c r="S28" s="36">
        <v>130</v>
      </c>
      <c r="T28" s="56">
        <v>2.8</v>
      </c>
      <c r="U28" s="36">
        <v>140</v>
      </c>
      <c r="V28" s="56">
        <v>2</v>
      </c>
      <c r="W28" s="143">
        <v>0.01</v>
      </c>
      <c r="X28" s="143">
        <v>0.03</v>
      </c>
      <c r="Y28" s="143">
        <v>0.04</v>
      </c>
      <c r="Z28" s="143">
        <v>0.05</v>
      </c>
    </row>
    <row r="29" spans="2:35" s="22" customFormat="1" ht="15.75" customHeight="1">
      <c r="B29" s="28"/>
      <c r="C29" s="58" t="str">
        <f>C$9</f>
        <v>３歳児</v>
      </c>
      <c r="D29" s="38">
        <f>D28</f>
        <v>5</v>
      </c>
      <c r="E29" s="42" t="str">
        <f>E$9</f>
        <v>B</v>
      </c>
      <c r="F29" s="40" t="str">
        <f t="shared" si="0"/>
        <v>5B</v>
      </c>
      <c r="G29" s="43">
        <v>890</v>
      </c>
      <c r="H29" s="44">
        <v>2.7</v>
      </c>
      <c r="I29" s="43">
        <v>740</v>
      </c>
      <c r="J29" s="44">
        <v>2.6</v>
      </c>
      <c r="K29" s="41">
        <f t="shared" ref="K29:P29" si="18">K$13</f>
        <v>80</v>
      </c>
      <c r="L29" s="60">
        <f t="shared" si="18"/>
        <v>2.8</v>
      </c>
      <c r="M29" s="41">
        <f t="shared" si="18"/>
        <v>0</v>
      </c>
      <c r="N29" s="60">
        <f t="shared" si="18"/>
        <v>0</v>
      </c>
      <c r="O29" s="41">
        <f t="shared" si="18"/>
        <v>0</v>
      </c>
      <c r="P29" s="60">
        <f t="shared" si="18"/>
        <v>0</v>
      </c>
      <c r="Q29" s="41">
        <f>Q28</f>
        <v>130</v>
      </c>
      <c r="R29" s="60">
        <f>R28</f>
        <v>5.7</v>
      </c>
      <c r="S29" s="41">
        <f t="shared" ref="S29:Z31" si="19">S$28</f>
        <v>130</v>
      </c>
      <c r="T29" s="60">
        <f t="shared" si="19"/>
        <v>2.8</v>
      </c>
      <c r="U29" s="41">
        <f t="shared" si="19"/>
        <v>140</v>
      </c>
      <c r="V29" s="60">
        <f t="shared" si="19"/>
        <v>2</v>
      </c>
      <c r="W29" s="142">
        <f t="shared" si="19"/>
        <v>0.01</v>
      </c>
      <c r="X29" s="142">
        <f t="shared" si="19"/>
        <v>0.03</v>
      </c>
      <c r="Y29" s="142">
        <f t="shared" si="19"/>
        <v>0.04</v>
      </c>
      <c r="Z29" s="142">
        <f t="shared" si="19"/>
        <v>0.05</v>
      </c>
    </row>
    <row r="30" spans="2:35" s="22" customFormat="1" ht="15.75" customHeight="1">
      <c r="B30" s="28"/>
      <c r="C30" s="58" t="str">
        <f>C$10</f>
        <v>１、２歳児</v>
      </c>
      <c r="D30" s="38">
        <f>D28</f>
        <v>5</v>
      </c>
      <c r="E30" s="42" t="str">
        <f>E$10</f>
        <v>C</v>
      </c>
      <c r="F30" s="40" t="str">
        <f t="shared" si="0"/>
        <v>5C</v>
      </c>
      <c r="G30" s="43">
        <v>1500</v>
      </c>
      <c r="H30" s="44">
        <v>2.7</v>
      </c>
      <c r="I30" s="43">
        <v>1350</v>
      </c>
      <c r="J30" s="44">
        <v>2.6</v>
      </c>
      <c r="K30" s="41">
        <f t="shared" ref="K30:P30" si="20">K$14</f>
        <v>0</v>
      </c>
      <c r="L30" s="60">
        <f t="shared" si="20"/>
        <v>0</v>
      </c>
      <c r="M30" s="41">
        <f t="shared" si="20"/>
        <v>0</v>
      </c>
      <c r="N30" s="60">
        <f t="shared" si="20"/>
        <v>0</v>
      </c>
      <c r="O30" s="41">
        <f t="shared" si="20"/>
        <v>170</v>
      </c>
      <c r="P30" s="60">
        <f t="shared" si="20"/>
        <v>2.6</v>
      </c>
      <c r="Q30" s="41">
        <f>Q28</f>
        <v>130</v>
      </c>
      <c r="R30" s="60">
        <f>R28</f>
        <v>5.7</v>
      </c>
      <c r="S30" s="41">
        <f t="shared" si="19"/>
        <v>130</v>
      </c>
      <c r="T30" s="60">
        <f t="shared" si="19"/>
        <v>2.8</v>
      </c>
      <c r="U30" s="41">
        <f t="shared" si="19"/>
        <v>140</v>
      </c>
      <c r="V30" s="60">
        <f t="shared" si="19"/>
        <v>2</v>
      </c>
      <c r="W30" s="142">
        <f t="shared" si="19"/>
        <v>0.01</v>
      </c>
      <c r="X30" s="142">
        <f t="shared" si="19"/>
        <v>0.03</v>
      </c>
      <c r="Y30" s="142">
        <f t="shared" si="19"/>
        <v>0.04</v>
      </c>
      <c r="Z30" s="142">
        <f t="shared" si="19"/>
        <v>0.05</v>
      </c>
    </row>
    <row r="31" spans="2:35" s="22" customFormat="1" ht="15.75" customHeight="1">
      <c r="B31" s="73"/>
      <c r="C31" s="62" t="str">
        <f>C$11</f>
        <v>乳児</v>
      </c>
      <c r="D31" s="50">
        <f>D28</f>
        <v>5</v>
      </c>
      <c r="E31" s="54" t="str">
        <f>E$11</f>
        <v>D</v>
      </c>
      <c r="F31" s="52" t="str">
        <f t="shared" si="0"/>
        <v>5D</v>
      </c>
      <c r="G31" s="46">
        <v>2390</v>
      </c>
      <c r="H31" s="47">
        <v>2.7</v>
      </c>
      <c r="I31" s="46">
        <v>2240</v>
      </c>
      <c r="J31" s="47">
        <v>2.7</v>
      </c>
      <c r="K31" s="53">
        <f t="shared" ref="K31:P31" si="21">K$15</f>
        <v>0</v>
      </c>
      <c r="L31" s="64">
        <f t="shared" si="21"/>
        <v>0</v>
      </c>
      <c r="M31" s="53">
        <f t="shared" si="21"/>
        <v>0</v>
      </c>
      <c r="N31" s="64">
        <f t="shared" si="21"/>
        <v>0</v>
      </c>
      <c r="O31" s="53">
        <f t="shared" si="21"/>
        <v>0</v>
      </c>
      <c r="P31" s="64">
        <f t="shared" si="21"/>
        <v>0</v>
      </c>
      <c r="Q31" s="53">
        <f>Q28</f>
        <v>130</v>
      </c>
      <c r="R31" s="64">
        <f>R28</f>
        <v>5.7</v>
      </c>
      <c r="S31" s="53">
        <f t="shared" si="19"/>
        <v>130</v>
      </c>
      <c r="T31" s="64">
        <f t="shared" si="19"/>
        <v>2.8</v>
      </c>
      <c r="U31" s="53">
        <f t="shared" si="19"/>
        <v>140</v>
      </c>
      <c r="V31" s="64">
        <f t="shared" si="19"/>
        <v>2</v>
      </c>
      <c r="W31" s="142">
        <f t="shared" si="19"/>
        <v>0.01</v>
      </c>
      <c r="X31" s="142">
        <f t="shared" si="19"/>
        <v>0.03</v>
      </c>
      <c r="Y31" s="142">
        <f t="shared" si="19"/>
        <v>0.04</v>
      </c>
      <c r="Z31" s="142">
        <f t="shared" si="19"/>
        <v>0.05</v>
      </c>
    </row>
    <row r="32" spans="2:35" s="22" customFormat="1" ht="15.75" customHeight="1">
      <c r="B32" s="68" t="s">
        <v>65</v>
      </c>
      <c r="C32" s="55" t="str">
        <f>C$8</f>
        <v>４歳以上児</v>
      </c>
      <c r="D32" s="30">
        <v>6</v>
      </c>
      <c r="E32" s="34" t="str">
        <f>E$8</f>
        <v>A</v>
      </c>
      <c r="F32" s="69" t="str">
        <f t="shared" si="0"/>
        <v>6A</v>
      </c>
      <c r="G32" s="70">
        <v>820</v>
      </c>
      <c r="H32" s="71">
        <v>2.7</v>
      </c>
      <c r="I32" s="70">
        <v>680</v>
      </c>
      <c r="J32" s="71">
        <v>2.7</v>
      </c>
      <c r="K32" s="33">
        <f t="shared" ref="K32:P32" si="22">K$12</f>
        <v>0</v>
      </c>
      <c r="L32" s="72">
        <f t="shared" si="22"/>
        <v>0</v>
      </c>
      <c r="M32" s="33">
        <f t="shared" si="22"/>
        <v>30</v>
      </c>
      <c r="N32" s="72">
        <f t="shared" si="22"/>
        <v>3.7</v>
      </c>
      <c r="O32" s="33">
        <f t="shared" si="22"/>
        <v>0</v>
      </c>
      <c r="P32" s="72">
        <f t="shared" si="22"/>
        <v>0</v>
      </c>
      <c r="Q32" s="36">
        <v>110</v>
      </c>
      <c r="R32" s="56">
        <v>6</v>
      </c>
      <c r="S32" s="36">
        <v>110</v>
      </c>
      <c r="T32" s="56">
        <v>2.9</v>
      </c>
      <c r="U32" s="36">
        <v>120</v>
      </c>
      <c r="V32" s="56">
        <v>2</v>
      </c>
      <c r="W32" s="143">
        <v>0.01</v>
      </c>
      <c r="X32" s="143">
        <v>0.03</v>
      </c>
      <c r="Y32" s="143">
        <v>0.04</v>
      </c>
      <c r="Z32" s="143">
        <v>0.06</v>
      </c>
    </row>
    <row r="33" spans="2:26" s="22" customFormat="1" ht="15.75" customHeight="1">
      <c r="B33" s="28"/>
      <c r="C33" s="58" t="str">
        <f>C$9</f>
        <v>３歳児</v>
      </c>
      <c r="D33" s="38">
        <f>D32</f>
        <v>6</v>
      </c>
      <c r="E33" s="42" t="str">
        <f>E$9</f>
        <v>B</v>
      </c>
      <c r="F33" s="40" t="str">
        <f t="shared" si="0"/>
        <v>6B</v>
      </c>
      <c r="G33" s="43">
        <v>900</v>
      </c>
      <c r="H33" s="44">
        <v>2.7</v>
      </c>
      <c r="I33" s="43">
        <v>760</v>
      </c>
      <c r="J33" s="44">
        <v>2.7</v>
      </c>
      <c r="K33" s="41">
        <f t="shared" ref="K33:P33" si="23">K$13</f>
        <v>80</v>
      </c>
      <c r="L33" s="60">
        <f t="shared" si="23"/>
        <v>2.8</v>
      </c>
      <c r="M33" s="41">
        <f t="shared" si="23"/>
        <v>0</v>
      </c>
      <c r="N33" s="60">
        <f t="shared" si="23"/>
        <v>0</v>
      </c>
      <c r="O33" s="41">
        <f t="shared" si="23"/>
        <v>0</v>
      </c>
      <c r="P33" s="60">
        <f t="shared" si="23"/>
        <v>0</v>
      </c>
      <c r="Q33" s="41">
        <f>Q32</f>
        <v>110</v>
      </c>
      <c r="R33" s="60">
        <f>R32</f>
        <v>6</v>
      </c>
      <c r="S33" s="41">
        <f t="shared" ref="S33:Z35" si="24">S$32</f>
        <v>110</v>
      </c>
      <c r="T33" s="60">
        <f t="shared" si="24"/>
        <v>2.9</v>
      </c>
      <c r="U33" s="41">
        <f t="shared" si="24"/>
        <v>120</v>
      </c>
      <c r="V33" s="60">
        <f t="shared" si="24"/>
        <v>2</v>
      </c>
      <c r="W33" s="142">
        <f t="shared" si="24"/>
        <v>0.01</v>
      </c>
      <c r="X33" s="142">
        <f t="shared" si="24"/>
        <v>0.03</v>
      </c>
      <c r="Y33" s="142">
        <f t="shared" si="24"/>
        <v>0.04</v>
      </c>
      <c r="Z33" s="142">
        <f t="shared" si="24"/>
        <v>0.06</v>
      </c>
    </row>
    <row r="34" spans="2:26" s="22" customFormat="1" ht="15.75" customHeight="1">
      <c r="B34" s="28"/>
      <c r="C34" s="58" t="str">
        <f>C$10</f>
        <v>１、２歳児</v>
      </c>
      <c r="D34" s="38">
        <f>D32</f>
        <v>6</v>
      </c>
      <c r="E34" s="42" t="str">
        <f>E$10</f>
        <v>C</v>
      </c>
      <c r="F34" s="40" t="str">
        <f t="shared" si="0"/>
        <v>6C</v>
      </c>
      <c r="G34" s="43">
        <v>1510</v>
      </c>
      <c r="H34" s="44">
        <v>2.7</v>
      </c>
      <c r="I34" s="43">
        <v>1380</v>
      </c>
      <c r="J34" s="44">
        <v>2.7</v>
      </c>
      <c r="K34" s="41">
        <f t="shared" ref="K34:P34" si="25">K$14</f>
        <v>0</v>
      </c>
      <c r="L34" s="60">
        <f t="shared" si="25"/>
        <v>0</v>
      </c>
      <c r="M34" s="41">
        <f t="shared" si="25"/>
        <v>0</v>
      </c>
      <c r="N34" s="60">
        <f t="shared" si="25"/>
        <v>0</v>
      </c>
      <c r="O34" s="41">
        <f t="shared" si="25"/>
        <v>170</v>
      </c>
      <c r="P34" s="60">
        <f t="shared" si="25"/>
        <v>2.6</v>
      </c>
      <c r="Q34" s="41">
        <f>Q32</f>
        <v>110</v>
      </c>
      <c r="R34" s="60">
        <f>R32</f>
        <v>6</v>
      </c>
      <c r="S34" s="41">
        <f t="shared" si="24"/>
        <v>110</v>
      </c>
      <c r="T34" s="60">
        <f t="shared" si="24"/>
        <v>2.9</v>
      </c>
      <c r="U34" s="41">
        <f t="shared" si="24"/>
        <v>120</v>
      </c>
      <c r="V34" s="60">
        <f t="shared" si="24"/>
        <v>2</v>
      </c>
      <c r="W34" s="142">
        <f t="shared" si="24"/>
        <v>0.01</v>
      </c>
      <c r="X34" s="142">
        <f t="shared" si="24"/>
        <v>0.03</v>
      </c>
      <c r="Y34" s="142">
        <f t="shared" si="24"/>
        <v>0.04</v>
      </c>
      <c r="Z34" s="142">
        <f t="shared" si="24"/>
        <v>0.06</v>
      </c>
    </row>
    <row r="35" spans="2:26" s="22" customFormat="1" ht="15.75" customHeight="1">
      <c r="B35" s="73"/>
      <c r="C35" s="62" t="str">
        <f>C$11</f>
        <v>乳児</v>
      </c>
      <c r="D35" s="50">
        <f>D32</f>
        <v>6</v>
      </c>
      <c r="E35" s="54" t="str">
        <f>E$11</f>
        <v>D</v>
      </c>
      <c r="F35" s="52" t="str">
        <f t="shared" si="0"/>
        <v>6D</v>
      </c>
      <c r="G35" s="46">
        <v>2400</v>
      </c>
      <c r="H35" s="47">
        <v>2.7</v>
      </c>
      <c r="I35" s="46">
        <v>2270</v>
      </c>
      <c r="J35" s="47">
        <v>2.7</v>
      </c>
      <c r="K35" s="53">
        <f t="shared" ref="K35:P35" si="26">K$15</f>
        <v>0</v>
      </c>
      <c r="L35" s="64">
        <f t="shared" si="26"/>
        <v>0</v>
      </c>
      <c r="M35" s="53">
        <f t="shared" si="26"/>
        <v>0</v>
      </c>
      <c r="N35" s="64">
        <f t="shared" si="26"/>
        <v>0</v>
      </c>
      <c r="O35" s="53">
        <f t="shared" si="26"/>
        <v>0</v>
      </c>
      <c r="P35" s="64">
        <f t="shared" si="26"/>
        <v>0</v>
      </c>
      <c r="Q35" s="53">
        <f>Q32</f>
        <v>110</v>
      </c>
      <c r="R35" s="64">
        <f>R32</f>
        <v>6</v>
      </c>
      <c r="S35" s="53">
        <f t="shared" si="24"/>
        <v>110</v>
      </c>
      <c r="T35" s="64">
        <f t="shared" si="24"/>
        <v>2.9</v>
      </c>
      <c r="U35" s="53">
        <f t="shared" si="24"/>
        <v>120</v>
      </c>
      <c r="V35" s="64">
        <f t="shared" si="24"/>
        <v>2</v>
      </c>
      <c r="W35" s="142">
        <f t="shared" si="24"/>
        <v>0.01</v>
      </c>
      <c r="X35" s="142">
        <f t="shared" si="24"/>
        <v>0.03</v>
      </c>
      <c r="Y35" s="142">
        <f t="shared" si="24"/>
        <v>0.04</v>
      </c>
      <c r="Z35" s="142">
        <f t="shared" si="24"/>
        <v>0.06</v>
      </c>
    </row>
    <row r="36" spans="2:26" s="22" customFormat="1" ht="15.75" customHeight="1">
      <c r="B36" s="68" t="s">
        <v>66</v>
      </c>
      <c r="C36" s="55" t="str">
        <f>C$8</f>
        <v>４歳以上児</v>
      </c>
      <c r="D36" s="30">
        <v>7</v>
      </c>
      <c r="E36" s="34" t="str">
        <f>E$8</f>
        <v>A</v>
      </c>
      <c r="F36" s="69" t="str">
        <f t="shared" si="0"/>
        <v>7A</v>
      </c>
      <c r="G36" s="70">
        <v>740</v>
      </c>
      <c r="H36" s="71">
        <v>2.8</v>
      </c>
      <c r="I36" s="70">
        <v>630</v>
      </c>
      <c r="J36" s="71">
        <v>2.7</v>
      </c>
      <c r="K36" s="33">
        <f t="shared" ref="K36:P36" si="27">K$12</f>
        <v>0</v>
      </c>
      <c r="L36" s="72">
        <f t="shared" si="27"/>
        <v>0</v>
      </c>
      <c r="M36" s="33">
        <f t="shared" si="27"/>
        <v>30</v>
      </c>
      <c r="N36" s="72">
        <f t="shared" si="27"/>
        <v>3.7</v>
      </c>
      <c r="O36" s="33">
        <f t="shared" si="27"/>
        <v>0</v>
      </c>
      <c r="P36" s="72">
        <f t="shared" si="27"/>
        <v>0</v>
      </c>
      <c r="Q36" s="36">
        <v>100</v>
      </c>
      <c r="R36" s="56">
        <v>6</v>
      </c>
      <c r="S36" s="36">
        <v>100</v>
      </c>
      <c r="T36" s="56">
        <v>2.9</v>
      </c>
      <c r="U36" s="36">
        <v>110</v>
      </c>
      <c r="V36" s="56">
        <v>2</v>
      </c>
      <c r="W36" s="143">
        <v>0.01</v>
      </c>
      <c r="X36" s="143">
        <v>0.03</v>
      </c>
      <c r="Y36" s="143">
        <v>0.04</v>
      </c>
      <c r="Z36" s="143">
        <v>0.06</v>
      </c>
    </row>
    <row r="37" spans="2:26" s="22" customFormat="1" ht="15.75" customHeight="1">
      <c r="B37" s="28"/>
      <c r="C37" s="58" t="str">
        <f>C$9</f>
        <v>３歳児</v>
      </c>
      <c r="D37" s="38">
        <f>D36</f>
        <v>7</v>
      </c>
      <c r="E37" s="42" t="str">
        <f>E$9</f>
        <v>B</v>
      </c>
      <c r="F37" s="40" t="str">
        <f t="shared" si="0"/>
        <v>7B</v>
      </c>
      <c r="G37" s="43">
        <v>820</v>
      </c>
      <c r="H37" s="44">
        <v>2.8</v>
      </c>
      <c r="I37" s="43">
        <v>710</v>
      </c>
      <c r="J37" s="44">
        <v>2.7</v>
      </c>
      <c r="K37" s="41">
        <f t="shared" ref="K37:P37" si="28">K$13</f>
        <v>80</v>
      </c>
      <c r="L37" s="60">
        <f t="shared" si="28"/>
        <v>2.8</v>
      </c>
      <c r="M37" s="41">
        <f t="shared" si="28"/>
        <v>0</v>
      </c>
      <c r="N37" s="60">
        <f t="shared" si="28"/>
        <v>0</v>
      </c>
      <c r="O37" s="41">
        <f t="shared" si="28"/>
        <v>0</v>
      </c>
      <c r="P37" s="60">
        <f t="shared" si="28"/>
        <v>0</v>
      </c>
      <c r="Q37" s="41">
        <f>Q36</f>
        <v>100</v>
      </c>
      <c r="R37" s="60">
        <f>R36</f>
        <v>6</v>
      </c>
      <c r="S37" s="41">
        <f t="shared" ref="S37:Z39" si="29">S$36</f>
        <v>100</v>
      </c>
      <c r="T37" s="60">
        <f t="shared" si="29"/>
        <v>2.9</v>
      </c>
      <c r="U37" s="41">
        <f t="shared" si="29"/>
        <v>110</v>
      </c>
      <c r="V37" s="60">
        <f t="shared" si="29"/>
        <v>2</v>
      </c>
      <c r="W37" s="142">
        <f t="shared" si="29"/>
        <v>0.01</v>
      </c>
      <c r="X37" s="142">
        <f t="shared" si="29"/>
        <v>0.03</v>
      </c>
      <c r="Y37" s="142">
        <f t="shared" si="29"/>
        <v>0.04</v>
      </c>
      <c r="Z37" s="142">
        <f t="shared" si="29"/>
        <v>0.06</v>
      </c>
    </row>
    <row r="38" spans="2:26" s="22" customFormat="1" ht="15.75" customHeight="1">
      <c r="B38" s="28"/>
      <c r="C38" s="58" t="str">
        <f>C$10</f>
        <v>１、２歳児</v>
      </c>
      <c r="D38" s="38">
        <f>D36</f>
        <v>7</v>
      </c>
      <c r="E38" s="42" t="str">
        <f>E$10</f>
        <v>C</v>
      </c>
      <c r="F38" s="40" t="str">
        <f t="shared" si="0"/>
        <v>7C</v>
      </c>
      <c r="G38" s="43">
        <v>1440</v>
      </c>
      <c r="H38" s="44">
        <v>2.7</v>
      </c>
      <c r="I38" s="43">
        <v>1320</v>
      </c>
      <c r="J38" s="44">
        <v>2.7</v>
      </c>
      <c r="K38" s="41">
        <f t="shared" ref="K38:P38" si="30">K$14</f>
        <v>0</v>
      </c>
      <c r="L38" s="60">
        <f t="shared" si="30"/>
        <v>0</v>
      </c>
      <c r="M38" s="41">
        <f t="shared" si="30"/>
        <v>0</v>
      </c>
      <c r="N38" s="60">
        <f t="shared" si="30"/>
        <v>0</v>
      </c>
      <c r="O38" s="41">
        <f t="shared" si="30"/>
        <v>170</v>
      </c>
      <c r="P38" s="60">
        <f t="shared" si="30"/>
        <v>2.6</v>
      </c>
      <c r="Q38" s="41">
        <f>Q36</f>
        <v>100</v>
      </c>
      <c r="R38" s="60">
        <f>R36</f>
        <v>6</v>
      </c>
      <c r="S38" s="41">
        <f t="shared" si="29"/>
        <v>100</v>
      </c>
      <c r="T38" s="60">
        <f t="shared" si="29"/>
        <v>2.9</v>
      </c>
      <c r="U38" s="41">
        <f t="shared" si="29"/>
        <v>110</v>
      </c>
      <c r="V38" s="60">
        <f t="shared" si="29"/>
        <v>2</v>
      </c>
      <c r="W38" s="142">
        <f t="shared" si="29"/>
        <v>0.01</v>
      </c>
      <c r="X38" s="142">
        <f t="shared" si="29"/>
        <v>0.03</v>
      </c>
      <c r="Y38" s="142">
        <f t="shared" si="29"/>
        <v>0.04</v>
      </c>
      <c r="Z38" s="142">
        <f t="shared" si="29"/>
        <v>0.06</v>
      </c>
    </row>
    <row r="39" spans="2:26" s="22" customFormat="1" ht="15.75" customHeight="1">
      <c r="B39" s="73"/>
      <c r="C39" s="62" t="str">
        <f>C$11</f>
        <v>乳児</v>
      </c>
      <c r="D39" s="50">
        <f>D36</f>
        <v>7</v>
      </c>
      <c r="E39" s="54" t="str">
        <f>E$11</f>
        <v>D</v>
      </c>
      <c r="F39" s="52" t="str">
        <f t="shared" si="0"/>
        <v>7D</v>
      </c>
      <c r="G39" s="46">
        <v>2330</v>
      </c>
      <c r="H39" s="47">
        <v>2.7</v>
      </c>
      <c r="I39" s="46">
        <v>2210</v>
      </c>
      <c r="J39" s="47">
        <v>2.7</v>
      </c>
      <c r="K39" s="53">
        <f t="shared" ref="K39:P39" si="31">K$15</f>
        <v>0</v>
      </c>
      <c r="L39" s="64">
        <f t="shared" si="31"/>
        <v>0</v>
      </c>
      <c r="M39" s="53">
        <f t="shared" si="31"/>
        <v>0</v>
      </c>
      <c r="N39" s="64">
        <f t="shared" si="31"/>
        <v>0</v>
      </c>
      <c r="O39" s="53">
        <f t="shared" si="31"/>
        <v>0</v>
      </c>
      <c r="P39" s="64">
        <f t="shared" si="31"/>
        <v>0</v>
      </c>
      <c r="Q39" s="53">
        <f>Q36</f>
        <v>100</v>
      </c>
      <c r="R39" s="64">
        <f>R36</f>
        <v>6</v>
      </c>
      <c r="S39" s="53">
        <f t="shared" si="29"/>
        <v>100</v>
      </c>
      <c r="T39" s="64">
        <f t="shared" si="29"/>
        <v>2.9</v>
      </c>
      <c r="U39" s="53">
        <f t="shared" si="29"/>
        <v>110</v>
      </c>
      <c r="V39" s="64">
        <f t="shared" si="29"/>
        <v>2</v>
      </c>
      <c r="W39" s="142">
        <f t="shared" si="29"/>
        <v>0.01</v>
      </c>
      <c r="X39" s="142">
        <f t="shared" si="29"/>
        <v>0.03</v>
      </c>
      <c r="Y39" s="142">
        <f t="shared" si="29"/>
        <v>0.04</v>
      </c>
      <c r="Z39" s="142">
        <f t="shared" si="29"/>
        <v>0.06</v>
      </c>
    </row>
    <row r="40" spans="2:26" s="22" customFormat="1" ht="15.75" customHeight="1">
      <c r="B40" s="68" t="s">
        <v>67</v>
      </c>
      <c r="C40" s="55" t="str">
        <f>C$8</f>
        <v>４歳以上児</v>
      </c>
      <c r="D40" s="30">
        <v>8</v>
      </c>
      <c r="E40" s="34" t="str">
        <f>E$8</f>
        <v>A</v>
      </c>
      <c r="F40" s="69" t="str">
        <f t="shared" ref="F40:F71" si="32">D40&amp;E40</f>
        <v>8A</v>
      </c>
      <c r="G40" s="70">
        <v>690</v>
      </c>
      <c r="H40" s="71">
        <v>2.8</v>
      </c>
      <c r="I40" s="70">
        <v>580</v>
      </c>
      <c r="J40" s="71">
        <v>2.7</v>
      </c>
      <c r="K40" s="33">
        <f t="shared" ref="K40:P40" si="33">K$12</f>
        <v>0</v>
      </c>
      <c r="L40" s="72">
        <f t="shared" si="33"/>
        <v>0</v>
      </c>
      <c r="M40" s="33">
        <f t="shared" si="33"/>
        <v>30</v>
      </c>
      <c r="N40" s="72">
        <f t="shared" si="33"/>
        <v>3.7</v>
      </c>
      <c r="O40" s="33">
        <f t="shared" si="33"/>
        <v>0</v>
      </c>
      <c r="P40" s="72">
        <f t="shared" si="33"/>
        <v>0</v>
      </c>
      <c r="Q40" s="36">
        <v>90</v>
      </c>
      <c r="R40" s="56">
        <v>6</v>
      </c>
      <c r="S40" s="36">
        <v>90</v>
      </c>
      <c r="T40" s="56">
        <v>2.9</v>
      </c>
      <c r="U40" s="36">
        <v>100</v>
      </c>
      <c r="V40" s="56">
        <v>2</v>
      </c>
      <c r="W40" s="143">
        <v>0.01</v>
      </c>
      <c r="X40" s="143">
        <v>0.03</v>
      </c>
      <c r="Y40" s="143">
        <v>0.04</v>
      </c>
      <c r="Z40" s="143">
        <v>0.06</v>
      </c>
    </row>
    <row r="41" spans="2:26" s="22" customFormat="1" ht="15.75" customHeight="1">
      <c r="B41" s="28"/>
      <c r="C41" s="58" t="str">
        <f>C$9</f>
        <v>３歳児</v>
      </c>
      <c r="D41" s="38">
        <f>D40</f>
        <v>8</v>
      </c>
      <c r="E41" s="42" t="str">
        <f>E$9</f>
        <v>B</v>
      </c>
      <c r="F41" s="40" t="str">
        <f t="shared" si="32"/>
        <v>8B</v>
      </c>
      <c r="G41" s="43">
        <v>770</v>
      </c>
      <c r="H41" s="44">
        <v>2.8</v>
      </c>
      <c r="I41" s="43">
        <v>660</v>
      </c>
      <c r="J41" s="44">
        <v>2.7</v>
      </c>
      <c r="K41" s="41">
        <f t="shared" ref="K41:P41" si="34">K$13</f>
        <v>80</v>
      </c>
      <c r="L41" s="60">
        <f t="shared" si="34"/>
        <v>2.8</v>
      </c>
      <c r="M41" s="41">
        <f t="shared" si="34"/>
        <v>0</v>
      </c>
      <c r="N41" s="60">
        <f t="shared" si="34"/>
        <v>0</v>
      </c>
      <c r="O41" s="41">
        <f t="shared" si="34"/>
        <v>0</v>
      </c>
      <c r="P41" s="60">
        <f t="shared" si="34"/>
        <v>0</v>
      </c>
      <c r="Q41" s="41">
        <f>Q40</f>
        <v>90</v>
      </c>
      <c r="R41" s="60">
        <f>R40</f>
        <v>6</v>
      </c>
      <c r="S41" s="41">
        <f t="shared" ref="S41:Z43" si="35">S$40</f>
        <v>90</v>
      </c>
      <c r="T41" s="60">
        <f t="shared" si="35"/>
        <v>2.9</v>
      </c>
      <c r="U41" s="41">
        <f t="shared" si="35"/>
        <v>100</v>
      </c>
      <c r="V41" s="60">
        <f t="shared" si="35"/>
        <v>2</v>
      </c>
      <c r="W41" s="142">
        <f t="shared" si="35"/>
        <v>0.01</v>
      </c>
      <c r="X41" s="142">
        <f t="shared" si="35"/>
        <v>0.03</v>
      </c>
      <c r="Y41" s="142">
        <f t="shared" si="35"/>
        <v>0.04</v>
      </c>
      <c r="Z41" s="142">
        <f t="shared" si="35"/>
        <v>0.06</v>
      </c>
    </row>
    <row r="42" spans="2:26" s="22" customFormat="1" ht="15.75" customHeight="1">
      <c r="B42" s="28"/>
      <c r="C42" s="58" t="str">
        <f>C$10</f>
        <v>１、２歳児</v>
      </c>
      <c r="D42" s="38">
        <f>D40</f>
        <v>8</v>
      </c>
      <c r="E42" s="42" t="str">
        <f>E$10</f>
        <v>C</v>
      </c>
      <c r="F42" s="40" t="str">
        <f t="shared" si="32"/>
        <v>8C</v>
      </c>
      <c r="G42" s="43">
        <v>1380</v>
      </c>
      <c r="H42" s="44">
        <v>2.7</v>
      </c>
      <c r="I42" s="43">
        <v>1280</v>
      </c>
      <c r="J42" s="44">
        <v>2.7</v>
      </c>
      <c r="K42" s="41">
        <f t="shared" ref="K42:P42" si="36">K$14</f>
        <v>0</v>
      </c>
      <c r="L42" s="60">
        <f t="shared" si="36"/>
        <v>0</v>
      </c>
      <c r="M42" s="41">
        <f t="shared" si="36"/>
        <v>0</v>
      </c>
      <c r="N42" s="60">
        <f t="shared" si="36"/>
        <v>0</v>
      </c>
      <c r="O42" s="41">
        <f t="shared" si="36"/>
        <v>170</v>
      </c>
      <c r="P42" s="60">
        <f t="shared" si="36"/>
        <v>2.6</v>
      </c>
      <c r="Q42" s="41">
        <f>Q40</f>
        <v>90</v>
      </c>
      <c r="R42" s="60">
        <f>R40</f>
        <v>6</v>
      </c>
      <c r="S42" s="41">
        <f t="shared" si="35"/>
        <v>90</v>
      </c>
      <c r="T42" s="60">
        <f t="shared" si="35"/>
        <v>2.9</v>
      </c>
      <c r="U42" s="41">
        <f t="shared" si="35"/>
        <v>100</v>
      </c>
      <c r="V42" s="60">
        <f t="shared" si="35"/>
        <v>2</v>
      </c>
      <c r="W42" s="142">
        <f t="shared" si="35"/>
        <v>0.01</v>
      </c>
      <c r="X42" s="142">
        <f t="shared" si="35"/>
        <v>0.03</v>
      </c>
      <c r="Y42" s="142">
        <f t="shared" si="35"/>
        <v>0.04</v>
      </c>
      <c r="Z42" s="142">
        <f t="shared" si="35"/>
        <v>0.06</v>
      </c>
    </row>
    <row r="43" spans="2:26" s="22" customFormat="1" ht="15.75" customHeight="1">
      <c r="B43" s="73"/>
      <c r="C43" s="62" t="str">
        <f>C$11</f>
        <v>乳児</v>
      </c>
      <c r="D43" s="50">
        <f>D40</f>
        <v>8</v>
      </c>
      <c r="E43" s="54" t="str">
        <f>E$11</f>
        <v>D</v>
      </c>
      <c r="F43" s="52" t="str">
        <f t="shared" si="32"/>
        <v>8D</v>
      </c>
      <c r="G43" s="46">
        <v>2270</v>
      </c>
      <c r="H43" s="47">
        <v>2.7</v>
      </c>
      <c r="I43" s="46">
        <v>2170</v>
      </c>
      <c r="J43" s="47">
        <v>2.7</v>
      </c>
      <c r="K43" s="53">
        <f t="shared" ref="K43:P43" si="37">K$15</f>
        <v>0</v>
      </c>
      <c r="L43" s="64">
        <f t="shared" si="37"/>
        <v>0</v>
      </c>
      <c r="M43" s="53">
        <f t="shared" si="37"/>
        <v>0</v>
      </c>
      <c r="N43" s="64">
        <f t="shared" si="37"/>
        <v>0</v>
      </c>
      <c r="O43" s="53">
        <f t="shared" si="37"/>
        <v>0</v>
      </c>
      <c r="P43" s="64">
        <f t="shared" si="37"/>
        <v>0</v>
      </c>
      <c r="Q43" s="53">
        <f>Q40</f>
        <v>90</v>
      </c>
      <c r="R43" s="64">
        <f>R40</f>
        <v>6</v>
      </c>
      <c r="S43" s="53">
        <f t="shared" si="35"/>
        <v>90</v>
      </c>
      <c r="T43" s="64">
        <f t="shared" si="35"/>
        <v>2.9</v>
      </c>
      <c r="U43" s="53">
        <f t="shared" si="35"/>
        <v>100</v>
      </c>
      <c r="V43" s="64">
        <f t="shared" si="35"/>
        <v>2</v>
      </c>
      <c r="W43" s="142">
        <f t="shared" si="35"/>
        <v>0.01</v>
      </c>
      <c r="X43" s="142">
        <f t="shared" si="35"/>
        <v>0.03</v>
      </c>
      <c r="Y43" s="142">
        <f t="shared" si="35"/>
        <v>0.04</v>
      </c>
      <c r="Z43" s="142">
        <f t="shared" si="35"/>
        <v>0.06</v>
      </c>
    </row>
    <row r="44" spans="2:26" s="22" customFormat="1" ht="15.75" customHeight="1">
      <c r="B44" s="68" t="s">
        <v>68</v>
      </c>
      <c r="C44" s="55" t="str">
        <f>C$8</f>
        <v>４歳以上児</v>
      </c>
      <c r="D44" s="30">
        <v>9</v>
      </c>
      <c r="E44" s="34" t="str">
        <f>E$8</f>
        <v>A</v>
      </c>
      <c r="F44" s="69" t="str">
        <f t="shared" si="32"/>
        <v>9A</v>
      </c>
      <c r="G44" s="70">
        <v>650</v>
      </c>
      <c r="H44" s="71">
        <v>2.7</v>
      </c>
      <c r="I44" s="70">
        <v>550</v>
      </c>
      <c r="J44" s="71">
        <v>2.7</v>
      </c>
      <c r="K44" s="33">
        <f t="shared" ref="K44:P44" si="38">K$12</f>
        <v>0</v>
      </c>
      <c r="L44" s="72">
        <f t="shared" si="38"/>
        <v>0</v>
      </c>
      <c r="M44" s="33">
        <f t="shared" si="38"/>
        <v>30</v>
      </c>
      <c r="N44" s="72">
        <f t="shared" si="38"/>
        <v>3.7</v>
      </c>
      <c r="O44" s="33">
        <f t="shared" si="38"/>
        <v>0</v>
      </c>
      <c r="P44" s="72">
        <f t="shared" si="38"/>
        <v>0</v>
      </c>
      <c r="Q44" s="36">
        <v>80</v>
      </c>
      <c r="R44" s="56">
        <v>6.2</v>
      </c>
      <c r="S44" s="36">
        <v>80</v>
      </c>
      <c r="T44" s="56">
        <v>3</v>
      </c>
      <c r="U44" s="36">
        <v>90</v>
      </c>
      <c r="V44" s="56">
        <v>2</v>
      </c>
      <c r="W44" s="143">
        <v>0.01</v>
      </c>
      <c r="X44" s="143">
        <v>0.03</v>
      </c>
      <c r="Y44" s="143">
        <v>0.04</v>
      </c>
      <c r="Z44" s="143">
        <v>0.06</v>
      </c>
    </row>
    <row r="45" spans="2:26" s="22" customFormat="1" ht="15.75" customHeight="1">
      <c r="B45" s="28"/>
      <c r="C45" s="58" t="str">
        <f>C$9</f>
        <v>３歳児</v>
      </c>
      <c r="D45" s="38">
        <f>D44</f>
        <v>9</v>
      </c>
      <c r="E45" s="42" t="str">
        <f>E$9</f>
        <v>B</v>
      </c>
      <c r="F45" s="40" t="str">
        <f t="shared" si="32"/>
        <v>9B</v>
      </c>
      <c r="G45" s="43">
        <v>730</v>
      </c>
      <c r="H45" s="44">
        <v>2.7</v>
      </c>
      <c r="I45" s="43">
        <v>630</v>
      </c>
      <c r="J45" s="44">
        <v>2.7</v>
      </c>
      <c r="K45" s="41">
        <f t="shared" ref="K45:P45" si="39">K$13</f>
        <v>80</v>
      </c>
      <c r="L45" s="60">
        <f t="shared" si="39"/>
        <v>2.8</v>
      </c>
      <c r="M45" s="41">
        <f t="shared" si="39"/>
        <v>0</v>
      </c>
      <c r="N45" s="60">
        <f t="shared" si="39"/>
        <v>0</v>
      </c>
      <c r="O45" s="41">
        <f t="shared" si="39"/>
        <v>0</v>
      </c>
      <c r="P45" s="60">
        <f t="shared" si="39"/>
        <v>0</v>
      </c>
      <c r="Q45" s="41">
        <f>Q44</f>
        <v>80</v>
      </c>
      <c r="R45" s="60">
        <f>R44</f>
        <v>6.2</v>
      </c>
      <c r="S45" s="41">
        <f t="shared" ref="S45:Z47" si="40">S$44</f>
        <v>80</v>
      </c>
      <c r="T45" s="60">
        <f t="shared" si="40"/>
        <v>3</v>
      </c>
      <c r="U45" s="41">
        <f t="shared" si="40"/>
        <v>90</v>
      </c>
      <c r="V45" s="60">
        <f t="shared" si="40"/>
        <v>2</v>
      </c>
      <c r="W45" s="142">
        <f t="shared" si="40"/>
        <v>0.01</v>
      </c>
      <c r="X45" s="142">
        <f t="shared" si="40"/>
        <v>0.03</v>
      </c>
      <c r="Y45" s="142">
        <f t="shared" si="40"/>
        <v>0.04</v>
      </c>
      <c r="Z45" s="142">
        <f t="shared" si="40"/>
        <v>0.06</v>
      </c>
    </row>
    <row r="46" spans="2:26" s="22" customFormat="1" ht="15.75" customHeight="1">
      <c r="B46" s="28"/>
      <c r="C46" s="58" t="str">
        <f>C$10</f>
        <v>１、２歳児</v>
      </c>
      <c r="D46" s="38">
        <f>D44</f>
        <v>9</v>
      </c>
      <c r="E46" s="42" t="str">
        <f>E$10</f>
        <v>C</v>
      </c>
      <c r="F46" s="40" t="str">
        <f t="shared" si="32"/>
        <v>9C</v>
      </c>
      <c r="G46" s="43">
        <v>1340</v>
      </c>
      <c r="H46" s="44">
        <v>2.7</v>
      </c>
      <c r="I46" s="43">
        <v>1240</v>
      </c>
      <c r="J46" s="44">
        <v>2.7</v>
      </c>
      <c r="K46" s="41">
        <f t="shared" ref="K46:P46" si="41">K$14</f>
        <v>0</v>
      </c>
      <c r="L46" s="60">
        <f t="shared" si="41"/>
        <v>0</v>
      </c>
      <c r="M46" s="41">
        <f t="shared" si="41"/>
        <v>0</v>
      </c>
      <c r="N46" s="60">
        <f t="shared" si="41"/>
        <v>0</v>
      </c>
      <c r="O46" s="41">
        <f t="shared" si="41"/>
        <v>170</v>
      </c>
      <c r="P46" s="60">
        <f t="shared" si="41"/>
        <v>2.6</v>
      </c>
      <c r="Q46" s="41">
        <f>Q44</f>
        <v>80</v>
      </c>
      <c r="R46" s="60">
        <f>R44</f>
        <v>6.2</v>
      </c>
      <c r="S46" s="41">
        <f t="shared" si="40"/>
        <v>80</v>
      </c>
      <c r="T46" s="60">
        <f t="shared" si="40"/>
        <v>3</v>
      </c>
      <c r="U46" s="41">
        <f t="shared" si="40"/>
        <v>90</v>
      </c>
      <c r="V46" s="60">
        <f t="shared" si="40"/>
        <v>2</v>
      </c>
      <c r="W46" s="142">
        <f t="shared" si="40"/>
        <v>0.01</v>
      </c>
      <c r="X46" s="142">
        <f t="shared" si="40"/>
        <v>0.03</v>
      </c>
      <c r="Y46" s="142">
        <f t="shared" si="40"/>
        <v>0.04</v>
      </c>
      <c r="Z46" s="142">
        <f t="shared" si="40"/>
        <v>0.06</v>
      </c>
    </row>
    <row r="47" spans="2:26" s="22" customFormat="1" ht="15.75" customHeight="1">
      <c r="B47" s="73"/>
      <c r="C47" s="62" t="str">
        <f>C$11</f>
        <v>乳児</v>
      </c>
      <c r="D47" s="50">
        <f>D44</f>
        <v>9</v>
      </c>
      <c r="E47" s="54" t="str">
        <f>E$11</f>
        <v>D</v>
      </c>
      <c r="F47" s="52" t="str">
        <f t="shared" si="32"/>
        <v>9D</v>
      </c>
      <c r="G47" s="46">
        <v>2230</v>
      </c>
      <c r="H47" s="47">
        <v>2.7</v>
      </c>
      <c r="I47" s="46">
        <v>2130</v>
      </c>
      <c r="J47" s="47">
        <v>2.7</v>
      </c>
      <c r="K47" s="53">
        <f t="shared" ref="K47:P47" si="42">K$15</f>
        <v>0</v>
      </c>
      <c r="L47" s="64">
        <f t="shared" si="42"/>
        <v>0</v>
      </c>
      <c r="M47" s="53">
        <f t="shared" si="42"/>
        <v>0</v>
      </c>
      <c r="N47" s="64">
        <f t="shared" si="42"/>
        <v>0</v>
      </c>
      <c r="O47" s="53">
        <f t="shared" si="42"/>
        <v>0</v>
      </c>
      <c r="P47" s="64">
        <f t="shared" si="42"/>
        <v>0</v>
      </c>
      <c r="Q47" s="53">
        <f>Q44</f>
        <v>80</v>
      </c>
      <c r="R47" s="64">
        <f>R44</f>
        <v>6.2</v>
      </c>
      <c r="S47" s="53">
        <f t="shared" si="40"/>
        <v>80</v>
      </c>
      <c r="T47" s="64">
        <f t="shared" si="40"/>
        <v>3</v>
      </c>
      <c r="U47" s="53">
        <f t="shared" si="40"/>
        <v>90</v>
      </c>
      <c r="V47" s="64">
        <f t="shared" si="40"/>
        <v>2</v>
      </c>
      <c r="W47" s="142">
        <f t="shared" si="40"/>
        <v>0.01</v>
      </c>
      <c r="X47" s="142">
        <f t="shared" si="40"/>
        <v>0.03</v>
      </c>
      <c r="Y47" s="142">
        <f t="shared" si="40"/>
        <v>0.04</v>
      </c>
      <c r="Z47" s="142">
        <f t="shared" si="40"/>
        <v>0.06</v>
      </c>
    </row>
    <row r="48" spans="2:26" s="22" customFormat="1" ht="15.75" customHeight="1">
      <c r="B48" s="68" t="s">
        <v>69</v>
      </c>
      <c r="C48" s="55" t="str">
        <f>C$8</f>
        <v>４歳以上児</v>
      </c>
      <c r="D48" s="30">
        <v>10</v>
      </c>
      <c r="E48" s="34" t="str">
        <f>E$8</f>
        <v>A</v>
      </c>
      <c r="F48" s="69" t="str">
        <f t="shared" si="32"/>
        <v>10A</v>
      </c>
      <c r="G48" s="70">
        <v>580</v>
      </c>
      <c r="H48" s="71">
        <v>2.8</v>
      </c>
      <c r="I48" s="70">
        <v>500</v>
      </c>
      <c r="J48" s="71">
        <v>2.7</v>
      </c>
      <c r="K48" s="33">
        <f t="shared" ref="K48:P48" si="43">K$12</f>
        <v>0</v>
      </c>
      <c r="L48" s="72">
        <f t="shared" si="43"/>
        <v>0</v>
      </c>
      <c r="M48" s="33">
        <f t="shared" si="43"/>
        <v>30</v>
      </c>
      <c r="N48" s="72">
        <f t="shared" si="43"/>
        <v>3.7</v>
      </c>
      <c r="O48" s="33">
        <f t="shared" si="43"/>
        <v>0</v>
      </c>
      <c r="P48" s="72">
        <f t="shared" si="43"/>
        <v>0</v>
      </c>
      <c r="Q48" s="36">
        <v>70</v>
      </c>
      <c r="R48" s="56">
        <v>6.1</v>
      </c>
      <c r="S48" s="36">
        <v>70</v>
      </c>
      <c r="T48" s="56">
        <v>2.9</v>
      </c>
      <c r="U48" s="36">
        <v>80</v>
      </c>
      <c r="V48" s="56">
        <v>2</v>
      </c>
      <c r="W48" s="143">
        <v>0.01</v>
      </c>
      <c r="X48" s="143">
        <v>0.03</v>
      </c>
      <c r="Y48" s="143">
        <v>0.04</v>
      </c>
      <c r="Z48" s="143">
        <v>0.06</v>
      </c>
    </row>
    <row r="49" spans="2:26" s="22" customFormat="1" ht="15.75" customHeight="1">
      <c r="B49" s="28"/>
      <c r="C49" s="58" t="str">
        <f>C$9</f>
        <v>３歳児</v>
      </c>
      <c r="D49" s="38">
        <f>D48</f>
        <v>10</v>
      </c>
      <c r="E49" s="42" t="str">
        <f>E$9</f>
        <v>B</v>
      </c>
      <c r="F49" s="40" t="str">
        <f t="shared" si="32"/>
        <v>10B</v>
      </c>
      <c r="G49" s="43">
        <v>660</v>
      </c>
      <c r="H49" s="44">
        <v>2.8</v>
      </c>
      <c r="I49" s="43">
        <v>580</v>
      </c>
      <c r="J49" s="44">
        <v>2.7</v>
      </c>
      <c r="K49" s="41">
        <f t="shared" ref="K49:P49" si="44">K$13</f>
        <v>80</v>
      </c>
      <c r="L49" s="60">
        <f t="shared" si="44"/>
        <v>2.8</v>
      </c>
      <c r="M49" s="41">
        <f t="shared" si="44"/>
        <v>0</v>
      </c>
      <c r="N49" s="60">
        <f t="shared" si="44"/>
        <v>0</v>
      </c>
      <c r="O49" s="41">
        <f t="shared" si="44"/>
        <v>0</v>
      </c>
      <c r="P49" s="60">
        <f t="shared" si="44"/>
        <v>0</v>
      </c>
      <c r="Q49" s="41">
        <f>Q48</f>
        <v>70</v>
      </c>
      <c r="R49" s="60">
        <f>R48</f>
        <v>6.1</v>
      </c>
      <c r="S49" s="41">
        <f t="shared" ref="S49:Z51" si="45">S$48</f>
        <v>70</v>
      </c>
      <c r="T49" s="60">
        <f t="shared" si="45"/>
        <v>2.9</v>
      </c>
      <c r="U49" s="41">
        <f t="shared" si="45"/>
        <v>80</v>
      </c>
      <c r="V49" s="60">
        <f t="shared" si="45"/>
        <v>2</v>
      </c>
      <c r="W49" s="142">
        <f t="shared" si="45"/>
        <v>0.01</v>
      </c>
      <c r="X49" s="142">
        <f t="shared" si="45"/>
        <v>0.03</v>
      </c>
      <c r="Y49" s="142">
        <f t="shared" si="45"/>
        <v>0.04</v>
      </c>
      <c r="Z49" s="142">
        <f t="shared" si="45"/>
        <v>0.06</v>
      </c>
    </row>
    <row r="50" spans="2:26" s="22" customFormat="1" ht="15.75" customHeight="1">
      <c r="B50" s="28"/>
      <c r="C50" s="58" t="str">
        <f>C$10</f>
        <v>１、２歳児</v>
      </c>
      <c r="D50" s="38">
        <f>D48</f>
        <v>10</v>
      </c>
      <c r="E50" s="42" t="str">
        <f>E$10</f>
        <v>C</v>
      </c>
      <c r="F50" s="40" t="str">
        <f t="shared" si="32"/>
        <v>10C</v>
      </c>
      <c r="G50" s="43">
        <v>1280</v>
      </c>
      <c r="H50" s="44">
        <v>2.7</v>
      </c>
      <c r="I50" s="43">
        <v>1190</v>
      </c>
      <c r="J50" s="44">
        <v>2.7</v>
      </c>
      <c r="K50" s="41">
        <f t="shared" ref="K50:P50" si="46">K$14</f>
        <v>0</v>
      </c>
      <c r="L50" s="60">
        <f t="shared" si="46"/>
        <v>0</v>
      </c>
      <c r="M50" s="41">
        <f t="shared" si="46"/>
        <v>0</v>
      </c>
      <c r="N50" s="60">
        <f t="shared" si="46"/>
        <v>0</v>
      </c>
      <c r="O50" s="41">
        <f t="shared" si="46"/>
        <v>170</v>
      </c>
      <c r="P50" s="60">
        <f t="shared" si="46"/>
        <v>2.6</v>
      </c>
      <c r="Q50" s="41">
        <f>Q48</f>
        <v>70</v>
      </c>
      <c r="R50" s="60">
        <f>R48</f>
        <v>6.1</v>
      </c>
      <c r="S50" s="41">
        <f t="shared" si="45"/>
        <v>70</v>
      </c>
      <c r="T50" s="60">
        <f t="shared" si="45"/>
        <v>2.9</v>
      </c>
      <c r="U50" s="41">
        <f t="shared" si="45"/>
        <v>80</v>
      </c>
      <c r="V50" s="60">
        <f t="shared" si="45"/>
        <v>2</v>
      </c>
      <c r="W50" s="142">
        <f t="shared" si="45"/>
        <v>0.01</v>
      </c>
      <c r="X50" s="142">
        <f t="shared" si="45"/>
        <v>0.03</v>
      </c>
      <c r="Y50" s="142">
        <f t="shared" si="45"/>
        <v>0.04</v>
      </c>
      <c r="Z50" s="142">
        <f t="shared" si="45"/>
        <v>0.06</v>
      </c>
    </row>
    <row r="51" spans="2:26" s="22" customFormat="1" ht="15.75" customHeight="1">
      <c r="B51" s="73"/>
      <c r="C51" s="62" t="str">
        <f>C$11</f>
        <v>乳児</v>
      </c>
      <c r="D51" s="50">
        <f>D48</f>
        <v>10</v>
      </c>
      <c r="E51" s="54" t="str">
        <f>E$11</f>
        <v>D</v>
      </c>
      <c r="F51" s="52" t="str">
        <f t="shared" si="32"/>
        <v>10D</v>
      </c>
      <c r="G51" s="46">
        <v>2170</v>
      </c>
      <c r="H51" s="47">
        <v>2.7</v>
      </c>
      <c r="I51" s="46">
        <v>2080</v>
      </c>
      <c r="J51" s="47">
        <v>2.7</v>
      </c>
      <c r="K51" s="53">
        <f t="shared" ref="K51:P51" si="47">K$15</f>
        <v>0</v>
      </c>
      <c r="L51" s="64">
        <f t="shared" si="47"/>
        <v>0</v>
      </c>
      <c r="M51" s="53">
        <f t="shared" si="47"/>
        <v>0</v>
      </c>
      <c r="N51" s="64">
        <f t="shared" si="47"/>
        <v>0</v>
      </c>
      <c r="O51" s="53">
        <f t="shared" si="47"/>
        <v>0</v>
      </c>
      <c r="P51" s="64">
        <f t="shared" si="47"/>
        <v>0</v>
      </c>
      <c r="Q51" s="53">
        <f>Q48</f>
        <v>70</v>
      </c>
      <c r="R51" s="64">
        <f>R48</f>
        <v>6.1</v>
      </c>
      <c r="S51" s="53">
        <f t="shared" si="45"/>
        <v>70</v>
      </c>
      <c r="T51" s="64">
        <f t="shared" si="45"/>
        <v>2.9</v>
      </c>
      <c r="U51" s="53">
        <f t="shared" si="45"/>
        <v>80</v>
      </c>
      <c r="V51" s="64">
        <f t="shared" si="45"/>
        <v>2</v>
      </c>
      <c r="W51" s="142">
        <f t="shared" si="45"/>
        <v>0.01</v>
      </c>
      <c r="X51" s="142">
        <f t="shared" si="45"/>
        <v>0.03</v>
      </c>
      <c r="Y51" s="142">
        <f t="shared" si="45"/>
        <v>0.04</v>
      </c>
      <c r="Z51" s="142">
        <f t="shared" si="45"/>
        <v>0.06</v>
      </c>
    </row>
    <row r="52" spans="2:26" s="22" customFormat="1" ht="15.75" customHeight="1">
      <c r="B52" s="68" t="s">
        <v>70</v>
      </c>
      <c r="C52" s="55" t="str">
        <f>C$8</f>
        <v>４歳以上児</v>
      </c>
      <c r="D52" s="30">
        <v>11</v>
      </c>
      <c r="E52" s="34" t="str">
        <f>E$8</f>
        <v>A</v>
      </c>
      <c r="F52" s="69" t="str">
        <f t="shared" si="32"/>
        <v>11A</v>
      </c>
      <c r="G52" s="70">
        <v>530</v>
      </c>
      <c r="H52" s="71">
        <v>2.8</v>
      </c>
      <c r="I52" s="70">
        <v>460</v>
      </c>
      <c r="J52" s="71">
        <v>2.7</v>
      </c>
      <c r="K52" s="33">
        <f t="shared" ref="K52:P52" si="48">K$12</f>
        <v>0</v>
      </c>
      <c r="L52" s="72">
        <f t="shared" si="48"/>
        <v>0</v>
      </c>
      <c r="M52" s="33">
        <f t="shared" si="48"/>
        <v>30</v>
      </c>
      <c r="N52" s="72">
        <f t="shared" si="48"/>
        <v>3.7</v>
      </c>
      <c r="O52" s="33">
        <f t="shared" si="48"/>
        <v>0</v>
      </c>
      <c r="P52" s="72">
        <f t="shared" si="48"/>
        <v>0</v>
      </c>
      <c r="Q52" s="36">
        <v>60</v>
      </c>
      <c r="R52" s="56">
        <v>6.2</v>
      </c>
      <c r="S52" s="36">
        <v>60</v>
      </c>
      <c r="T52" s="56">
        <v>3</v>
      </c>
      <c r="U52" s="36">
        <v>70</v>
      </c>
      <c r="V52" s="56">
        <v>2</v>
      </c>
      <c r="W52" s="143">
        <v>0.01</v>
      </c>
      <c r="X52" s="143">
        <v>0.03</v>
      </c>
      <c r="Y52" s="143">
        <v>0.04</v>
      </c>
      <c r="Z52" s="143">
        <v>0.06</v>
      </c>
    </row>
    <row r="53" spans="2:26" s="22" customFormat="1" ht="15.75" customHeight="1">
      <c r="B53" s="28"/>
      <c r="C53" s="58" t="str">
        <f>C$9</f>
        <v>３歳児</v>
      </c>
      <c r="D53" s="38">
        <f>D52</f>
        <v>11</v>
      </c>
      <c r="E53" s="42" t="str">
        <f>E$9</f>
        <v>B</v>
      </c>
      <c r="F53" s="40" t="str">
        <f t="shared" si="32"/>
        <v>11B</v>
      </c>
      <c r="G53" s="43">
        <v>610</v>
      </c>
      <c r="H53" s="44">
        <v>2.8</v>
      </c>
      <c r="I53" s="43">
        <v>540</v>
      </c>
      <c r="J53" s="44">
        <v>2.7</v>
      </c>
      <c r="K53" s="41">
        <f t="shared" ref="K53:P53" si="49">K$13</f>
        <v>80</v>
      </c>
      <c r="L53" s="60">
        <f t="shared" si="49"/>
        <v>2.8</v>
      </c>
      <c r="M53" s="41">
        <f t="shared" si="49"/>
        <v>0</v>
      </c>
      <c r="N53" s="60">
        <f t="shared" si="49"/>
        <v>0</v>
      </c>
      <c r="O53" s="41">
        <f t="shared" si="49"/>
        <v>0</v>
      </c>
      <c r="P53" s="60">
        <f t="shared" si="49"/>
        <v>0</v>
      </c>
      <c r="Q53" s="41">
        <f>Q52</f>
        <v>60</v>
      </c>
      <c r="R53" s="60">
        <f>R52</f>
        <v>6.2</v>
      </c>
      <c r="S53" s="41">
        <f t="shared" ref="S53:Z55" si="50">S$52</f>
        <v>60</v>
      </c>
      <c r="T53" s="60">
        <f t="shared" si="50"/>
        <v>3</v>
      </c>
      <c r="U53" s="41">
        <f t="shared" si="50"/>
        <v>70</v>
      </c>
      <c r="V53" s="60">
        <f t="shared" si="50"/>
        <v>2</v>
      </c>
      <c r="W53" s="142">
        <f t="shared" si="50"/>
        <v>0.01</v>
      </c>
      <c r="X53" s="142">
        <f t="shared" si="50"/>
        <v>0.03</v>
      </c>
      <c r="Y53" s="142">
        <f t="shared" si="50"/>
        <v>0.04</v>
      </c>
      <c r="Z53" s="142">
        <f t="shared" si="50"/>
        <v>0.06</v>
      </c>
    </row>
    <row r="54" spans="2:26" s="22" customFormat="1" ht="15.75" customHeight="1">
      <c r="B54" s="28"/>
      <c r="C54" s="58" t="str">
        <f>C$10</f>
        <v>１、２歳児</v>
      </c>
      <c r="D54" s="38">
        <f>D52</f>
        <v>11</v>
      </c>
      <c r="E54" s="42" t="str">
        <f>E$10</f>
        <v>C</v>
      </c>
      <c r="F54" s="40" t="str">
        <f t="shared" si="32"/>
        <v>11C</v>
      </c>
      <c r="G54" s="43">
        <v>1230</v>
      </c>
      <c r="H54" s="44">
        <v>2.7</v>
      </c>
      <c r="I54" s="43">
        <v>1150</v>
      </c>
      <c r="J54" s="44">
        <v>2.7</v>
      </c>
      <c r="K54" s="41">
        <f t="shared" ref="K54:P54" si="51">K$14</f>
        <v>0</v>
      </c>
      <c r="L54" s="60">
        <f t="shared" si="51"/>
        <v>0</v>
      </c>
      <c r="M54" s="41">
        <f t="shared" si="51"/>
        <v>0</v>
      </c>
      <c r="N54" s="60">
        <f t="shared" si="51"/>
        <v>0</v>
      </c>
      <c r="O54" s="41">
        <f t="shared" si="51"/>
        <v>170</v>
      </c>
      <c r="P54" s="60">
        <f t="shared" si="51"/>
        <v>2.6</v>
      </c>
      <c r="Q54" s="41">
        <f>Q52</f>
        <v>60</v>
      </c>
      <c r="R54" s="60">
        <f>R52</f>
        <v>6.2</v>
      </c>
      <c r="S54" s="41">
        <f t="shared" si="50"/>
        <v>60</v>
      </c>
      <c r="T54" s="60">
        <f t="shared" si="50"/>
        <v>3</v>
      </c>
      <c r="U54" s="41">
        <f t="shared" si="50"/>
        <v>70</v>
      </c>
      <c r="V54" s="60">
        <f t="shared" si="50"/>
        <v>2</v>
      </c>
      <c r="W54" s="142">
        <f t="shared" si="50"/>
        <v>0.01</v>
      </c>
      <c r="X54" s="142">
        <f t="shared" si="50"/>
        <v>0.03</v>
      </c>
      <c r="Y54" s="142">
        <f t="shared" si="50"/>
        <v>0.04</v>
      </c>
      <c r="Z54" s="142">
        <f t="shared" si="50"/>
        <v>0.06</v>
      </c>
    </row>
    <row r="55" spans="2:26" s="22" customFormat="1" ht="15.75" customHeight="1">
      <c r="B55" s="73"/>
      <c r="C55" s="62" t="str">
        <f>C$11</f>
        <v>乳児</v>
      </c>
      <c r="D55" s="50">
        <f>D52</f>
        <v>11</v>
      </c>
      <c r="E55" s="54" t="str">
        <f>E$11</f>
        <v>D</v>
      </c>
      <c r="F55" s="52" t="str">
        <f t="shared" si="32"/>
        <v>11D</v>
      </c>
      <c r="G55" s="46">
        <v>2120</v>
      </c>
      <c r="H55" s="47">
        <v>2.7</v>
      </c>
      <c r="I55" s="46">
        <v>2040</v>
      </c>
      <c r="J55" s="47">
        <v>2.7</v>
      </c>
      <c r="K55" s="53">
        <f t="shared" ref="K55:P55" si="52">K$15</f>
        <v>0</v>
      </c>
      <c r="L55" s="64">
        <f t="shared" si="52"/>
        <v>0</v>
      </c>
      <c r="M55" s="53">
        <f t="shared" si="52"/>
        <v>0</v>
      </c>
      <c r="N55" s="64">
        <f t="shared" si="52"/>
        <v>0</v>
      </c>
      <c r="O55" s="53">
        <f t="shared" si="52"/>
        <v>0</v>
      </c>
      <c r="P55" s="64">
        <f t="shared" si="52"/>
        <v>0</v>
      </c>
      <c r="Q55" s="53">
        <f>Q52</f>
        <v>60</v>
      </c>
      <c r="R55" s="64">
        <f>R52</f>
        <v>6.2</v>
      </c>
      <c r="S55" s="53">
        <f t="shared" si="50"/>
        <v>60</v>
      </c>
      <c r="T55" s="64">
        <f t="shared" si="50"/>
        <v>3</v>
      </c>
      <c r="U55" s="53">
        <f t="shared" si="50"/>
        <v>70</v>
      </c>
      <c r="V55" s="64">
        <f t="shared" si="50"/>
        <v>2</v>
      </c>
      <c r="W55" s="142">
        <f t="shared" si="50"/>
        <v>0.01</v>
      </c>
      <c r="X55" s="142">
        <f t="shared" si="50"/>
        <v>0.03</v>
      </c>
      <c r="Y55" s="142">
        <f t="shared" si="50"/>
        <v>0.04</v>
      </c>
      <c r="Z55" s="142">
        <f t="shared" si="50"/>
        <v>0.06</v>
      </c>
    </row>
    <row r="56" spans="2:26" s="22" customFormat="1" ht="15.75" customHeight="1">
      <c r="B56" s="68" t="s">
        <v>71</v>
      </c>
      <c r="C56" s="55" t="str">
        <f>C$8</f>
        <v>４歳以上児</v>
      </c>
      <c r="D56" s="30">
        <v>12</v>
      </c>
      <c r="E56" s="34" t="str">
        <f>E$8</f>
        <v>A</v>
      </c>
      <c r="F56" s="69" t="str">
        <f t="shared" si="32"/>
        <v>12A</v>
      </c>
      <c r="G56" s="70">
        <v>490</v>
      </c>
      <c r="H56" s="71">
        <v>2.8</v>
      </c>
      <c r="I56" s="70">
        <v>430</v>
      </c>
      <c r="J56" s="71">
        <v>2.7</v>
      </c>
      <c r="K56" s="33">
        <f t="shared" ref="K56:P56" si="53">K$12</f>
        <v>0</v>
      </c>
      <c r="L56" s="72">
        <f t="shared" si="53"/>
        <v>0</v>
      </c>
      <c r="M56" s="33">
        <f t="shared" si="53"/>
        <v>30</v>
      </c>
      <c r="N56" s="72">
        <f t="shared" si="53"/>
        <v>3.7</v>
      </c>
      <c r="O56" s="33">
        <f t="shared" si="53"/>
        <v>0</v>
      </c>
      <c r="P56" s="72">
        <f t="shared" si="53"/>
        <v>0</v>
      </c>
      <c r="Q56" s="36">
        <v>50</v>
      </c>
      <c r="R56" s="56">
        <v>6.6</v>
      </c>
      <c r="S56" s="36">
        <v>50</v>
      </c>
      <c r="T56" s="56">
        <v>3.2</v>
      </c>
      <c r="U56" s="36">
        <v>60</v>
      </c>
      <c r="V56" s="56">
        <v>2</v>
      </c>
      <c r="W56" s="143">
        <v>0.01</v>
      </c>
      <c r="X56" s="143">
        <v>0.03</v>
      </c>
      <c r="Y56" s="143">
        <v>0.04</v>
      </c>
      <c r="Z56" s="143">
        <v>0.06</v>
      </c>
    </row>
    <row r="57" spans="2:26" s="22" customFormat="1" ht="15.75" customHeight="1">
      <c r="B57" s="28"/>
      <c r="C57" s="58" t="str">
        <f>C$9</f>
        <v>３歳児</v>
      </c>
      <c r="D57" s="38">
        <f>D56</f>
        <v>12</v>
      </c>
      <c r="E57" s="42" t="str">
        <f>E$9</f>
        <v>B</v>
      </c>
      <c r="F57" s="40" t="str">
        <f t="shared" si="32"/>
        <v>12B</v>
      </c>
      <c r="G57" s="43">
        <v>570</v>
      </c>
      <c r="H57" s="44">
        <v>2.8</v>
      </c>
      <c r="I57" s="43">
        <v>510</v>
      </c>
      <c r="J57" s="44">
        <v>2.7</v>
      </c>
      <c r="K57" s="41">
        <f t="shared" ref="K57:P57" si="54">K$13</f>
        <v>80</v>
      </c>
      <c r="L57" s="60">
        <f t="shared" si="54"/>
        <v>2.8</v>
      </c>
      <c r="M57" s="41">
        <f t="shared" si="54"/>
        <v>0</v>
      </c>
      <c r="N57" s="60">
        <f t="shared" si="54"/>
        <v>0</v>
      </c>
      <c r="O57" s="41">
        <f t="shared" si="54"/>
        <v>0</v>
      </c>
      <c r="P57" s="60">
        <f t="shared" si="54"/>
        <v>0</v>
      </c>
      <c r="Q57" s="41">
        <f>Q56</f>
        <v>50</v>
      </c>
      <c r="R57" s="60">
        <f>R56</f>
        <v>6.6</v>
      </c>
      <c r="S57" s="41">
        <f t="shared" ref="S57:Z59" si="55">S$56</f>
        <v>50</v>
      </c>
      <c r="T57" s="60">
        <f t="shared" si="55"/>
        <v>3.2</v>
      </c>
      <c r="U57" s="41">
        <f t="shared" si="55"/>
        <v>60</v>
      </c>
      <c r="V57" s="60">
        <f t="shared" si="55"/>
        <v>2</v>
      </c>
      <c r="W57" s="142">
        <f t="shared" si="55"/>
        <v>0.01</v>
      </c>
      <c r="X57" s="142">
        <f t="shared" si="55"/>
        <v>0.03</v>
      </c>
      <c r="Y57" s="142">
        <f t="shared" si="55"/>
        <v>0.04</v>
      </c>
      <c r="Z57" s="142">
        <f t="shared" si="55"/>
        <v>0.06</v>
      </c>
    </row>
    <row r="58" spans="2:26" s="22" customFormat="1" ht="15.75" customHeight="1">
      <c r="B58" s="28"/>
      <c r="C58" s="58" t="str">
        <f>C$10</f>
        <v>１、２歳児</v>
      </c>
      <c r="D58" s="38">
        <f>D56</f>
        <v>12</v>
      </c>
      <c r="E58" s="42" t="str">
        <f>E$10</f>
        <v>C</v>
      </c>
      <c r="F58" s="40" t="str">
        <f t="shared" si="32"/>
        <v>12C</v>
      </c>
      <c r="G58" s="43">
        <v>1190</v>
      </c>
      <c r="H58" s="44">
        <v>2.7</v>
      </c>
      <c r="I58" s="43">
        <v>1120</v>
      </c>
      <c r="J58" s="44">
        <v>2.7</v>
      </c>
      <c r="K58" s="41">
        <f t="shared" ref="K58:P58" si="56">K$14</f>
        <v>0</v>
      </c>
      <c r="L58" s="60">
        <f t="shared" si="56"/>
        <v>0</v>
      </c>
      <c r="M58" s="41">
        <f t="shared" si="56"/>
        <v>0</v>
      </c>
      <c r="N58" s="60">
        <f t="shared" si="56"/>
        <v>0</v>
      </c>
      <c r="O58" s="41">
        <f t="shared" si="56"/>
        <v>170</v>
      </c>
      <c r="P58" s="60">
        <f t="shared" si="56"/>
        <v>2.6</v>
      </c>
      <c r="Q58" s="41">
        <f>Q56</f>
        <v>50</v>
      </c>
      <c r="R58" s="60">
        <f>R56</f>
        <v>6.6</v>
      </c>
      <c r="S58" s="41">
        <f t="shared" si="55"/>
        <v>50</v>
      </c>
      <c r="T58" s="60">
        <f t="shared" si="55"/>
        <v>3.2</v>
      </c>
      <c r="U58" s="41">
        <f t="shared" si="55"/>
        <v>60</v>
      </c>
      <c r="V58" s="60">
        <f t="shared" si="55"/>
        <v>2</v>
      </c>
      <c r="W58" s="142">
        <f t="shared" si="55"/>
        <v>0.01</v>
      </c>
      <c r="X58" s="142">
        <f t="shared" si="55"/>
        <v>0.03</v>
      </c>
      <c r="Y58" s="142">
        <f t="shared" si="55"/>
        <v>0.04</v>
      </c>
      <c r="Z58" s="142">
        <f t="shared" si="55"/>
        <v>0.06</v>
      </c>
    </row>
    <row r="59" spans="2:26" s="22" customFormat="1" ht="15.75" customHeight="1">
      <c r="B59" s="73"/>
      <c r="C59" s="62" t="str">
        <f>C$11</f>
        <v>乳児</v>
      </c>
      <c r="D59" s="50">
        <f>D56</f>
        <v>12</v>
      </c>
      <c r="E59" s="54" t="str">
        <f>E$11</f>
        <v>D</v>
      </c>
      <c r="F59" s="52" t="str">
        <f t="shared" si="32"/>
        <v>12D</v>
      </c>
      <c r="G59" s="46">
        <v>2080</v>
      </c>
      <c r="H59" s="47">
        <v>2.7</v>
      </c>
      <c r="I59" s="46">
        <v>2010</v>
      </c>
      <c r="J59" s="47">
        <v>2.7</v>
      </c>
      <c r="K59" s="53">
        <f t="shared" ref="K59:P59" si="57">K$15</f>
        <v>0</v>
      </c>
      <c r="L59" s="64">
        <f t="shared" si="57"/>
        <v>0</v>
      </c>
      <c r="M59" s="53">
        <f t="shared" si="57"/>
        <v>0</v>
      </c>
      <c r="N59" s="64">
        <f t="shared" si="57"/>
        <v>0</v>
      </c>
      <c r="O59" s="53">
        <f t="shared" si="57"/>
        <v>0</v>
      </c>
      <c r="P59" s="64">
        <f t="shared" si="57"/>
        <v>0</v>
      </c>
      <c r="Q59" s="53">
        <f>Q56</f>
        <v>50</v>
      </c>
      <c r="R59" s="64">
        <f>R56</f>
        <v>6.6</v>
      </c>
      <c r="S59" s="53">
        <f t="shared" si="55"/>
        <v>50</v>
      </c>
      <c r="T59" s="64">
        <f t="shared" si="55"/>
        <v>3.2</v>
      </c>
      <c r="U59" s="53">
        <f t="shared" si="55"/>
        <v>60</v>
      </c>
      <c r="V59" s="64">
        <f t="shared" si="55"/>
        <v>2</v>
      </c>
      <c r="W59" s="142">
        <f t="shared" si="55"/>
        <v>0.01</v>
      </c>
      <c r="X59" s="142">
        <f t="shared" si="55"/>
        <v>0.03</v>
      </c>
      <c r="Y59" s="142">
        <f t="shared" si="55"/>
        <v>0.04</v>
      </c>
      <c r="Z59" s="142">
        <f t="shared" si="55"/>
        <v>0.06</v>
      </c>
    </row>
    <row r="60" spans="2:26" s="22" customFormat="1" ht="15.75" customHeight="1">
      <c r="B60" s="68" t="s">
        <v>72</v>
      </c>
      <c r="C60" s="55" t="str">
        <f>C$8</f>
        <v>４歳以上児</v>
      </c>
      <c r="D60" s="30">
        <v>13</v>
      </c>
      <c r="E60" s="34" t="str">
        <f>E$8</f>
        <v>A</v>
      </c>
      <c r="F60" s="69" t="str">
        <f t="shared" si="32"/>
        <v>13A</v>
      </c>
      <c r="G60" s="70">
        <v>420</v>
      </c>
      <c r="H60" s="71">
        <v>2.9</v>
      </c>
      <c r="I60" s="70">
        <v>360</v>
      </c>
      <c r="J60" s="71">
        <v>2.9</v>
      </c>
      <c r="K60" s="33">
        <f t="shared" ref="K60:P60" si="58">K$12</f>
        <v>0</v>
      </c>
      <c r="L60" s="72">
        <f t="shared" si="58"/>
        <v>0</v>
      </c>
      <c r="M60" s="33">
        <f t="shared" si="58"/>
        <v>30</v>
      </c>
      <c r="N60" s="72">
        <f t="shared" si="58"/>
        <v>3.7</v>
      </c>
      <c r="O60" s="33">
        <f t="shared" si="58"/>
        <v>0</v>
      </c>
      <c r="P60" s="72">
        <f t="shared" si="58"/>
        <v>0</v>
      </c>
      <c r="Q60" s="35"/>
      <c r="R60" s="35"/>
      <c r="S60" s="36">
        <v>50</v>
      </c>
      <c r="T60" s="56">
        <v>2.9</v>
      </c>
      <c r="U60" s="36">
        <v>50</v>
      </c>
      <c r="V60" s="56">
        <v>2.2000000000000002</v>
      </c>
      <c r="W60" s="143">
        <v>0.01</v>
      </c>
      <c r="X60" s="143">
        <v>0.03</v>
      </c>
      <c r="Y60" s="143">
        <v>0.04</v>
      </c>
      <c r="Z60" s="143">
        <v>0.06</v>
      </c>
    </row>
    <row r="61" spans="2:26" s="22" customFormat="1" ht="15.75" customHeight="1">
      <c r="B61" s="28"/>
      <c r="C61" s="58" t="str">
        <f>C$9</f>
        <v>３歳児</v>
      </c>
      <c r="D61" s="38">
        <f>D60</f>
        <v>13</v>
      </c>
      <c r="E61" s="42" t="str">
        <f>E$9</f>
        <v>B</v>
      </c>
      <c r="F61" s="40" t="str">
        <f t="shared" si="32"/>
        <v>13B</v>
      </c>
      <c r="G61" s="43">
        <v>500</v>
      </c>
      <c r="H61" s="44">
        <v>2.9</v>
      </c>
      <c r="I61" s="43">
        <v>440</v>
      </c>
      <c r="J61" s="44">
        <v>2.9</v>
      </c>
      <c r="K61" s="41">
        <f t="shared" ref="K61:P61" si="59">K$13</f>
        <v>80</v>
      </c>
      <c r="L61" s="60">
        <f t="shared" si="59"/>
        <v>2.8</v>
      </c>
      <c r="M61" s="41">
        <f t="shared" si="59"/>
        <v>0</v>
      </c>
      <c r="N61" s="60">
        <f t="shared" si="59"/>
        <v>0</v>
      </c>
      <c r="O61" s="41">
        <f t="shared" si="59"/>
        <v>0</v>
      </c>
      <c r="P61" s="60">
        <f t="shared" si="59"/>
        <v>0</v>
      </c>
      <c r="Q61" s="74"/>
      <c r="R61" s="74"/>
      <c r="S61" s="41">
        <f t="shared" ref="S61:Z63" si="60">S$60</f>
        <v>50</v>
      </c>
      <c r="T61" s="60">
        <f t="shared" si="60"/>
        <v>2.9</v>
      </c>
      <c r="U61" s="41">
        <f t="shared" si="60"/>
        <v>50</v>
      </c>
      <c r="V61" s="60">
        <f t="shared" si="60"/>
        <v>2.2000000000000002</v>
      </c>
      <c r="W61" s="142">
        <f t="shared" si="60"/>
        <v>0.01</v>
      </c>
      <c r="X61" s="142">
        <f t="shared" si="60"/>
        <v>0.03</v>
      </c>
      <c r="Y61" s="142">
        <f t="shared" si="60"/>
        <v>0.04</v>
      </c>
      <c r="Z61" s="142">
        <f t="shared" si="60"/>
        <v>0.06</v>
      </c>
    </row>
    <row r="62" spans="2:26" s="22" customFormat="1" ht="15.75" customHeight="1">
      <c r="B62" s="28"/>
      <c r="C62" s="58" t="str">
        <f>C$10</f>
        <v>１、２歳児</v>
      </c>
      <c r="D62" s="38">
        <f>D60</f>
        <v>13</v>
      </c>
      <c r="E62" s="42" t="str">
        <f>E$10</f>
        <v>C</v>
      </c>
      <c r="F62" s="40" t="str">
        <f t="shared" si="32"/>
        <v>13C</v>
      </c>
      <c r="G62" s="43">
        <v>1120</v>
      </c>
      <c r="H62" s="44">
        <v>2.8</v>
      </c>
      <c r="I62" s="43">
        <v>1060</v>
      </c>
      <c r="J62" s="44">
        <v>2.8</v>
      </c>
      <c r="K62" s="41">
        <f t="shared" ref="K62:P62" si="61">K$14</f>
        <v>0</v>
      </c>
      <c r="L62" s="60">
        <f t="shared" si="61"/>
        <v>0</v>
      </c>
      <c r="M62" s="41">
        <f t="shared" si="61"/>
        <v>0</v>
      </c>
      <c r="N62" s="60">
        <f t="shared" si="61"/>
        <v>0</v>
      </c>
      <c r="O62" s="41">
        <f t="shared" si="61"/>
        <v>170</v>
      </c>
      <c r="P62" s="60">
        <f t="shared" si="61"/>
        <v>2.6</v>
      </c>
      <c r="Q62" s="74"/>
      <c r="R62" s="74"/>
      <c r="S62" s="41">
        <f t="shared" si="60"/>
        <v>50</v>
      </c>
      <c r="T62" s="60">
        <f t="shared" si="60"/>
        <v>2.9</v>
      </c>
      <c r="U62" s="41">
        <f t="shared" si="60"/>
        <v>50</v>
      </c>
      <c r="V62" s="60">
        <f t="shared" si="60"/>
        <v>2.2000000000000002</v>
      </c>
      <c r="W62" s="142">
        <f t="shared" si="60"/>
        <v>0.01</v>
      </c>
      <c r="X62" s="142">
        <f t="shared" si="60"/>
        <v>0.03</v>
      </c>
      <c r="Y62" s="142">
        <f t="shared" si="60"/>
        <v>0.04</v>
      </c>
      <c r="Z62" s="142">
        <f t="shared" si="60"/>
        <v>0.06</v>
      </c>
    </row>
    <row r="63" spans="2:26" s="22" customFormat="1" ht="15.75" customHeight="1">
      <c r="B63" s="73"/>
      <c r="C63" s="62" t="str">
        <f>C$11</f>
        <v>乳児</v>
      </c>
      <c r="D63" s="50">
        <f>D60</f>
        <v>13</v>
      </c>
      <c r="E63" s="54" t="str">
        <f>E$11</f>
        <v>D</v>
      </c>
      <c r="F63" s="52" t="str">
        <f t="shared" si="32"/>
        <v>13D</v>
      </c>
      <c r="G63" s="46">
        <v>2010</v>
      </c>
      <c r="H63" s="47">
        <v>2.8</v>
      </c>
      <c r="I63" s="46">
        <v>1950</v>
      </c>
      <c r="J63" s="47">
        <v>2.7</v>
      </c>
      <c r="K63" s="53">
        <f t="shared" ref="K63:P63" si="62">K$15</f>
        <v>0</v>
      </c>
      <c r="L63" s="64">
        <f t="shared" si="62"/>
        <v>0</v>
      </c>
      <c r="M63" s="53">
        <f t="shared" si="62"/>
        <v>0</v>
      </c>
      <c r="N63" s="64">
        <f t="shared" si="62"/>
        <v>0</v>
      </c>
      <c r="O63" s="53">
        <f t="shared" si="62"/>
        <v>0</v>
      </c>
      <c r="P63" s="64">
        <f t="shared" si="62"/>
        <v>0</v>
      </c>
      <c r="Q63" s="75"/>
      <c r="R63" s="75"/>
      <c r="S63" s="53">
        <f t="shared" si="60"/>
        <v>50</v>
      </c>
      <c r="T63" s="64">
        <f t="shared" si="60"/>
        <v>2.9</v>
      </c>
      <c r="U63" s="53">
        <f t="shared" si="60"/>
        <v>50</v>
      </c>
      <c r="V63" s="64">
        <f t="shared" si="60"/>
        <v>2.2000000000000002</v>
      </c>
      <c r="W63" s="142">
        <f t="shared" si="60"/>
        <v>0.01</v>
      </c>
      <c r="X63" s="142">
        <f t="shared" si="60"/>
        <v>0.03</v>
      </c>
      <c r="Y63" s="142">
        <f t="shared" si="60"/>
        <v>0.04</v>
      </c>
      <c r="Z63" s="142">
        <f t="shared" si="60"/>
        <v>0.06</v>
      </c>
    </row>
    <row r="64" spans="2:26" s="22" customFormat="1" ht="15.75" customHeight="1">
      <c r="B64" s="68" t="s">
        <v>73</v>
      </c>
      <c r="C64" s="55" t="str">
        <f>C$8</f>
        <v>４歳以上児</v>
      </c>
      <c r="D64" s="30">
        <v>14</v>
      </c>
      <c r="E64" s="34" t="str">
        <f>E$8</f>
        <v>A</v>
      </c>
      <c r="F64" s="69" t="str">
        <f t="shared" si="32"/>
        <v>14A</v>
      </c>
      <c r="G64" s="70">
        <v>400</v>
      </c>
      <c r="H64" s="71">
        <v>2.9</v>
      </c>
      <c r="I64" s="70">
        <v>350</v>
      </c>
      <c r="J64" s="71">
        <v>2.8</v>
      </c>
      <c r="K64" s="33">
        <f t="shared" ref="K64:P64" si="63">K$12</f>
        <v>0</v>
      </c>
      <c r="L64" s="72">
        <f t="shared" si="63"/>
        <v>0</v>
      </c>
      <c r="M64" s="33">
        <f t="shared" si="63"/>
        <v>30</v>
      </c>
      <c r="N64" s="72">
        <f t="shared" si="63"/>
        <v>3.7</v>
      </c>
      <c r="O64" s="33">
        <f t="shared" si="63"/>
        <v>0</v>
      </c>
      <c r="P64" s="72">
        <f t="shared" si="63"/>
        <v>0</v>
      </c>
      <c r="Q64" s="35"/>
      <c r="R64" s="35"/>
      <c r="S64" s="36">
        <v>40</v>
      </c>
      <c r="T64" s="56">
        <v>3.3</v>
      </c>
      <c r="U64" s="36">
        <v>50</v>
      </c>
      <c r="V64" s="56">
        <v>2</v>
      </c>
      <c r="W64" s="143">
        <v>0.01</v>
      </c>
      <c r="X64" s="143">
        <v>0.03</v>
      </c>
      <c r="Y64" s="143">
        <v>0.04</v>
      </c>
      <c r="Z64" s="143">
        <v>0.06</v>
      </c>
    </row>
    <row r="65" spans="2:35" s="22" customFormat="1" ht="15.75" customHeight="1">
      <c r="B65" s="28"/>
      <c r="C65" s="58" t="str">
        <f>C$9</f>
        <v>３歳児</v>
      </c>
      <c r="D65" s="38">
        <f>D64</f>
        <v>14</v>
      </c>
      <c r="E65" s="42" t="str">
        <f>E$9</f>
        <v>B</v>
      </c>
      <c r="F65" s="40" t="str">
        <f t="shared" si="32"/>
        <v>14B</v>
      </c>
      <c r="G65" s="43">
        <v>480</v>
      </c>
      <c r="H65" s="44">
        <v>2.9</v>
      </c>
      <c r="I65" s="43">
        <v>430</v>
      </c>
      <c r="J65" s="44">
        <v>2.8</v>
      </c>
      <c r="K65" s="41">
        <f t="shared" ref="K65:P65" si="64">K$13</f>
        <v>80</v>
      </c>
      <c r="L65" s="60">
        <f t="shared" si="64"/>
        <v>2.8</v>
      </c>
      <c r="M65" s="41">
        <f t="shared" si="64"/>
        <v>0</v>
      </c>
      <c r="N65" s="60">
        <f t="shared" si="64"/>
        <v>0</v>
      </c>
      <c r="O65" s="41">
        <f t="shared" si="64"/>
        <v>0</v>
      </c>
      <c r="P65" s="60">
        <f t="shared" si="64"/>
        <v>0</v>
      </c>
      <c r="Q65" s="74"/>
      <c r="R65" s="74"/>
      <c r="S65" s="41">
        <f t="shared" ref="S65:Z67" si="65">S$64</f>
        <v>40</v>
      </c>
      <c r="T65" s="60">
        <f t="shared" si="65"/>
        <v>3.3</v>
      </c>
      <c r="U65" s="41">
        <f t="shared" si="65"/>
        <v>50</v>
      </c>
      <c r="V65" s="60">
        <f t="shared" si="65"/>
        <v>2</v>
      </c>
      <c r="W65" s="142">
        <f t="shared" si="65"/>
        <v>0.01</v>
      </c>
      <c r="X65" s="142">
        <f t="shared" si="65"/>
        <v>0.03</v>
      </c>
      <c r="Y65" s="142">
        <f t="shared" si="65"/>
        <v>0.04</v>
      </c>
      <c r="Z65" s="142">
        <f t="shared" si="65"/>
        <v>0.06</v>
      </c>
    </row>
    <row r="66" spans="2:35" s="22" customFormat="1" ht="15.75" customHeight="1">
      <c r="B66" s="28"/>
      <c r="C66" s="58" t="str">
        <f>C$10</f>
        <v>１、２歳児</v>
      </c>
      <c r="D66" s="38">
        <f>D64</f>
        <v>14</v>
      </c>
      <c r="E66" s="42" t="str">
        <f>E$10</f>
        <v>C</v>
      </c>
      <c r="F66" s="40" t="str">
        <f t="shared" si="32"/>
        <v>14C</v>
      </c>
      <c r="G66" s="43">
        <v>1090</v>
      </c>
      <c r="H66" s="44">
        <v>2.8</v>
      </c>
      <c r="I66" s="43">
        <v>1040</v>
      </c>
      <c r="J66" s="44">
        <v>2.8</v>
      </c>
      <c r="K66" s="41">
        <f t="shared" ref="K66:P66" si="66">K$14</f>
        <v>0</v>
      </c>
      <c r="L66" s="60">
        <f t="shared" si="66"/>
        <v>0</v>
      </c>
      <c r="M66" s="41">
        <f t="shared" si="66"/>
        <v>0</v>
      </c>
      <c r="N66" s="60">
        <f t="shared" si="66"/>
        <v>0</v>
      </c>
      <c r="O66" s="41">
        <f t="shared" si="66"/>
        <v>170</v>
      </c>
      <c r="P66" s="60">
        <f t="shared" si="66"/>
        <v>2.6</v>
      </c>
      <c r="Q66" s="74"/>
      <c r="R66" s="74"/>
      <c r="S66" s="41">
        <f t="shared" si="65"/>
        <v>40</v>
      </c>
      <c r="T66" s="60">
        <f t="shared" si="65"/>
        <v>3.3</v>
      </c>
      <c r="U66" s="41">
        <f t="shared" si="65"/>
        <v>50</v>
      </c>
      <c r="V66" s="60">
        <f t="shared" si="65"/>
        <v>2</v>
      </c>
      <c r="W66" s="142">
        <f t="shared" si="65"/>
        <v>0.01</v>
      </c>
      <c r="X66" s="142">
        <f t="shared" si="65"/>
        <v>0.03</v>
      </c>
      <c r="Y66" s="142">
        <f t="shared" si="65"/>
        <v>0.04</v>
      </c>
      <c r="Z66" s="142">
        <f t="shared" si="65"/>
        <v>0.06</v>
      </c>
    </row>
    <row r="67" spans="2:35" s="22" customFormat="1" ht="15.75" customHeight="1">
      <c r="B67" s="73"/>
      <c r="C67" s="62" t="str">
        <f>C$11</f>
        <v>乳児</v>
      </c>
      <c r="D67" s="50">
        <f>D64</f>
        <v>14</v>
      </c>
      <c r="E67" s="54" t="str">
        <f>E$11</f>
        <v>D</v>
      </c>
      <c r="F67" s="52" t="str">
        <f t="shared" si="32"/>
        <v>14D</v>
      </c>
      <c r="G67" s="46">
        <v>1980</v>
      </c>
      <c r="H67" s="47">
        <v>2.8</v>
      </c>
      <c r="I67" s="46">
        <v>1930</v>
      </c>
      <c r="J67" s="47">
        <v>2.7</v>
      </c>
      <c r="K67" s="53">
        <f t="shared" ref="K67:P67" si="67">K$15</f>
        <v>0</v>
      </c>
      <c r="L67" s="64">
        <f t="shared" si="67"/>
        <v>0</v>
      </c>
      <c r="M67" s="53">
        <f t="shared" si="67"/>
        <v>0</v>
      </c>
      <c r="N67" s="64">
        <f t="shared" si="67"/>
        <v>0</v>
      </c>
      <c r="O67" s="53">
        <f t="shared" si="67"/>
        <v>0</v>
      </c>
      <c r="P67" s="64">
        <f t="shared" si="67"/>
        <v>0</v>
      </c>
      <c r="Q67" s="75"/>
      <c r="R67" s="75"/>
      <c r="S67" s="53">
        <f t="shared" si="65"/>
        <v>40</v>
      </c>
      <c r="T67" s="64">
        <f t="shared" si="65"/>
        <v>3.3</v>
      </c>
      <c r="U67" s="53">
        <f t="shared" si="65"/>
        <v>50</v>
      </c>
      <c r="V67" s="64">
        <f t="shared" si="65"/>
        <v>2</v>
      </c>
      <c r="W67" s="142">
        <f t="shared" si="65"/>
        <v>0.01</v>
      </c>
      <c r="X67" s="142">
        <f t="shared" si="65"/>
        <v>0.03</v>
      </c>
      <c r="Y67" s="142">
        <f t="shared" si="65"/>
        <v>0.04</v>
      </c>
      <c r="Z67" s="142">
        <f t="shared" si="65"/>
        <v>0.06</v>
      </c>
    </row>
    <row r="68" spans="2:35" s="22" customFormat="1" ht="15.75" customHeight="1">
      <c r="B68" s="68" t="s">
        <v>74</v>
      </c>
      <c r="C68" s="55" t="str">
        <f>C$8</f>
        <v>４歳以上児</v>
      </c>
      <c r="D68" s="30">
        <v>15</v>
      </c>
      <c r="E68" s="34" t="str">
        <f>E$8</f>
        <v>A</v>
      </c>
      <c r="F68" s="69" t="str">
        <f t="shared" si="32"/>
        <v>15A</v>
      </c>
      <c r="G68" s="70">
        <v>380</v>
      </c>
      <c r="H68" s="71">
        <v>2.9</v>
      </c>
      <c r="I68" s="70">
        <v>330</v>
      </c>
      <c r="J68" s="71">
        <v>2.9</v>
      </c>
      <c r="K68" s="33">
        <f t="shared" ref="K68:P68" si="68">K$12</f>
        <v>0</v>
      </c>
      <c r="L68" s="72">
        <f t="shared" si="68"/>
        <v>0</v>
      </c>
      <c r="M68" s="33">
        <f t="shared" si="68"/>
        <v>30</v>
      </c>
      <c r="N68" s="72">
        <f t="shared" si="68"/>
        <v>3.7</v>
      </c>
      <c r="O68" s="33">
        <f t="shared" si="68"/>
        <v>0</v>
      </c>
      <c r="P68" s="72">
        <f t="shared" si="68"/>
        <v>0</v>
      </c>
      <c r="Q68" s="35"/>
      <c r="R68" s="35"/>
      <c r="S68" s="36">
        <v>40</v>
      </c>
      <c r="T68" s="56">
        <v>3</v>
      </c>
      <c r="U68" s="36">
        <v>40</v>
      </c>
      <c r="V68" s="56">
        <v>2.2999999999999998</v>
      </c>
      <c r="W68" s="143">
        <v>0.01</v>
      </c>
      <c r="X68" s="143">
        <v>0.03</v>
      </c>
      <c r="Y68" s="143">
        <v>0.04</v>
      </c>
      <c r="Z68" s="143">
        <v>0.06</v>
      </c>
    </row>
    <row r="69" spans="2:35" s="22" customFormat="1" ht="15.75" customHeight="1">
      <c r="B69" s="28"/>
      <c r="C69" s="58" t="str">
        <f>C$9</f>
        <v>３歳児</v>
      </c>
      <c r="D69" s="38">
        <f>D68</f>
        <v>15</v>
      </c>
      <c r="E69" s="42" t="str">
        <f>E$9</f>
        <v>B</v>
      </c>
      <c r="F69" s="40" t="str">
        <f t="shared" si="32"/>
        <v>15B</v>
      </c>
      <c r="G69" s="43">
        <v>460</v>
      </c>
      <c r="H69" s="44">
        <v>2.9</v>
      </c>
      <c r="I69" s="43">
        <v>410</v>
      </c>
      <c r="J69" s="44">
        <v>2.8</v>
      </c>
      <c r="K69" s="41">
        <f t="shared" ref="K69:P69" si="69">K$13</f>
        <v>80</v>
      </c>
      <c r="L69" s="60">
        <f t="shared" si="69"/>
        <v>2.8</v>
      </c>
      <c r="M69" s="41">
        <f t="shared" si="69"/>
        <v>0</v>
      </c>
      <c r="N69" s="60">
        <f t="shared" si="69"/>
        <v>0</v>
      </c>
      <c r="O69" s="41">
        <f t="shared" si="69"/>
        <v>0</v>
      </c>
      <c r="P69" s="60">
        <f t="shared" si="69"/>
        <v>0</v>
      </c>
      <c r="Q69" s="74"/>
      <c r="R69" s="74"/>
      <c r="S69" s="41">
        <f t="shared" ref="S69:Z71" si="70">S$68</f>
        <v>40</v>
      </c>
      <c r="T69" s="60">
        <f t="shared" si="70"/>
        <v>3</v>
      </c>
      <c r="U69" s="41">
        <f t="shared" si="70"/>
        <v>40</v>
      </c>
      <c r="V69" s="60">
        <f t="shared" si="70"/>
        <v>2.2999999999999998</v>
      </c>
      <c r="W69" s="142">
        <f t="shared" si="70"/>
        <v>0.01</v>
      </c>
      <c r="X69" s="142">
        <f t="shared" si="70"/>
        <v>0.03</v>
      </c>
      <c r="Y69" s="142">
        <f t="shared" si="70"/>
        <v>0.04</v>
      </c>
      <c r="Z69" s="142">
        <f t="shared" si="70"/>
        <v>0.06</v>
      </c>
    </row>
    <row r="70" spans="2:35" s="22" customFormat="1" ht="15.75" customHeight="1">
      <c r="B70" s="28"/>
      <c r="C70" s="58" t="str">
        <f>C$10</f>
        <v>１、２歳児</v>
      </c>
      <c r="D70" s="38">
        <f>D68</f>
        <v>15</v>
      </c>
      <c r="E70" s="42" t="str">
        <f>E$10</f>
        <v>C</v>
      </c>
      <c r="F70" s="40" t="str">
        <f t="shared" si="32"/>
        <v>15C</v>
      </c>
      <c r="G70" s="43">
        <v>1080</v>
      </c>
      <c r="H70" s="44">
        <v>2.8</v>
      </c>
      <c r="I70" s="43">
        <v>1030</v>
      </c>
      <c r="J70" s="44">
        <v>2.7</v>
      </c>
      <c r="K70" s="41">
        <f t="shared" ref="K70:P70" si="71">K$14</f>
        <v>0</v>
      </c>
      <c r="L70" s="60">
        <f t="shared" si="71"/>
        <v>0</v>
      </c>
      <c r="M70" s="41">
        <f t="shared" si="71"/>
        <v>0</v>
      </c>
      <c r="N70" s="60">
        <f t="shared" si="71"/>
        <v>0</v>
      </c>
      <c r="O70" s="41">
        <f t="shared" si="71"/>
        <v>170</v>
      </c>
      <c r="P70" s="60">
        <f t="shared" si="71"/>
        <v>2.6</v>
      </c>
      <c r="Q70" s="74"/>
      <c r="R70" s="74"/>
      <c r="S70" s="41">
        <f t="shared" si="70"/>
        <v>40</v>
      </c>
      <c r="T70" s="60">
        <f t="shared" si="70"/>
        <v>3</v>
      </c>
      <c r="U70" s="41">
        <f t="shared" si="70"/>
        <v>40</v>
      </c>
      <c r="V70" s="60">
        <f t="shared" si="70"/>
        <v>2.2999999999999998</v>
      </c>
      <c r="W70" s="142">
        <f t="shared" si="70"/>
        <v>0.01</v>
      </c>
      <c r="X70" s="142">
        <f t="shared" si="70"/>
        <v>0.03</v>
      </c>
      <c r="Y70" s="142">
        <f t="shared" si="70"/>
        <v>0.04</v>
      </c>
      <c r="Z70" s="142">
        <f t="shared" si="70"/>
        <v>0.06</v>
      </c>
    </row>
    <row r="71" spans="2:35" s="22" customFormat="1" ht="15.75" customHeight="1">
      <c r="B71" s="73"/>
      <c r="C71" s="62" t="str">
        <f>C$11</f>
        <v>乳児</v>
      </c>
      <c r="D71" s="50">
        <f>D68</f>
        <v>15</v>
      </c>
      <c r="E71" s="54" t="str">
        <f>E$11</f>
        <v>D</v>
      </c>
      <c r="F71" s="52" t="str">
        <f t="shared" si="32"/>
        <v>15D</v>
      </c>
      <c r="G71" s="46">
        <v>1970</v>
      </c>
      <c r="H71" s="47">
        <v>2.7</v>
      </c>
      <c r="I71" s="46">
        <v>1920</v>
      </c>
      <c r="J71" s="47">
        <v>2.7</v>
      </c>
      <c r="K71" s="53">
        <f t="shared" ref="K71:P71" si="72">K$15</f>
        <v>0</v>
      </c>
      <c r="L71" s="64">
        <f t="shared" si="72"/>
        <v>0</v>
      </c>
      <c r="M71" s="53">
        <f t="shared" si="72"/>
        <v>0</v>
      </c>
      <c r="N71" s="64">
        <f t="shared" si="72"/>
        <v>0</v>
      </c>
      <c r="O71" s="53">
        <f t="shared" si="72"/>
        <v>0</v>
      </c>
      <c r="P71" s="64">
        <f t="shared" si="72"/>
        <v>0</v>
      </c>
      <c r="Q71" s="75"/>
      <c r="R71" s="75"/>
      <c r="S71" s="53">
        <f t="shared" si="70"/>
        <v>40</v>
      </c>
      <c r="T71" s="64">
        <f t="shared" si="70"/>
        <v>3</v>
      </c>
      <c r="U71" s="53">
        <f t="shared" si="70"/>
        <v>40</v>
      </c>
      <c r="V71" s="64">
        <f t="shared" si="70"/>
        <v>2.2999999999999998</v>
      </c>
      <c r="W71" s="142">
        <f t="shared" si="70"/>
        <v>0.01</v>
      </c>
      <c r="X71" s="142">
        <f t="shared" si="70"/>
        <v>0.03</v>
      </c>
      <c r="Y71" s="142">
        <f t="shared" si="70"/>
        <v>0.04</v>
      </c>
      <c r="Z71" s="142">
        <f t="shared" si="70"/>
        <v>0.06</v>
      </c>
    </row>
    <row r="72" spans="2:35" s="22" customFormat="1" ht="15.75" customHeight="1">
      <c r="B72" s="68" t="s">
        <v>75</v>
      </c>
      <c r="C72" s="55" t="str">
        <f>C$8</f>
        <v>４歳以上児</v>
      </c>
      <c r="D72" s="30">
        <v>16</v>
      </c>
      <c r="E72" s="34" t="str">
        <f>E$8</f>
        <v>A</v>
      </c>
      <c r="F72" s="69" t="str">
        <f t="shared" ref="F72:F95" si="73">D72&amp;E72</f>
        <v>16A</v>
      </c>
      <c r="G72" s="70">
        <v>370</v>
      </c>
      <c r="H72" s="71">
        <v>2.9</v>
      </c>
      <c r="I72" s="70">
        <v>320</v>
      </c>
      <c r="J72" s="71">
        <v>2.8</v>
      </c>
      <c r="K72" s="33">
        <f t="shared" ref="K72:P72" si="74">K$12</f>
        <v>0</v>
      </c>
      <c r="L72" s="72">
        <f t="shared" si="74"/>
        <v>0</v>
      </c>
      <c r="M72" s="33">
        <f t="shared" si="74"/>
        <v>30</v>
      </c>
      <c r="N72" s="72">
        <f t="shared" si="74"/>
        <v>3.7</v>
      </c>
      <c r="O72" s="33">
        <f t="shared" si="74"/>
        <v>0</v>
      </c>
      <c r="P72" s="72">
        <f t="shared" si="74"/>
        <v>0</v>
      </c>
      <c r="Q72" s="35"/>
      <c r="R72" s="35"/>
      <c r="S72" s="36">
        <v>40</v>
      </c>
      <c r="T72" s="56">
        <v>2.8</v>
      </c>
      <c r="U72" s="36">
        <v>40</v>
      </c>
      <c r="V72" s="56">
        <v>2.1</v>
      </c>
      <c r="W72" s="143">
        <v>0.01</v>
      </c>
      <c r="X72" s="143">
        <v>0.03</v>
      </c>
      <c r="Y72" s="143">
        <v>0.04</v>
      </c>
      <c r="Z72" s="143">
        <v>0.06</v>
      </c>
    </row>
    <row r="73" spans="2:35" s="22" customFormat="1" ht="15.75" customHeight="1">
      <c r="B73" s="28"/>
      <c r="C73" s="58" t="str">
        <f>C$9</f>
        <v>３歳児</v>
      </c>
      <c r="D73" s="38">
        <f>D72</f>
        <v>16</v>
      </c>
      <c r="E73" s="42" t="str">
        <f>E$9</f>
        <v>B</v>
      </c>
      <c r="F73" s="40" t="str">
        <f t="shared" si="73"/>
        <v>16B</v>
      </c>
      <c r="G73" s="43">
        <v>450</v>
      </c>
      <c r="H73" s="44">
        <v>2.8</v>
      </c>
      <c r="I73" s="43">
        <v>400</v>
      </c>
      <c r="J73" s="44">
        <v>2.8</v>
      </c>
      <c r="K73" s="41">
        <f t="shared" ref="K73:P73" si="75">K$13</f>
        <v>80</v>
      </c>
      <c r="L73" s="60">
        <f t="shared" si="75"/>
        <v>2.8</v>
      </c>
      <c r="M73" s="41">
        <f t="shared" si="75"/>
        <v>0</v>
      </c>
      <c r="N73" s="60">
        <f t="shared" si="75"/>
        <v>0</v>
      </c>
      <c r="O73" s="41">
        <f t="shared" si="75"/>
        <v>0</v>
      </c>
      <c r="P73" s="60">
        <f t="shared" si="75"/>
        <v>0</v>
      </c>
      <c r="Q73" s="74"/>
      <c r="R73" s="74"/>
      <c r="S73" s="41">
        <f t="shared" ref="S73:Z75" si="76">S$72</f>
        <v>40</v>
      </c>
      <c r="T73" s="60">
        <f t="shared" si="76"/>
        <v>2.8</v>
      </c>
      <c r="U73" s="41">
        <f t="shared" si="76"/>
        <v>40</v>
      </c>
      <c r="V73" s="60">
        <f t="shared" si="76"/>
        <v>2.1</v>
      </c>
      <c r="W73" s="142">
        <f t="shared" si="76"/>
        <v>0.01</v>
      </c>
      <c r="X73" s="142">
        <f t="shared" si="76"/>
        <v>0.03</v>
      </c>
      <c r="Y73" s="142">
        <f t="shared" si="76"/>
        <v>0.04</v>
      </c>
      <c r="Z73" s="142">
        <f t="shared" si="76"/>
        <v>0.06</v>
      </c>
    </row>
    <row r="74" spans="2:35" s="22" customFormat="1" ht="15.75" customHeight="1">
      <c r="B74" s="28"/>
      <c r="C74" s="58" t="str">
        <f>C$10</f>
        <v>１、２歳児</v>
      </c>
      <c r="D74" s="38">
        <f>D72</f>
        <v>16</v>
      </c>
      <c r="E74" s="42" t="str">
        <f>E$10</f>
        <v>C</v>
      </c>
      <c r="F74" s="40" t="str">
        <f t="shared" si="73"/>
        <v>16C</v>
      </c>
      <c r="G74" s="43">
        <v>1060</v>
      </c>
      <c r="H74" s="44">
        <v>2.8</v>
      </c>
      <c r="I74" s="43">
        <v>1010</v>
      </c>
      <c r="J74" s="44">
        <v>2.8</v>
      </c>
      <c r="K74" s="41">
        <f t="shared" ref="K74:P74" si="77">K$14</f>
        <v>0</v>
      </c>
      <c r="L74" s="60">
        <f t="shared" si="77"/>
        <v>0</v>
      </c>
      <c r="M74" s="41">
        <f t="shared" si="77"/>
        <v>0</v>
      </c>
      <c r="N74" s="60">
        <f t="shared" si="77"/>
        <v>0</v>
      </c>
      <c r="O74" s="41">
        <f t="shared" si="77"/>
        <v>170</v>
      </c>
      <c r="P74" s="60">
        <f t="shared" si="77"/>
        <v>2.6</v>
      </c>
      <c r="Q74" s="74"/>
      <c r="R74" s="74"/>
      <c r="S74" s="41">
        <f t="shared" si="76"/>
        <v>40</v>
      </c>
      <c r="T74" s="60">
        <f t="shared" si="76"/>
        <v>2.8</v>
      </c>
      <c r="U74" s="41">
        <f t="shared" si="76"/>
        <v>40</v>
      </c>
      <c r="V74" s="60">
        <f t="shared" si="76"/>
        <v>2.1</v>
      </c>
      <c r="W74" s="142">
        <f t="shared" si="76"/>
        <v>0.01</v>
      </c>
      <c r="X74" s="142">
        <f t="shared" si="76"/>
        <v>0.03</v>
      </c>
      <c r="Y74" s="142">
        <f t="shared" si="76"/>
        <v>0.04</v>
      </c>
      <c r="Z74" s="142">
        <f t="shared" si="76"/>
        <v>0.06</v>
      </c>
    </row>
    <row r="75" spans="2:35" s="22" customFormat="1" ht="15.75" customHeight="1">
      <c r="B75" s="73"/>
      <c r="C75" s="62" t="str">
        <f>C$11</f>
        <v>乳児</v>
      </c>
      <c r="D75" s="50">
        <f>D72</f>
        <v>16</v>
      </c>
      <c r="E75" s="54" t="str">
        <f>E$11</f>
        <v>D</v>
      </c>
      <c r="F75" s="52" t="str">
        <f t="shared" si="73"/>
        <v>16D</v>
      </c>
      <c r="G75" s="46">
        <v>1950</v>
      </c>
      <c r="H75" s="47">
        <v>2.7</v>
      </c>
      <c r="I75" s="46">
        <v>1900</v>
      </c>
      <c r="J75" s="47">
        <v>2.7</v>
      </c>
      <c r="K75" s="53">
        <f t="shared" ref="K75:P75" si="78">K$15</f>
        <v>0</v>
      </c>
      <c r="L75" s="64">
        <f t="shared" si="78"/>
        <v>0</v>
      </c>
      <c r="M75" s="53">
        <f t="shared" si="78"/>
        <v>0</v>
      </c>
      <c r="N75" s="64">
        <f t="shared" si="78"/>
        <v>0</v>
      </c>
      <c r="O75" s="53">
        <f t="shared" si="78"/>
        <v>0</v>
      </c>
      <c r="P75" s="64">
        <f t="shared" si="78"/>
        <v>0</v>
      </c>
      <c r="Q75" s="75"/>
      <c r="R75" s="75"/>
      <c r="S75" s="53">
        <f t="shared" si="76"/>
        <v>40</v>
      </c>
      <c r="T75" s="64">
        <f t="shared" si="76"/>
        <v>2.8</v>
      </c>
      <c r="U75" s="53">
        <f t="shared" si="76"/>
        <v>40</v>
      </c>
      <c r="V75" s="64">
        <f t="shared" si="76"/>
        <v>2.1</v>
      </c>
      <c r="W75" s="142">
        <f t="shared" si="76"/>
        <v>0.01</v>
      </c>
      <c r="X75" s="142">
        <f t="shared" si="76"/>
        <v>0.03</v>
      </c>
      <c r="Y75" s="142">
        <f t="shared" si="76"/>
        <v>0.04</v>
      </c>
      <c r="Z75" s="142">
        <f t="shared" si="76"/>
        <v>0.06</v>
      </c>
    </row>
    <row r="76" spans="2:35" s="22" customFormat="1" ht="15.75" customHeight="1">
      <c r="B76" s="68" t="s">
        <v>76</v>
      </c>
      <c r="C76" s="55" t="str">
        <f>C$8</f>
        <v>４歳以上児</v>
      </c>
      <c r="D76" s="30">
        <v>17</v>
      </c>
      <c r="E76" s="34" t="str">
        <f>E$8</f>
        <v>A</v>
      </c>
      <c r="F76" s="69" t="str">
        <f t="shared" si="73"/>
        <v>17A</v>
      </c>
      <c r="G76" s="70">
        <v>350</v>
      </c>
      <c r="H76" s="71">
        <v>2.9</v>
      </c>
      <c r="I76" s="70">
        <v>310</v>
      </c>
      <c r="J76" s="71">
        <v>2.8</v>
      </c>
      <c r="K76" s="33">
        <f t="shared" ref="K76:P76" si="79">K$12</f>
        <v>0</v>
      </c>
      <c r="L76" s="72">
        <f t="shared" si="79"/>
        <v>0</v>
      </c>
      <c r="M76" s="33">
        <f t="shared" si="79"/>
        <v>30</v>
      </c>
      <c r="N76" s="72">
        <f t="shared" si="79"/>
        <v>3.7</v>
      </c>
      <c r="O76" s="33">
        <f t="shared" si="79"/>
        <v>0</v>
      </c>
      <c r="P76" s="72">
        <f t="shared" si="79"/>
        <v>0</v>
      </c>
      <c r="Q76" s="35"/>
      <c r="R76" s="35"/>
      <c r="S76" s="36">
        <v>30</v>
      </c>
      <c r="T76" s="56">
        <v>3.4</v>
      </c>
      <c r="U76" s="36">
        <v>40</v>
      </c>
      <c r="V76" s="56">
        <v>2</v>
      </c>
      <c r="W76" s="143">
        <v>0.01</v>
      </c>
      <c r="X76" s="143">
        <v>0.03</v>
      </c>
      <c r="Y76" s="143">
        <v>0.04</v>
      </c>
      <c r="Z76" s="143">
        <v>0.06</v>
      </c>
    </row>
    <row r="77" spans="2:35" s="22" customFormat="1" ht="15.75" customHeight="1">
      <c r="B77" s="28"/>
      <c r="C77" s="58" t="str">
        <f>C$9</f>
        <v>３歳児</v>
      </c>
      <c r="D77" s="38">
        <f>D76</f>
        <v>17</v>
      </c>
      <c r="E77" s="42" t="str">
        <f>E$9</f>
        <v>B</v>
      </c>
      <c r="F77" s="40" t="str">
        <f t="shared" si="73"/>
        <v>17B</v>
      </c>
      <c r="G77" s="43">
        <v>430</v>
      </c>
      <c r="H77" s="44">
        <v>2.9</v>
      </c>
      <c r="I77" s="43">
        <v>390</v>
      </c>
      <c r="J77" s="44">
        <v>2.8</v>
      </c>
      <c r="K77" s="41">
        <f t="shared" ref="K77:P77" si="80">K$13</f>
        <v>80</v>
      </c>
      <c r="L77" s="60">
        <f t="shared" si="80"/>
        <v>2.8</v>
      </c>
      <c r="M77" s="41">
        <f t="shared" si="80"/>
        <v>0</v>
      </c>
      <c r="N77" s="60">
        <f t="shared" si="80"/>
        <v>0</v>
      </c>
      <c r="O77" s="41">
        <f t="shared" si="80"/>
        <v>0</v>
      </c>
      <c r="P77" s="60">
        <f t="shared" si="80"/>
        <v>0</v>
      </c>
      <c r="Q77" s="74"/>
      <c r="R77" s="74"/>
      <c r="S77" s="41">
        <f t="shared" ref="S77:Z79" si="81">S$76</f>
        <v>30</v>
      </c>
      <c r="T77" s="60">
        <f t="shared" si="81"/>
        <v>3.4</v>
      </c>
      <c r="U77" s="41">
        <f t="shared" si="81"/>
        <v>40</v>
      </c>
      <c r="V77" s="60">
        <f t="shared" si="81"/>
        <v>2</v>
      </c>
      <c r="W77" s="142">
        <f t="shared" si="81"/>
        <v>0.01</v>
      </c>
      <c r="X77" s="142">
        <f t="shared" si="81"/>
        <v>0.03</v>
      </c>
      <c r="Y77" s="142">
        <f t="shared" si="81"/>
        <v>0.04</v>
      </c>
      <c r="Z77" s="142">
        <f t="shared" si="81"/>
        <v>0.06</v>
      </c>
    </row>
    <row r="78" spans="2:35" s="22" customFormat="1" ht="15.75" customHeight="1">
      <c r="B78" s="28"/>
      <c r="C78" s="58" t="str">
        <f>C$10</f>
        <v>１、２歳児</v>
      </c>
      <c r="D78" s="38">
        <f>D76</f>
        <v>17</v>
      </c>
      <c r="E78" s="42" t="str">
        <f>E$10</f>
        <v>C</v>
      </c>
      <c r="F78" s="40" t="str">
        <f t="shared" si="73"/>
        <v>17C</v>
      </c>
      <c r="G78" s="43">
        <v>1050</v>
      </c>
      <c r="H78" s="44">
        <v>2.8</v>
      </c>
      <c r="I78" s="43">
        <v>1000</v>
      </c>
      <c r="J78" s="44">
        <v>2.8</v>
      </c>
      <c r="K78" s="41">
        <f t="shared" ref="K78:P78" si="82">K$14</f>
        <v>0</v>
      </c>
      <c r="L78" s="60">
        <f t="shared" si="82"/>
        <v>0</v>
      </c>
      <c r="M78" s="41">
        <f t="shared" si="82"/>
        <v>0</v>
      </c>
      <c r="N78" s="60">
        <f t="shared" si="82"/>
        <v>0</v>
      </c>
      <c r="O78" s="41">
        <f t="shared" si="82"/>
        <v>170</v>
      </c>
      <c r="P78" s="60">
        <f t="shared" si="82"/>
        <v>2.6</v>
      </c>
      <c r="Q78" s="74"/>
      <c r="R78" s="74"/>
      <c r="S78" s="41">
        <f t="shared" si="81"/>
        <v>30</v>
      </c>
      <c r="T78" s="60">
        <f t="shared" si="81"/>
        <v>3.4</v>
      </c>
      <c r="U78" s="41">
        <f t="shared" si="81"/>
        <v>40</v>
      </c>
      <c r="V78" s="60">
        <f t="shared" si="81"/>
        <v>2</v>
      </c>
      <c r="W78" s="142">
        <f t="shared" si="81"/>
        <v>0.01</v>
      </c>
      <c r="X78" s="142">
        <f t="shared" si="81"/>
        <v>0.03</v>
      </c>
      <c r="Y78" s="142">
        <f t="shared" si="81"/>
        <v>0.04</v>
      </c>
      <c r="Z78" s="142">
        <f t="shared" si="81"/>
        <v>0.06</v>
      </c>
    </row>
    <row r="79" spans="2:35" s="22" customFormat="1" ht="15.75" customHeight="1">
      <c r="B79" s="73"/>
      <c r="C79" s="62" t="str">
        <f>C$11</f>
        <v>乳児</v>
      </c>
      <c r="D79" s="50">
        <f>D76</f>
        <v>17</v>
      </c>
      <c r="E79" s="54" t="str">
        <f>E$11</f>
        <v>D</v>
      </c>
      <c r="F79" s="52" t="str">
        <f t="shared" si="73"/>
        <v>17D</v>
      </c>
      <c r="G79" s="46">
        <v>1940</v>
      </c>
      <c r="H79" s="47">
        <v>2.7</v>
      </c>
      <c r="I79" s="46">
        <v>1890</v>
      </c>
      <c r="J79" s="47">
        <v>2.7</v>
      </c>
      <c r="K79" s="53">
        <f t="shared" ref="K79:P79" si="83">K$15</f>
        <v>0</v>
      </c>
      <c r="L79" s="64">
        <f t="shared" si="83"/>
        <v>0</v>
      </c>
      <c r="M79" s="53">
        <f t="shared" si="83"/>
        <v>0</v>
      </c>
      <c r="N79" s="64">
        <f t="shared" si="83"/>
        <v>0</v>
      </c>
      <c r="O79" s="53">
        <f t="shared" si="83"/>
        <v>0</v>
      </c>
      <c r="P79" s="64">
        <f t="shared" si="83"/>
        <v>0</v>
      </c>
      <c r="Q79" s="75"/>
      <c r="R79" s="75"/>
      <c r="S79" s="53">
        <f t="shared" si="81"/>
        <v>30</v>
      </c>
      <c r="T79" s="64">
        <f t="shared" si="81"/>
        <v>3.4</v>
      </c>
      <c r="U79" s="53">
        <f t="shared" si="81"/>
        <v>40</v>
      </c>
      <c r="V79" s="64">
        <f t="shared" si="81"/>
        <v>2</v>
      </c>
      <c r="W79" s="142">
        <f t="shared" si="81"/>
        <v>0.01</v>
      </c>
      <c r="X79" s="142">
        <f t="shared" si="81"/>
        <v>0.03</v>
      </c>
      <c r="Y79" s="142">
        <f t="shared" si="81"/>
        <v>0.04</v>
      </c>
      <c r="Z79" s="142">
        <f t="shared" si="81"/>
        <v>0.06</v>
      </c>
      <c r="AG79" s="2"/>
      <c r="AH79" s="2"/>
      <c r="AI79" s="2"/>
    </row>
    <row r="80" spans="2:35" ht="15.75" customHeight="1">
      <c r="B80" s="68" t="s">
        <v>77</v>
      </c>
      <c r="C80" s="55" t="str">
        <f>C$8</f>
        <v>４歳以上児</v>
      </c>
      <c r="D80" s="30">
        <v>18</v>
      </c>
      <c r="E80" s="34" t="str">
        <f>E$8</f>
        <v>A</v>
      </c>
      <c r="F80" s="69" t="str">
        <f t="shared" si="73"/>
        <v>18A</v>
      </c>
      <c r="G80" s="70">
        <v>340</v>
      </c>
      <c r="H80" s="71">
        <v>2.9</v>
      </c>
      <c r="I80" s="70">
        <v>300</v>
      </c>
      <c r="J80" s="71">
        <v>2.8</v>
      </c>
      <c r="K80" s="33">
        <f t="shared" ref="K80:P80" si="84">K$12</f>
        <v>0</v>
      </c>
      <c r="L80" s="72">
        <f t="shared" si="84"/>
        <v>0</v>
      </c>
      <c r="M80" s="33">
        <f t="shared" si="84"/>
        <v>30</v>
      </c>
      <c r="N80" s="72">
        <f t="shared" si="84"/>
        <v>3.7</v>
      </c>
      <c r="O80" s="33">
        <f t="shared" si="84"/>
        <v>0</v>
      </c>
      <c r="P80" s="72">
        <f t="shared" si="84"/>
        <v>0</v>
      </c>
      <c r="Q80" s="35"/>
      <c r="R80" s="35"/>
      <c r="S80" s="36">
        <v>30</v>
      </c>
      <c r="T80" s="56">
        <v>3.2</v>
      </c>
      <c r="U80" s="36">
        <v>30</v>
      </c>
      <c r="V80" s="56">
        <v>2.5</v>
      </c>
      <c r="W80" s="143">
        <v>0.01</v>
      </c>
      <c r="X80" s="143">
        <v>0.03</v>
      </c>
      <c r="Y80" s="143">
        <v>0.04</v>
      </c>
      <c r="Z80" s="143">
        <v>0.06</v>
      </c>
    </row>
    <row r="81" spans="2:26" ht="15.75" customHeight="1">
      <c r="B81" s="28"/>
      <c r="C81" s="58" t="str">
        <f>C$9</f>
        <v>３歳児</v>
      </c>
      <c r="D81" s="38">
        <f>D80</f>
        <v>18</v>
      </c>
      <c r="E81" s="42" t="str">
        <f>E$9</f>
        <v>B</v>
      </c>
      <c r="F81" s="40" t="str">
        <f t="shared" si="73"/>
        <v>18B</v>
      </c>
      <c r="G81" s="43">
        <v>420</v>
      </c>
      <c r="H81" s="44">
        <v>2.9</v>
      </c>
      <c r="I81" s="43">
        <v>380</v>
      </c>
      <c r="J81" s="44">
        <v>2.8</v>
      </c>
      <c r="K81" s="41">
        <f t="shared" ref="K81:P81" si="85">K$13</f>
        <v>80</v>
      </c>
      <c r="L81" s="60">
        <f t="shared" si="85"/>
        <v>2.8</v>
      </c>
      <c r="M81" s="41">
        <f t="shared" si="85"/>
        <v>0</v>
      </c>
      <c r="N81" s="60">
        <f t="shared" si="85"/>
        <v>0</v>
      </c>
      <c r="O81" s="41">
        <f t="shared" si="85"/>
        <v>0</v>
      </c>
      <c r="P81" s="60">
        <f t="shared" si="85"/>
        <v>0</v>
      </c>
      <c r="Q81" s="74"/>
      <c r="R81" s="74"/>
      <c r="S81" s="41">
        <f t="shared" ref="S81:Z83" si="86">S$80</f>
        <v>30</v>
      </c>
      <c r="T81" s="60">
        <f t="shared" si="86"/>
        <v>3.2</v>
      </c>
      <c r="U81" s="41">
        <f t="shared" si="86"/>
        <v>30</v>
      </c>
      <c r="V81" s="60">
        <f t="shared" si="86"/>
        <v>2.5</v>
      </c>
      <c r="W81" s="142">
        <f t="shared" si="86"/>
        <v>0.01</v>
      </c>
      <c r="X81" s="142">
        <f t="shared" si="86"/>
        <v>0.03</v>
      </c>
      <c r="Y81" s="142">
        <f t="shared" si="86"/>
        <v>0.04</v>
      </c>
      <c r="Z81" s="142">
        <f t="shared" si="86"/>
        <v>0.06</v>
      </c>
    </row>
    <row r="82" spans="2:26" ht="15.75" customHeight="1">
      <c r="B82" s="28"/>
      <c r="C82" s="58" t="str">
        <f>C$10</f>
        <v>１、２歳児</v>
      </c>
      <c r="D82" s="38">
        <f>D80</f>
        <v>18</v>
      </c>
      <c r="E82" s="42" t="str">
        <f>E$10</f>
        <v>C</v>
      </c>
      <c r="F82" s="40" t="str">
        <f t="shared" si="73"/>
        <v>18C</v>
      </c>
      <c r="G82" s="43">
        <v>1040</v>
      </c>
      <c r="H82" s="44">
        <v>2.7</v>
      </c>
      <c r="I82" s="43">
        <v>1000</v>
      </c>
      <c r="J82" s="44">
        <v>2.7</v>
      </c>
      <c r="K82" s="41">
        <f t="shared" ref="K82:P82" si="87">K$14</f>
        <v>0</v>
      </c>
      <c r="L82" s="60">
        <f t="shared" si="87"/>
        <v>0</v>
      </c>
      <c r="M82" s="41">
        <f t="shared" si="87"/>
        <v>0</v>
      </c>
      <c r="N82" s="60">
        <f t="shared" si="87"/>
        <v>0</v>
      </c>
      <c r="O82" s="41">
        <f t="shared" si="87"/>
        <v>170</v>
      </c>
      <c r="P82" s="60">
        <f t="shared" si="87"/>
        <v>2.6</v>
      </c>
      <c r="Q82" s="74"/>
      <c r="R82" s="74"/>
      <c r="S82" s="41">
        <f t="shared" si="86"/>
        <v>30</v>
      </c>
      <c r="T82" s="60">
        <f t="shared" si="86"/>
        <v>3.2</v>
      </c>
      <c r="U82" s="41">
        <f t="shared" si="86"/>
        <v>30</v>
      </c>
      <c r="V82" s="60">
        <f t="shared" si="86"/>
        <v>2.5</v>
      </c>
      <c r="W82" s="142">
        <f t="shared" si="86"/>
        <v>0.01</v>
      </c>
      <c r="X82" s="142">
        <f t="shared" si="86"/>
        <v>0.03</v>
      </c>
      <c r="Y82" s="142">
        <f t="shared" si="86"/>
        <v>0.04</v>
      </c>
      <c r="Z82" s="142">
        <f t="shared" si="86"/>
        <v>0.06</v>
      </c>
    </row>
    <row r="83" spans="2:26" ht="15.75" customHeight="1">
      <c r="B83" s="73"/>
      <c r="C83" s="62" t="str">
        <f>C$11</f>
        <v>乳児</v>
      </c>
      <c r="D83" s="50">
        <f>D80</f>
        <v>18</v>
      </c>
      <c r="E83" s="54" t="str">
        <f>E$11</f>
        <v>D</v>
      </c>
      <c r="F83" s="52" t="str">
        <f t="shared" si="73"/>
        <v>18D</v>
      </c>
      <c r="G83" s="46">
        <v>1930</v>
      </c>
      <c r="H83" s="47">
        <v>2.7</v>
      </c>
      <c r="I83" s="46">
        <v>1890</v>
      </c>
      <c r="J83" s="47">
        <v>2.7</v>
      </c>
      <c r="K83" s="53">
        <f t="shared" ref="K83:P83" si="88">K$15</f>
        <v>0</v>
      </c>
      <c r="L83" s="64">
        <f t="shared" si="88"/>
        <v>0</v>
      </c>
      <c r="M83" s="53">
        <f t="shared" si="88"/>
        <v>0</v>
      </c>
      <c r="N83" s="64">
        <f t="shared" si="88"/>
        <v>0</v>
      </c>
      <c r="O83" s="53">
        <f t="shared" si="88"/>
        <v>0</v>
      </c>
      <c r="P83" s="64">
        <f t="shared" si="88"/>
        <v>0</v>
      </c>
      <c r="Q83" s="75"/>
      <c r="R83" s="75"/>
      <c r="S83" s="53">
        <f t="shared" si="86"/>
        <v>30</v>
      </c>
      <c r="T83" s="64">
        <f t="shared" si="86"/>
        <v>3.2</v>
      </c>
      <c r="U83" s="53">
        <f t="shared" si="86"/>
        <v>30</v>
      </c>
      <c r="V83" s="64">
        <f t="shared" si="86"/>
        <v>2.5</v>
      </c>
      <c r="W83" s="142">
        <f t="shared" si="86"/>
        <v>0.01</v>
      </c>
      <c r="X83" s="142">
        <f t="shared" si="86"/>
        <v>0.03</v>
      </c>
      <c r="Y83" s="142">
        <f t="shared" si="86"/>
        <v>0.04</v>
      </c>
      <c r="Z83" s="142">
        <f t="shared" si="86"/>
        <v>0.06</v>
      </c>
    </row>
    <row r="84" spans="2:26" ht="15.75" customHeight="1">
      <c r="B84" s="68" t="s">
        <v>78</v>
      </c>
      <c r="C84" s="55" t="str">
        <f>C$8</f>
        <v>４歳以上児</v>
      </c>
      <c r="D84" s="30">
        <v>19</v>
      </c>
      <c r="E84" s="34" t="str">
        <f>E$8</f>
        <v>A</v>
      </c>
      <c r="F84" s="69" t="str">
        <f t="shared" si="73"/>
        <v>19A</v>
      </c>
      <c r="G84" s="70">
        <v>340</v>
      </c>
      <c r="H84" s="71">
        <v>3</v>
      </c>
      <c r="I84" s="70">
        <v>300</v>
      </c>
      <c r="J84" s="71">
        <v>3</v>
      </c>
      <c r="K84" s="33">
        <f t="shared" ref="K84:P84" si="89">K$12</f>
        <v>0</v>
      </c>
      <c r="L84" s="72">
        <f t="shared" si="89"/>
        <v>0</v>
      </c>
      <c r="M84" s="33">
        <f t="shared" si="89"/>
        <v>30</v>
      </c>
      <c r="N84" s="72">
        <f t="shared" si="89"/>
        <v>3.7</v>
      </c>
      <c r="O84" s="33">
        <f t="shared" si="89"/>
        <v>0</v>
      </c>
      <c r="P84" s="72">
        <f t="shared" si="89"/>
        <v>0</v>
      </c>
      <c r="Q84" s="35"/>
      <c r="R84" s="35"/>
      <c r="S84" s="36">
        <v>30</v>
      </c>
      <c r="T84" s="56">
        <v>3</v>
      </c>
      <c r="U84" s="36">
        <v>30</v>
      </c>
      <c r="V84" s="56">
        <v>2.2999999999999998</v>
      </c>
      <c r="W84" s="143">
        <v>0.01</v>
      </c>
      <c r="X84" s="143">
        <v>0.03</v>
      </c>
      <c r="Y84" s="143">
        <v>0.04</v>
      </c>
      <c r="Z84" s="143">
        <v>0.06</v>
      </c>
    </row>
    <row r="85" spans="2:26" ht="15.75" customHeight="1">
      <c r="B85" s="28"/>
      <c r="C85" s="58" t="str">
        <f>C$9</f>
        <v>３歳児</v>
      </c>
      <c r="D85" s="38">
        <f>D84</f>
        <v>19</v>
      </c>
      <c r="E85" s="42" t="str">
        <f>E$9</f>
        <v>B</v>
      </c>
      <c r="F85" s="40" t="str">
        <f t="shared" si="73"/>
        <v>19B</v>
      </c>
      <c r="G85" s="43">
        <v>420</v>
      </c>
      <c r="H85" s="44">
        <v>3</v>
      </c>
      <c r="I85" s="43">
        <v>380</v>
      </c>
      <c r="J85" s="44">
        <v>3</v>
      </c>
      <c r="K85" s="41">
        <f t="shared" ref="K85:P85" si="90">K$13</f>
        <v>80</v>
      </c>
      <c r="L85" s="60">
        <f t="shared" si="90"/>
        <v>2.8</v>
      </c>
      <c r="M85" s="41">
        <f t="shared" si="90"/>
        <v>0</v>
      </c>
      <c r="N85" s="60">
        <f t="shared" si="90"/>
        <v>0</v>
      </c>
      <c r="O85" s="41">
        <f t="shared" si="90"/>
        <v>0</v>
      </c>
      <c r="P85" s="60">
        <f t="shared" si="90"/>
        <v>0</v>
      </c>
      <c r="Q85" s="74"/>
      <c r="R85" s="74"/>
      <c r="S85" s="41">
        <f t="shared" ref="S85:Z87" si="91">S$84</f>
        <v>30</v>
      </c>
      <c r="T85" s="60">
        <f t="shared" si="91"/>
        <v>3</v>
      </c>
      <c r="U85" s="41">
        <f t="shared" si="91"/>
        <v>30</v>
      </c>
      <c r="V85" s="60">
        <f t="shared" si="91"/>
        <v>2.2999999999999998</v>
      </c>
      <c r="W85" s="142">
        <f t="shared" si="91"/>
        <v>0.01</v>
      </c>
      <c r="X85" s="142">
        <f t="shared" si="91"/>
        <v>0.03</v>
      </c>
      <c r="Y85" s="142">
        <f t="shared" si="91"/>
        <v>0.04</v>
      </c>
      <c r="Z85" s="142">
        <f t="shared" si="91"/>
        <v>0.06</v>
      </c>
    </row>
    <row r="86" spans="2:26" ht="15.75" customHeight="1">
      <c r="B86" s="28"/>
      <c r="C86" s="58" t="str">
        <f>C$10</f>
        <v>１、２歳児</v>
      </c>
      <c r="D86" s="38">
        <f>D84</f>
        <v>19</v>
      </c>
      <c r="E86" s="42" t="str">
        <f>E$10</f>
        <v>C</v>
      </c>
      <c r="F86" s="40" t="str">
        <f t="shared" si="73"/>
        <v>19C</v>
      </c>
      <c r="G86" s="43">
        <v>1030</v>
      </c>
      <c r="H86" s="44">
        <v>2.8</v>
      </c>
      <c r="I86" s="43">
        <v>1000</v>
      </c>
      <c r="J86" s="44">
        <v>2.8</v>
      </c>
      <c r="K86" s="41">
        <f t="shared" ref="K86:P86" si="92">K$14</f>
        <v>0</v>
      </c>
      <c r="L86" s="60">
        <f t="shared" si="92"/>
        <v>0</v>
      </c>
      <c r="M86" s="41">
        <f t="shared" si="92"/>
        <v>0</v>
      </c>
      <c r="N86" s="60">
        <f t="shared" si="92"/>
        <v>0</v>
      </c>
      <c r="O86" s="41">
        <f t="shared" si="92"/>
        <v>170</v>
      </c>
      <c r="P86" s="60">
        <f t="shared" si="92"/>
        <v>2.6</v>
      </c>
      <c r="Q86" s="74"/>
      <c r="R86" s="74"/>
      <c r="S86" s="41">
        <f t="shared" si="91"/>
        <v>30</v>
      </c>
      <c r="T86" s="60">
        <f t="shared" si="91"/>
        <v>3</v>
      </c>
      <c r="U86" s="41">
        <f t="shared" si="91"/>
        <v>30</v>
      </c>
      <c r="V86" s="60">
        <f t="shared" si="91"/>
        <v>2.2999999999999998</v>
      </c>
      <c r="W86" s="142">
        <f t="shared" si="91"/>
        <v>0.01</v>
      </c>
      <c r="X86" s="142">
        <f t="shared" si="91"/>
        <v>0.03</v>
      </c>
      <c r="Y86" s="142">
        <f t="shared" si="91"/>
        <v>0.04</v>
      </c>
      <c r="Z86" s="142">
        <f t="shared" si="91"/>
        <v>0.06</v>
      </c>
    </row>
    <row r="87" spans="2:26" ht="15.75" customHeight="1">
      <c r="B87" s="73"/>
      <c r="C87" s="62" t="str">
        <f>C$11</f>
        <v>乳児</v>
      </c>
      <c r="D87" s="50">
        <f>D84</f>
        <v>19</v>
      </c>
      <c r="E87" s="54" t="str">
        <f>E$11</f>
        <v>D</v>
      </c>
      <c r="F87" s="52" t="str">
        <f t="shared" si="73"/>
        <v>19D</v>
      </c>
      <c r="G87" s="46">
        <v>1920</v>
      </c>
      <c r="H87" s="47">
        <v>2.8</v>
      </c>
      <c r="I87" s="46">
        <v>1890</v>
      </c>
      <c r="J87" s="47">
        <v>2.8</v>
      </c>
      <c r="K87" s="53">
        <f t="shared" ref="K87:P87" si="93">K$15</f>
        <v>0</v>
      </c>
      <c r="L87" s="64">
        <f t="shared" si="93"/>
        <v>0</v>
      </c>
      <c r="M87" s="53">
        <f t="shared" si="93"/>
        <v>0</v>
      </c>
      <c r="N87" s="64">
        <f t="shared" si="93"/>
        <v>0</v>
      </c>
      <c r="O87" s="53">
        <f t="shared" si="93"/>
        <v>0</v>
      </c>
      <c r="P87" s="64">
        <f t="shared" si="93"/>
        <v>0</v>
      </c>
      <c r="Q87" s="75"/>
      <c r="R87" s="75"/>
      <c r="S87" s="53">
        <f t="shared" si="91"/>
        <v>30</v>
      </c>
      <c r="T87" s="64">
        <f t="shared" si="91"/>
        <v>3</v>
      </c>
      <c r="U87" s="53">
        <f t="shared" si="91"/>
        <v>30</v>
      </c>
      <c r="V87" s="64">
        <f t="shared" si="91"/>
        <v>2.2999999999999998</v>
      </c>
      <c r="W87" s="142">
        <f t="shared" si="91"/>
        <v>0.01</v>
      </c>
      <c r="X87" s="142">
        <f t="shared" si="91"/>
        <v>0.03</v>
      </c>
      <c r="Y87" s="142">
        <f t="shared" si="91"/>
        <v>0.04</v>
      </c>
      <c r="Z87" s="142">
        <f t="shared" si="91"/>
        <v>0.06</v>
      </c>
    </row>
    <row r="88" spans="2:26" ht="15.75" customHeight="1">
      <c r="B88" s="68" t="s">
        <v>79</v>
      </c>
      <c r="C88" s="55" t="str">
        <f>C$8</f>
        <v>４歳以上児</v>
      </c>
      <c r="D88" s="30">
        <v>20</v>
      </c>
      <c r="E88" s="34" t="str">
        <f>E$8</f>
        <v>A</v>
      </c>
      <c r="F88" s="69" t="str">
        <f t="shared" si="73"/>
        <v>20A</v>
      </c>
      <c r="G88" s="70">
        <v>330</v>
      </c>
      <c r="H88" s="71">
        <v>3</v>
      </c>
      <c r="I88" s="70">
        <v>300</v>
      </c>
      <c r="J88" s="71">
        <v>3</v>
      </c>
      <c r="K88" s="33">
        <f t="shared" ref="K88:P88" si="94">K$12</f>
        <v>0</v>
      </c>
      <c r="L88" s="72">
        <f t="shared" si="94"/>
        <v>0</v>
      </c>
      <c r="M88" s="33">
        <f t="shared" si="94"/>
        <v>30</v>
      </c>
      <c r="N88" s="72">
        <f t="shared" si="94"/>
        <v>3.7</v>
      </c>
      <c r="O88" s="33">
        <f t="shared" si="94"/>
        <v>0</v>
      </c>
      <c r="P88" s="72">
        <f t="shared" si="94"/>
        <v>0</v>
      </c>
      <c r="Q88" s="35"/>
      <c r="R88" s="35"/>
      <c r="S88" s="36">
        <v>30</v>
      </c>
      <c r="T88" s="56">
        <v>2.8</v>
      </c>
      <c r="U88" s="36">
        <v>30</v>
      </c>
      <c r="V88" s="56">
        <v>2.2000000000000002</v>
      </c>
      <c r="W88" s="143">
        <v>0.01</v>
      </c>
      <c r="X88" s="143">
        <v>0.03</v>
      </c>
      <c r="Y88" s="143">
        <v>0.04</v>
      </c>
      <c r="Z88" s="143">
        <v>0.06</v>
      </c>
    </row>
    <row r="89" spans="2:26" ht="15.75" customHeight="1">
      <c r="B89" s="28"/>
      <c r="C89" s="58" t="str">
        <f>C$9</f>
        <v>３歳児</v>
      </c>
      <c r="D89" s="38">
        <f>D88</f>
        <v>20</v>
      </c>
      <c r="E89" s="42" t="str">
        <f>E$9</f>
        <v>B</v>
      </c>
      <c r="F89" s="40" t="str">
        <f t="shared" si="73"/>
        <v>20B</v>
      </c>
      <c r="G89" s="43">
        <v>410</v>
      </c>
      <c r="H89" s="44">
        <v>3</v>
      </c>
      <c r="I89" s="43">
        <v>380</v>
      </c>
      <c r="J89" s="44">
        <v>2.9</v>
      </c>
      <c r="K89" s="41">
        <f t="shared" ref="K89:P89" si="95">K$13</f>
        <v>80</v>
      </c>
      <c r="L89" s="60">
        <f t="shared" si="95"/>
        <v>2.8</v>
      </c>
      <c r="M89" s="41">
        <f t="shared" si="95"/>
        <v>0</v>
      </c>
      <c r="N89" s="60">
        <f t="shared" si="95"/>
        <v>0</v>
      </c>
      <c r="O89" s="41">
        <f t="shared" si="95"/>
        <v>0</v>
      </c>
      <c r="P89" s="60">
        <f t="shared" si="95"/>
        <v>0</v>
      </c>
      <c r="Q89" s="74"/>
      <c r="R89" s="74"/>
      <c r="S89" s="41">
        <f t="shared" ref="S89:Z91" si="96">S$88</f>
        <v>30</v>
      </c>
      <c r="T89" s="60">
        <f t="shared" si="96"/>
        <v>2.8</v>
      </c>
      <c r="U89" s="41">
        <f t="shared" si="96"/>
        <v>30</v>
      </c>
      <c r="V89" s="60">
        <f t="shared" si="96"/>
        <v>2.2000000000000002</v>
      </c>
      <c r="W89" s="142">
        <f t="shared" si="96"/>
        <v>0.01</v>
      </c>
      <c r="X89" s="142">
        <f t="shared" si="96"/>
        <v>0.03</v>
      </c>
      <c r="Y89" s="142">
        <f t="shared" si="96"/>
        <v>0.04</v>
      </c>
      <c r="Z89" s="142">
        <f t="shared" si="96"/>
        <v>0.06</v>
      </c>
    </row>
    <row r="90" spans="2:26" ht="15.75" customHeight="1">
      <c r="B90" s="28"/>
      <c r="C90" s="58" t="str">
        <f>C$10</f>
        <v>１、２歳児</v>
      </c>
      <c r="D90" s="38">
        <f>D88</f>
        <v>20</v>
      </c>
      <c r="E90" s="42" t="str">
        <f>E$10</f>
        <v>C</v>
      </c>
      <c r="F90" s="40" t="str">
        <f t="shared" si="73"/>
        <v>20C</v>
      </c>
      <c r="G90" s="43">
        <v>1030</v>
      </c>
      <c r="H90" s="44">
        <v>2.8</v>
      </c>
      <c r="I90" s="43">
        <v>990</v>
      </c>
      <c r="J90" s="44">
        <v>2.8</v>
      </c>
      <c r="K90" s="41">
        <f t="shared" ref="K90:P90" si="97">K$14</f>
        <v>0</v>
      </c>
      <c r="L90" s="60">
        <f t="shared" si="97"/>
        <v>0</v>
      </c>
      <c r="M90" s="41">
        <f t="shared" si="97"/>
        <v>0</v>
      </c>
      <c r="N90" s="60">
        <f t="shared" si="97"/>
        <v>0</v>
      </c>
      <c r="O90" s="41">
        <f t="shared" si="97"/>
        <v>170</v>
      </c>
      <c r="P90" s="60">
        <f t="shared" si="97"/>
        <v>2.6</v>
      </c>
      <c r="Q90" s="74"/>
      <c r="R90" s="74"/>
      <c r="S90" s="41">
        <f t="shared" si="96"/>
        <v>30</v>
      </c>
      <c r="T90" s="60">
        <f t="shared" si="96"/>
        <v>2.8</v>
      </c>
      <c r="U90" s="41">
        <f t="shared" si="96"/>
        <v>30</v>
      </c>
      <c r="V90" s="60">
        <f t="shared" si="96"/>
        <v>2.2000000000000002</v>
      </c>
      <c r="W90" s="142">
        <f t="shared" si="96"/>
        <v>0.01</v>
      </c>
      <c r="X90" s="142">
        <f t="shared" si="96"/>
        <v>0.03</v>
      </c>
      <c r="Y90" s="142">
        <f t="shared" si="96"/>
        <v>0.04</v>
      </c>
      <c r="Z90" s="142">
        <f t="shared" si="96"/>
        <v>0.06</v>
      </c>
    </row>
    <row r="91" spans="2:26" ht="15.75" customHeight="1">
      <c r="B91" s="73"/>
      <c r="C91" s="62" t="str">
        <f>C$11</f>
        <v>乳児</v>
      </c>
      <c r="D91" s="50">
        <f>D88</f>
        <v>20</v>
      </c>
      <c r="E91" s="54" t="str">
        <f>E$11</f>
        <v>D</v>
      </c>
      <c r="F91" s="52" t="str">
        <f t="shared" si="73"/>
        <v>20D</v>
      </c>
      <c r="G91" s="46">
        <v>1920</v>
      </c>
      <c r="H91" s="47">
        <v>2.8</v>
      </c>
      <c r="I91" s="46">
        <v>1880</v>
      </c>
      <c r="J91" s="47">
        <v>2.8</v>
      </c>
      <c r="K91" s="53">
        <f t="shared" ref="K91:P91" si="98">K$15</f>
        <v>0</v>
      </c>
      <c r="L91" s="64">
        <f t="shared" si="98"/>
        <v>0</v>
      </c>
      <c r="M91" s="53">
        <f t="shared" si="98"/>
        <v>0</v>
      </c>
      <c r="N91" s="64">
        <f t="shared" si="98"/>
        <v>0</v>
      </c>
      <c r="O91" s="53">
        <f t="shared" si="98"/>
        <v>0</v>
      </c>
      <c r="P91" s="64">
        <f t="shared" si="98"/>
        <v>0</v>
      </c>
      <c r="Q91" s="75"/>
      <c r="R91" s="75"/>
      <c r="S91" s="53">
        <f t="shared" si="96"/>
        <v>30</v>
      </c>
      <c r="T91" s="64">
        <f t="shared" si="96"/>
        <v>2.8</v>
      </c>
      <c r="U91" s="53">
        <f t="shared" si="96"/>
        <v>30</v>
      </c>
      <c r="V91" s="64">
        <f t="shared" si="96"/>
        <v>2.2000000000000002</v>
      </c>
      <c r="W91" s="142">
        <f t="shared" si="96"/>
        <v>0.01</v>
      </c>
      <c r="X91" s="142">
        <f t="shared" si="96"/>
        <v>0.03</v>
      </c>
      <c r="Y91" s="142">
        <f t="shared" si="96"/>
        <v>0.04</v>
      </c>
      <c r="Z91" s="142">
        <f t="shared" si="96"/>
        <v>0.06</v>
      </c>
    </row>
    <row r="92" spans="2:26" ht="15.75" customHeight="1">
      <c r="B92" s="68" t="s">
        <v>80</v>
      </c>
      <c r="C92" s="55" t="str">
        <f>C$8</f>
        <v>４歳以上児</v>
      </c>
      <c r="D92" s="30">
        <v>21</v>
      </c>
      <c r="E92" s="34" t="str">
        <f>E$8</f>
        <v>A</v>
      </c>
      <c r="F92" s="69" t="str">
        <f t="shared" si="73"/>
        <v>21A</v>
      </c>
      <c r="G92" s="70">
        <v>320</v>
      </c>
      <c r="H92" s="71">
        <v>3</v>
      </c>
      <c r="I92" s="70">
        <v>290</v>
      </c>
      <c r="J92" s="71">
        <v>3</v>
      </c>
      <c r="K92" s="33">
        <f t="shared" ref="K92:P92" si="99">K$12</f>
        <v>0</v>
      </c>
      <c r="L92" s="72">
        <f t="shared" si="99"/>
        <v>0</v>
      </c>
      <c r="M92" s="33">
        <f t="shared" si="99"/>
        <v>30</v>
      </c>
      <c r="N92" s="72">
        <f t="shared" si="99"/>
        <v>3.7</v>
      </c>
      <c r="O92" s="33">
        <f t="shared" si="99"/>
        <v>0</v>
      </c>
      <c r="P92" s="72">
        <f t="shared" si="99"/>
        <v>0</v>
      </c>
      <c r="Q92" s="35"/>
      <c r="R92" s="35"/>
      <c r="S92" s="36">
        <v>20</v>
      </c>
      <c r="T92" s="56">
        <v>4</v>
      </c>
      <c r="U92" s="36">
        <v>30</v>
      </c>
      <c r="V92" s="56">
        <v>2</v>
      </c>
      <c r="W92" s="143">
        <v>0.01</v>
      </c>
      <c r="X92" s="143">
        <v>0.03</v>
      </c>
      <c r="Y92" s="143">
        <v>0.04</v>
      </c>
      <c r="Z92" s="143">
        <v>0.06</v>
      </c>
    </row>
    <row r="93" spans="2:26" ht="15.75" customHeight="1">
      <c r="B93" s="28"/>
      <c r="C93" s="58" t="str">
        <f>C$9</f>
        <v>３歳児</v>
      </c>
      <c r="D93" s="38">
        <f>D92</f>
        <v>21</v>
      </c>
      <c r="E93" s="42" t="str">
        <f>E$9</f>
        <v>B</v>
      </c>
      <c r="F93" s="40" t="str">
        <f t="shared" si="73"/>
        <v>21B</v>
      </c>
      <c r="G93" s="43">
        <v>400</v>
      </c>
      <c r="H93" s="44">
        <v>3</v>
      </c>
      <c r="I93" s="43">
        <v>370</v>
      </c>
      <c r="J93" s="44">
        <v>2.9</v>
      </c>
      <c r="K93" s="41">
        <f t="shared" ref="K93:P93" si="100">K$13</f>
        <v>80</v>
      </c>
      <c r="L93" s="60">
        <f t="shared" si="100"/>
        <v>2.8</v>
      </c>
      <c r="M93" s="41">
        <f t="shared" si="100"/>
        <v>0</v>
      </c>
      <c r="N93" s="60">
        <f t="shared" si="100"/>
        <v>0</v>
      </c>
      <c r="O93" s="41">
        <f t="shared" si="100"/>
        <v>0</v>
      </c>
      <c r="P93" s="60">
        <f t="shared" si="100"/>
        <v>0</v>
      </c>
      <c r="Q93" s="74"/>
      <c r="R93" s="74"/>
      <c r="S93" s="41">
        <f t="shared" ref="S93:Z95" si="101">S$92</f>
        <v>20</v>
      </c>
      <c r="T93" s="60">
        <f t="shared" si="101"/>
        <v>4</v>
      </c>
      <c r="U93" s="41">
        <f t="shared" si="101"/>
        <v>30</v>
      </c>
      <c r="V93" s="60">
        <f t="shared" si="101"/>
        <v>2</v>
      </c>
      <c r="W93" s="142">
        <f t="shared" si="101"/>
        <v>0.01</v>
      </c>
      <c r="X93" s="142">
        <f t="shared" si="101"/>
        <v>0.03</v>
      </c>
      <c r="Y93" s="142">
        <f t="shared" si="101"/>
        <v>0.04</v>
      </c>
      <c r="Z93" s="142">
        <f t="shared" si="101"/>
        <v>0.06</v>
      </c>
    </row>
    <row r="94" spans="2:26" ht="15.75" customHeight="1">
      <c r="B94" s="28"/>
      <c r="C94" s="58" t="str">
        <f>C$10</f>
        <v>１、２歳児</v>
      </c>
      <c r="D94" s="38">
        <f>D92</f>
        <v>21</v>
      </c>
      <c r="E94" s="42" t="str">
        <f>E$10</f>
        <v>C</v>
      </c>
      <c r="F94" s="40" t="str">
        <f t="shared" si="73"/>
        <v>21C</v>
      </c>
      <c r="G94" s="43">
        <v>1020</v>
      </c>
      <c r="H94" s="44">
        <v>2.8</v>
      </c>
      <c r="I94" s="43">
        <v>980</v>
      </c>
      <c r="J94" s="44">
        <v>2.8</v>
      </c>
      <c r="K94" s="41">
        <f t="shared" ref="K94:P94" si="102">K$14</f>
        <v>0</v>
      </c>
      <c r="L94" s="60">
        <f t="shared" si="102"/>
        <v>0</v>
      </c>
      <c r="M94" s="41">
        <f t="shared" si="102"/>
        <v>0</v>
      </c>
      <c r="N94" s="60">
        <f t="shared" si="102"/>
        <v>0</v>
      </c>
      <c r="O94" s="41">
        <f t="shared" si="102"/>
        <v>170</v>
      </c>
      <c r="P94" s="60">
        <f t="shared" si="102"/>
        <v>2.6</v>
      </c>
      <c r="Q94" s="74"/>
      <c r="R94" s="74"/>
      <c r="S94" s="41">
        <f t="shared" si="101"/>
        <v>20</v>
      </c>
      <c r="T94" s="60">
        <f t="shared" si="101"/>
        <v>4</v>
      </c>
      <c r="U94" s="41">
        <f t="shared" si="101"/>
        <v>30</v>
      </c>
      <c r="V94" s="60">
        <f t="shared" si="101"/>
        <v>2</v>
      </c>
      <c r="W94" s="142">
        <f t="shared" si="101"/>
        <v>0.01</v>
      </c>
      <c r="X94" s="142">
        <f t="shared" si="101"/>
        <v>0.03</v>
      </c>
      <c r="Y94" s="142">
        <f t="shared" si="101"/>
        <v>0.04</v>
      </c>
      <c r="Z94" s="142">
        <f t="shared" si="101"/>
        <v>0.06</v>
      </c>
    </row>
    <row r="95" spans="2:26" ht="15.75" customHeight="1">
      <c r="B95" s="73"/>
      <c r="C95" s="62" t="str">
        <f>C$11</f>
        <v>乳児</v>
      </c>
      <c r="D95" s="50">
        <f>D92</f>
        <v>21</v>
      </c>
      <c r="E95" s="54" t="str">
        <f>E$11</f>
        <v>D</v>
      </c>
      <c r="F95" s="76" t="str">
        <f t="shared" si="73"/>
        <v>21D</v>
      </c>
      <c r="G95" s="77">
        <v>1910</v>
      </c>
      <c r="H95" s="78">
        <v>2.8</v>
      </c>
      <c r="I95" s="77">
        <v>1870</v>
      </c>
      <c r="J95" s="78">
        <v>2.8</v>
      </c>
      <c r="K95" s="79">
        <f t="shared" ref="K95:P95" si="103">K$15</f>
        <v>0</v>
      </c>
      <c r="L95" s="80">
        <f t="shared" si="103"/>
        <v>0</v>
      </c>
      <c r="M95" s="79">
        <f t="shared" si="103"/>
        <v>0</v>
      </c>
      <c r="N95" s="80">
        <f t="shared" si="103"/>
        <v>0</v>
      </c>
      <c r="O95" s="79">
        <f t="shared" si="103"/>
        <v>0</v>
      </c>
      <c r="P95" s="80">
        <f t="shared" si="103"/>
        <v>0</v>
      </c>
      <c r="Q95" s="81"/>
      <c r="R95" s="81"/>
      <c r="S95" s="79">
        <f t="shared" si="101"/>
        <v>20</v>
      </c>
      <c r="T95" s="80">
        <f t="shared" si="101"/>
        <v>4</v>
      </c>
      <c r="U95" s="79">
        <f t="shared" si="101"/>
        <v>30</v>
      </c>
      <c r="V95" s="80">
        <f t="shared" si="101"/>
        <v>2</v>
      </c>
      <c r="W95" s="142">
        <f t="shared" si="101"/>
        <v>0.01</v>
      </c>
      <c r="X95" s="142">
        <f t="shared" si="101"/>
        <v>0.03</v>
      </c>
      <c r="Y95" s="142">
        <f t="shared" si="101"/>
        <v>0.04</v>
      </c>
      <c r="Z95" s="142">
        <f t="shared" si="101"/>
        <v>0.06</v>
      </c>
    </row>
  </sheetData>
  <sheetProtection algorithmName="SHA-512" hashValue="dbu2wgQ1dPbI77Da46/D1+tx/wkgMGOTgm6c2y0v0qpy/1AMXdGqICHXA9gyFzPYnkzGVywf3p2bz6Mtwa1+2w==" saltValue="r/qL2yLucsBy+dYcC6fD0A==" spinCount="100000" sheet="1" objects="1" scenarios="1"/>
  <phoneticPr fontId="6"/>
  <pageMargins left="0.70866141732283472" right="0.70866141732283472" top="0.74803149606299213" bottom="0.74803149606299213" header="0.31496062992125984" footer="0.31496062992125984"/>
  <pageSetup paperSize="9" scale="32" orientation="landscape" r:id="rId1"/>
  <tableParts count="4">
    <tablePart r:id="rId2"/>
    <tablePart r:id="rId3"/>
    <tablePart r:id="rId4"/>
    <tablePart r:id="rId5"/>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A50BB-E61C-4E85-AC30-0DACA483535F}">
  <sheetPr>
    <tabColor theme="2" tint="-9.9978637043366805E-2"/>
  </sheetPr>
  <dimension ref="A1:F11"/>
  <sheetViews>
    <sheetView workbookViewId="0">
      <selection activeCell="A3" sqref="A3"/>
    </sheetView>
  </sheetViews>
  <sheetFormatPr defaultRowHeight="12.75"/>
  <cols>
    <col min="1" max="1" width="18.875" style="419" bestFit="1" customWidth="1"/>
    <col min="2" max="5" width="9" style="419"/>
    <col min="6" max="6" width="61.625" style="419" bestFit="1" customWidth="1"/>
    <col min="7" max="16384" width="9" style="419"/>
  </cols>
  <sheetData>
    <row r="1" spans="1:6" s="83" customFormat="1">
      <c r="A1" s="83" t="s">
        <v>347</v>
      </c>
      <c r="B1" s="83" t="s">
        <v>346</v>
      </c>
      <c r="C1" s="83" t="s">
        <v>345</v>
      </c>
      <c r="D1" s="83" t="s">
        <v>344</v>
      </c>
      <c r="E1" s="83" t="s">
        <v>343</v>
      </c>
      <c r="F1" s="83" t="s">
        <v>342</v>
      </c>
    </row>
    <row r="2" spans="1:6">
      <c r="A2" s="419" t="s">
        <v>341</v>
      </c>
      <c r="B2" s="419" t="s">
        <v>340</v>
      </c>
      <c r="C2" s="419" t="s">
        <v>316</v>
      </c>
      <c r="D2" s="419" t="s">
        <v>314</v>
      </c>
      <c r="E2" s="419" t="s">
        <v>312</v>
      </c>
      <c r="F2" s="419" t="s">
        <v>348</v>
      </c>
    </row>
    <row r="3" spans="1:6">
      <c r="A3" s="419" t="s">
        <v>339</v>
      </c>
      <c r="B3" s="419" t="s">
        <v>338</v>
      </c>
      <c r="C3" s="419" t="s">
        <v>337</v>
      </c>
      <c r="D3" s="419" t="s">
        <v>336</v>
      </c>
      <c r="E3" s="419" t="s">
        <v>335</v>
      </c>
      <c r="F3" s="419" t="s">
        <v>334</v>
      </c>
    </row>
    <row r="4" spans="1:6">
      <c r="A4" s="419" t="s">
        <v>321</v>
      </c>
    </row>
    <row r="5" spans="1:6">
      <c r="A5" s="419" t="s">
        <v>333</v>
      </c>
    </row>
    <row r="6" spans="1:6">
      <c r="A6" s="419" t="s">
        <v>332</v>
      </c>
    </row>
    <row r="7" spans="1:6">
      <c r="A7" s="419" t="s">
        <v>331</v>
      </c>
    </row>
    <row r="8" spans="1:6">
      <c r="A8" s="419" t="s">
        <v>330</v>
      </c>
    </row>
    <row r="9" spans="1:6">
      <c r="A9" s="419" t="s">
        <v>329</v>
      </c>
    </row>
    <row r="10" spans="1:6">
      <c r="A10" s="419" t="s">
        <v>328</v>
      </c>
    </row>
    <row r="11" spans="1:6">
      <c r="A11" s="419" t="s">
        <v>327</v>
      </c>
    </row>
  </sheetData>
  <sheetProtection algorithmName="SHA-512" hashValue="pgMcaOZcjtHZnJUUclV7/f3o4cP4RIF6YqwRXkZFGJ/Maw3qKc+a6lTzUmFANQfMixGLenEPfvdmDlqUhVODiQ==" saltValue="cWAH79QECfT+V0L08FiFQQ==" spinCount="100000" sheet="1" objects="1" scenarios="1"/>
  <phoneticPr fontId="4"/>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8CAA7-A498-49B1-97C1-381817BD7722}">
  <sheetPr>
    <tabColor theme="2" tint="-9.9978637043366805E-2"/>
  </sheetPr>
  <dimension ref="A1:L23"/>
  <sheetViews>
    <sheetView zoomScaleNormal="100" workbookViewId="0">
      <selection activeCell="F6" sqref="F6"/>
    </sheetView>
  </sheetViews>
  <sheetFormatPr defaultRowHeight="12.75"/>
  <cols>
    <col min="1" max="1" width="13" style="84" bestFit="1" customWidth="1"/>
    <col min="2" max="3" width="7" style="84" bestFit="1" customWidth="1"/>
    <col min="4" max="4" width="28" style="84" bestFit="1" customWidth="1"/>
    <col min="5" max="5" width="7" style="84" bestFit="1" customWidth="1"/>
    <col min="6" max="6" width="11" style="84" bestFit="1" customWidth="1"/>
    <col min="7" max="7" width="8.25" style="84" bestFit="1" customWidth="1"/>
    <col min="8" max="8" width="11" style="84" customWidth="1"/>
    <col min="9" max="10" width="7.125" style="84" bestFit="1" customWidth="1"/>
    <col min="11" max="16384" width="9" style="84"/>
  </cols>
  <sheetData>
    <row r="1" spans="1:12" s="83" customFormat="1">
      <c r="A1" s="83" t="s">
        <v>81</v>
      </c>
      <c r="B1" s="83" t="s">
        <v>82</v>
      </c>
      <c r="C1" s="83" t="s">
        <v>118</v>
      </c>
      <c r="D1" s="83" t="s">
        <v>119</v>
      </c>
      <c r="E1" s="83" t="s">
        <v>120</v>
      </c>
      <c r="F1" s="83" t="s">
        <v>147</v>
      </c>
      <c r="G1" s="83" t="s">
        <v>183</v>
      </c>
      <c r="H1" s="83" t="s">
        <v>184</v>
      </c>
      <c r="I1" s="83" t="s">
        <v>136</v>
      </c>
      <c r="J1" s="83" t="s">
        <v>137</v>
      </c>
      <c r="K1" s="83" t="s">
        <v>216</v>
      </c>
      <c r="L1" s="83" t="s">
        <v>217</v>
      </c>
    </row>
    <row r="2" spans="1:12">
      <c r="A2" s="84" t="s">
        <v>85</v>
      </c>
      <c r="B2" s="84" t="s">
        <v>83</v>
      </c>
      <c r="C2" s="84" t="s">
        <v>115</v>
      </c>
      <c r="D2" s="84" t="s">
        <v>121</v>
      </c>
      <c r="E2" s="84" t="s">
        <v>123</v>
      </c>
      <c r="F2" s="84" t="s">
        <v>148</v>
      </c>
      <c r="G2" s="84">
        <v>1</v>
      </c>
      <c r="H2" s="84" t="s">
        <v>185</v>
      </c>
      <c r="I2" s="84">
        <v>1</v>
      </c>
      <c r="J2" s="84">
        <v>1</v>
      </c>
      <c r="K2" s="84">
        <v>12</v>
      </c>
      <c r="L2" s="84">
        <v>7</v>
      </c>
    </row>
    <row r="3" spans="1:12">
      <c r="A3" s="84" t="s">
        <v>86</v>
      </c>
      <c r="B3" s="84" t="s">
        <v>84</v>
      </c>
      <c r="D3" s="84" t="s">
        <v>122</v>
      </c>
      <c r="E3" s="84" t="s">
        <v>124</v>
      </c>
      <c r="F3" s="84" t="s">
        <v>149</v>
      </c>
      <c r="G3" s="84">
        <v>2</v>
      </c>
      <c r="H3" s="84" t="s">
        <v>186</v>
      </c>
      <c r="I3" s="84">
        <v>21</v>
      </c>
      <c r="J3" s="84">
        <v>2</v>
      </c>
      <c r="K3" s="84">
        <v>12</v>
      </c>
      <c r="L3" s="84">
        <v>6</v>
      </c>
    </row>
    <row r="4" spans="1:12">
      <c r="A4" s="84" t="s">
        <v>87</v>
      </c>
      <c r="E4" s="84" t="s">
        <v>125</v>
      </c>
      <c r="F4" s="84" t="s">
        <v>150</v>
      </c>
      <c r="H4" s="84" t="s">
        <v>187</v>
      </c>
      <c r="I4" s="84">
        <f t="shared" ref="I4:I11" si="0">I3+5</f>
        <v>26</v>
      </c>
      <c r="J4" s="84">
        <v>3</v>
      </c>
      <c r="K4" s="84">
        <v>11</v>
      </c>
      <c r="L4" s="84">
        <v>6</v>
      </c>
    </row>
    <row r="5" spans="1:12">
      <c r="A5" s="84" t="s">
        <v>88</v>
      </c>
      <c r="F5" s="84" t="s">
        <v>151</v>
      </c>
      <c r="H5" s="84" t="s">
        <v>188</v>
      </c>
      <c r="I5" s="84">
        <f t="shared" si="0"/>
        <v>31</v>
      </c>
      <c r="J5" s="84">
        <v>4</v>
      </c>
      <c r="K5" s="84">
        <v>10</v>
      </c>
      <c r="L5" s="84">
        <v>6</v>
      </c>
    </row>
    <row r="6" spans="1:12">
      <c r="A6" s="84" t="s">
        <v>89</v>
      </c>
      <c r="F6" s="84" t="s">
        <v>152</v>
      </c>
      <c r="I6" s="84">
        <f t="shared" si="0"/>
        <v>36</v>
      </c>
      <c r="J6" s="84">
        <v>5</v>
      </c>
      <c r="K6" s="84">
        <v>9</v>
      </c>
      <c r="L6" s="84">
        <v>6</v>
      </c>
    </row>
    <row r="7" spans="1:12">
      <c r="A7" s="84" t="s">
        <v>90</v>
      </c>
      <c r="F7" s="84" t="s">
        <v>153</v>
      </c>
      <c r="I7" s="84">
        <f t="shared" si="0"/>
        <v>41</v>
      </c>
      <c r="J7" s="84">
        <v>6</v>
      </c>
      <c r="K7" s="84">
        <v>8</v>
      </c>
      <c r="L7" s="84">
        <v>6</v>
      </c>
    </row>
    <row r="8" spans="1:12">
      <c r="A8" s="84" t="s">
        <v>91</v>
      </c>
      <c r="F8" s="84" t="s">
        <v>154</v>
      </c>
      <c r="I8" s="84">
        <f t="shared" si="0"/>
        <v>46</v>
      </c>
      <c r="J8" s="84">
        <v>7</v>
      </c>
      <c r="K8" s="84">
        <v>7</v>
      </c>
      <c r="L8" s="84">
        <v>6</v>
      </c>
    </row>
    <row r="9" spans="1:12">
      <c r="A9" s="84" t="s">
        <v>92</v>
      </c>
      <c r="F9" s="84" t="s">
        <v>155</v>
      </c>
      <c r="I9" s="84">
        <f t="shared" si="0"/>
        <v>51</v>
      </c>
      <c r="J9" s="84">
        <v>8</v>
      </c>
      <c r="K9" s="84">
        <v>6</v>
      </c>
      <c r="L9" s="84">
        <v>6</v>
      </c>
    </row>
    <row r="10" spans="1:12">
      <c r="A10" s="84" t="s">
        <v>93</v>
      </c>
      <c r="F10" s="84" t="s">
        <v>156</v>
      </c>
      <c r="I10" s="84">
        <f t="shared" si="0"/>
        <v>56</v>
      </c>
      <c r="J10" s="84">
        <v>9</v>
      </c>
      <c r="K10" s="84">
        <v>5</v>
      </c>
      <c r="L10" s="84">
        <v>6</v>
      </c>
    </row>
    <row r="11" spans="1:12">
      <c r="A11" s="84" t="s">
        <v>94</v>
      </c>
      <c r="F11" s="84" t="s">
        <v>157</v>
      </c>
      <c r="I11" s="84">
        <f t="shared" si="0"/>
        <v>61</v>
      </c>
      <c r="J11" s="84">
        <v>10</v>
      </c>
      <c r="K11" s="84">
        <v>4</v>
      </c>
      <c r="L11" s="84">
        <v>6</v>
      </c>
    </row>
    <row r="12" spans="1:12">
      <c r="A12" s="84" t="s">
        <v>95</v>
      </c>
      <c r="F12" s="84" t="s">
        <v>158</v>
      </c>
      <c r="I12" s="84">
        <f t="shared" ref="I12:I23" si="1">I11+10</f>
        <v>71</v>
      </c>
      <c r="J12" s="84">
        <v>11</v>
      </c>
      <c r="K12" s="84">
        <v>3</v>
      </c>
      <c r="L12" s="84">
        <v>6</v>
      </c>
    </row>
    <row r="13" spans="1:12">
      <c r="A13" s="84" t="s">
        <v>96</v>
      </c>
      <c r="F13" s="84" t="s">
        <v>159</v>
      </c>
      <c r="I13" s="84">
        <f t="shared" si="1"/>
        <v>81</v>
      </c>
      <c r="J13" s="84">
        <v>12</v>
      </c>
      <c r="K13" s="84">
        <v>2</v>
      </c>
      <c r="L13" s="84">
        <v>6</v>
      </c>
    </row>
    <row r="14" spans="1:12">
      <c r="F14" s="84" t="s">
        <v>160</v>
      </c>
      <c r="I14" s="84">
        <f t="shared" si="1"/>
        <v>91</v>
      </c>
      <c r="J14" s="84">
        <v>13</v>
      </c>
    </row>
    <row r="15" spans="1:12">
      <c r="F15" s="84" t="s">
        <v>161</v>
      </c>
      <c r="I15" s="84">
        <f t="shared" si="1"/>
        <v>101</v>
      </c>
      <c r="J15" s="84">
        <v>14</v>
      </c>
    </row>
    <row r="16" spans="1:12">
      <c r="I16" s="84">
        <f t="shared" si="1"/>
        <v>111</v>
      </c>
      <c r="J16" s="84">
        <v>15</v>
      </c>
    </row>
    <row r="17" spans="9:10">
      <c r="I17" s="84">
        <f t="shared" si="1"/>
        <v>121</v>
      </c>
      <c r="J17" s="84">
        <v>16</v>
      </c>
    </row>
    <row r="18" spans="9:10">
      <c r="I18" s="84">
        <f t="shared" si="1"/>
        <v>131</v>
      </c>
      <c r="J18" s="84">
        <v>17</v>
      </c>
    </row>
    <row r="19" spans="9:10">
      <c r="I19" s="84">
        <f t="shared" si="1"/>
        <v>141</v>
      </c>
      <c r="J19" s="84">
        <v>18</v>
      </c>
    </row>
    <row r="20" spans="9:10">
      <c r="I20" s="84">
        <f t="shared" si="1"/>
        <v>151</v>
      </c>
      <c r="J20" s="84">
        <v>19</v>
      </c>
    </row>
    <row r="21" spans="9:10">
      <c r="I21" s="84">
        <f t="shared" si="1"/>
        <v>161</v>
      </c>
      <c r="J21" s="84">
        <v>20</v>
      </c>
    </row>
    <row r="22" spans="9:10">
      <c r="I22" s="84">
        <f t="shared" si="1"/>
        <v>171</v>
      </c>
      <c r="J22" s="84">
        <v>21</v>
      </c>
    </row>
    <row r="23" spans="9:10">
      <c r="I23" s="84">
        <f t="shared" si="1"/>
        <v>181</v>
      </c>
      <c r="J23" s="84">
        <v>21</v>
      </c>
    </row>
  </sheetData>
  <sheetProtection algorithmName="SHA-512" hashValue="x3p6KDAhylI1F7XPaCYwMomoRZ3BOrOrRTatUfIqhlbkOmlDpIGrgdFB5xiodD3djTgE54YpYrkS6euMvD2h4g==" saltValue="GjiIL6de2VWzPswIkXp9OA==" spinCount="100000" sheet="1" objects="1" scenarios="1"/>
  <phoneticPr fontId="4"/>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F0B50-BD7C-4039-8F94-73A6FF752FA7}">
  <dimension ref="A1:BE2"/>
  <sheetViews>
    <sheetView topLeftCell="K1" zoomScale="85" zoomScaleNormal="85" workbookViewId="0">
      <selection activeCell="AC2" sqref="AC2"/>
    </sheetView>
  </sheetViews>
  <sheetFormatPr defaultRowHeight="18.75"/>
  <cols>
    <col min="1" max="57" width="5.25" customWidth="1"/>
  </cols>
  <sheetData>
    <row r="1" spans="1:57" ht="163.5" customHeight="1">
      <c r="A1" s="716" t="s">
        <v>642</v>
      </c>
      <c r="B1" s="716" t="s">
        <v>643</v>
      </c>
      <c r="C1" s="716" t="s">
        <v>644</v>
      </c>
      <c r="D1" s="716" t="s">
        <v>645</v>
      </c>
      <c r="E1" s="716" t="s">
        <v>646</v>
      </c>
      <c r="F1" s="716" t="s">
        <v>647</v>
      </c>
      <c r="G1" s="716" t="s">
        <v>648</v>
      </c>
      <c r="H1" s="716" t="s">
        <v>649</v>
      </c>
      <c r="I1" s="716" t="s">
        <v>650</v>
      </c>
      <c r="J1" s="716" t="s">
        <v>651</v>
      </c>
      <c r="K1" s="716" t="s">
        <v>652</v>
      </c>
      <c r="L1" s="716" t="s">
        <v>653</v>
      </c>
      <c r="M1" s="716" t="s">
        <v>654</v>
      </c>
      <c r="N1" s="716" t="s">
        <v>655</v>
      </c>
      <c r="O1" s="716" t="s">
        <v>656</v>
      </c>
      <c r="P1" s="716" t="s">
        <v>657</v>
      </c>
      <c r="Q1" s="716" t="s">
        <v>658</v>
      </c>
      <c r="R1" s="716" t="s">
        <v>659</v>
      </c>
      <c r="S1" s="716" t="s">
        <v>660</v>
      </c>
      <c r="T1" s="716" t="s">
        <v>661</v>
      </c>
      <c r="U1" s="716" t="s">
        <v>662</v>
      </c>
      <c r="V1" s="716" t="s">
        <v>663</v>
      </c>
      <c r="W1" s="716" t="s">
        <v>664</v>
      </c>
      <c r="X1" s="716" t="s">
        <v>665</v>
      </c>
      <c r="Y1" s="716" t="s">
        <v>666</v>
      </c>
      <c r="Z1" s="716" t="s">
        <v>667</v>
      </c>
      <c r="AA1" s="716" t="s">
        <v>668</v>
      </c>
      <c r="AB1" s="716" t="s">
        <v>669</v>
      </c>
      <c r="AC1" s="716" t="s">
        <v>670</v>
      </c>
      <c r="AD1" s="716" t="s">
        <v>671</v>
      </c>
      <c r="AE1" s="716" t="s">
        <v>672</v>
      </c>
      <c r="AF1" s="716" t="s">
        <v>673</v>
      </c>
      <c r="AG1" s="716" t="s">
        <v>674</v>
      </c>
      <c r="AH1" s="716" t="s">
        <v>675</v>
      </c>
      <c r="AI1" s="716" t="s">
        <v>676</v>
      </c>
      <c r="AJ1" s="716" t="s">
        <v>677</v>
      </c>
      <c r="AK1" s="716" t="s">
        <v>678</v>
      </c>
      <c r="AL1" s="716" t="s">
        <v>679</v>
      </c>
      <c r="AM1" s="716" t="s">
        <v>680</v>
      </c>
      <c r="AN1" s="716" t="s">
        <v>681</v>
      </c>
      <c r="AO1" s="716" t="s">
        <v>682</v>
      </c>
      <c r="AP1" s="716" t="s">
        <v>683</v>
      </c>
      <c r="AQ1" s="716" t="s">
        <v>684</v>
      </c>
      <c r="AR1" s="716" t="s">
        <v>685</v>
      </c>
      <c r="AS1" s="716" t="s">
        <v>686</v>
      </c>
      <c r="AT1" s="716" t="s">
        <v>687</v>
      </c>
      <c r="AU1" s="729" t="s">
        <v>725</v>
      </c>
      <c r="AV1" s="729" t="s">
        <v>726</v>
      </c>
      <c r="AW1" s="729" t="s">
        <v>727</v>
      </c>
      <c r="AX1" s="729" t="s">
        <v>728</v>
      </c>
      <c r="AY1" s="729" t="s">
        <v>729</v>
      </c>
      <c r="AZ1" s="716" t="s">
        <v>688</v>
      </c>
      <c r="BA1" s="716" t="s">
        <v>689</v>
      </c>
      <c r="BB1" s="716" t="s">
        <v>690</v>
      </c>
      <c r="BC1" s="716" t="s">
        <v>691</v>
      </c>
      <c r="BD1" s="716" t="s">
        <v>692</v>
      </c>
      <c r="BE1" s="716" t="s">
        <v>693</v>
      </c>
    </row>
    <row r="2" spans="1:57">
      <c r="A2" s="717">
        <f>'0_基本情報'!$D$3</f>
        <v>0</v>
      </c>
      <c r="B2" s="717">
        <f>'0_基本情報'!$D$4</f>
        <v>0</v>
      </c>
      <c r="C2" s="717">
        <f>'0_基本情報'!$D$5</f>
        <v>0</v>
      </c>
      <c r="D2" s="717" t="str">
        <f>IF('0_基本情報'!$D$9='【リスト】 (2)'!$B$2,"○","")</f>
        <v/>
      </c>
      <c r="E2" s="717" t="str">
        <f>IF('0_基本情報'!$D$13='【リスト】 (2)'!$B$2,"○","")</f>
        <v/>
      </c>
      <c r="F2" s="717" t="str">
        <f>IF('0_基本情報'!$D$17='【リスト】 (2)'!$B$2,"○","")</f>
        <v/>
      </c>
      <c r="G2" s="717" t="str">
        <f>IF('0_基本情報'!$D$22='【リスト】 (2)'!$C$2,"○","")</f>
        <v/>
      </c>
      <c r="H2" s="717" t="str">
        <f>IF('0_基本情報'!$D$23='【リスト】 (2)'!$C$2,"○","")</f>
        <v/>
      </c>
      <c r="I2" s="717" t="str">
        <f>IF('0_基本情報'!$D$24='【リスト】 (2)'!$C$2,"○","")</f>
        <v/>
      </c>
      <c r="J2" s="717" t="str">
        <f>IF('0_基本情報'!$B$33='【リスト】 (2)'!$F$2,"○","")</f>
        <v/>
      </c>
      <c r="K2" s="717" t="str">
        <f>'0_基本情報'!$H$34</f>
        <v>-</v>
      </c>
      <c r="L2" s="717" t="str">
        <f>'0_基本情報'!$H$35</f>
        <v>-</v>
      </c>
      <c r="M2" s="717" t="str">
        <f>'0_基本情報'!$H$36</f>
        <v>-</v>
      </c>
      <c r="N2" s="717" t="str">
        <f>'0_基本情報'!$H$37</f>
        <v>-</v>
      </c>
      <c r="O2" s="717" t="str">
        <f>'0_基本情報'!$H$38</f>
        <v>-</v>
      </c>
      <c r="P2" s="717" t="str">
        <f>'0_基本情報'!$H$39</f>
        <v>-</v>
      </c>
      <c r="Q2" s="717" t="str">
        <f>'0_基本情報'!$H$40</f>
        <v>-</v>
      </c>
      <c r="R2" s="717" t="str">
        <f>'0_基本情報'!$H$41</f>
        <v>-</v>
      </c>
      <c r="S2" s="717" t="str">
        <f>'0_基本情報'!$H$44</f>
        <v>-</v>
      </c>
      <c r="T2" s="717" t="str">
        <f>'0_基本情報'!$H$45</f>
        <v>-</v>
      </c>
      <c r="U2" s="717" t="e">
        <f>【参考】計算結果!$D$5</f>
        <v>#N/A</v>
      </c>
      <c r="V2" s="717" t="e">
        <f>【参考】計算結果!$D$6</f>
        <v>#N/A</v>
      </c>
      <c r="W2" s="717" t="e">
        <f>【参考】計算結果!$D$9</f>
        <v>#N/A</v>
      </c>
      <c r="X2" s="717" t="e">
        <f>【参考】計算結果!$D$10</f>
        <v>#N/A</v>
      </c>
      <c r="Y2" s="717" t="e">
        <f>【参考】計算結果!$D$13</f>
        <v>#N/A</v>
      </c>
      <c r="Z2" s="717" t="e">
        <f>【参考】計算結果!$D$14</f>
        <v>#N/A</v>
      </c>
      <c r="AA2" s="717">
        <f>【参考】計算結果!$D$19</f>
        <v>0</v>
      </c>
      <c r="AB2" s="717">
        <f>【参考】計算結果!$D$20</f>
        <v>0</v>
      </c>
      <c r="AC2" s="717" t="str">
        <f>【参考】計算結果!$D$17</f>
        <v>実人数を入力してください。</v>
      </c>
      <c r="AD2" s="717" t="str">
        <f>【参考】計算結果!$D$18</f>
        <v>実人数を入力してください。</v>
      </c>
      <c r="AE2" s="717">
        <f>様式1!$F$17</f>
        <v>0</v>
      </c>
      <c r="AF2" s="717">
        <f>様式1!$F$51</f>
        <v>0</v>
      </c>
      <c r="AG2" s="717">
        <f>様式3!$Q$16</f>
        <v>0</v>
      </c>
      <c r="AH2" s="717">
        <f>様式3!$Q$17</f>
        <v>0</v>
      </c>
      <c r="AI2" s="717">
        <f>様式3!$Q$18</f>
        <v>0</v>
      </c>
      <c r="AJ2" s="717">
        <f>様式3!$AA$21</f>
        <v>0</v>
      </c>
      <c r="AK2" s="717" t="str">
        <f>様式3!$AF$15</f>
        <v>×</v>
      </c>
      <c r="AL2" s="717" t="e">
        <f>様式4!$N$12</f>
        <v>#N/A</v>
      </c>
      <c r="AM2" s="717">
        <f>様式4!$N$14</f>
        <v>0</v>
      </c>
      <c r="AN2" s="717">
        <f>様式4!$N$15</f>
        <v>0</v>
      </c>
      <c r="AO2" s="717">
        <f>様式4!$W$12</f>
        <v>0</v>
      </c>
      <c r="AP2" s="717">
        <f>様式4!$W$14</f>
        <v>0</v>
      </c>
      <c r="AQ2" s="717">
        <f>様式4!$W$15</f>
        <v>0</v>
      </c>
      <c r="AR2" s="717" t="str">
        <f>様式4!$AJ$11</f>
        <v/>
      </c>
      <c r="AS2" s="717" t="str">
        <f>様式4!$AJ$12</f>
        <v>○</v>
      </c>
      <c r="AT2" s="717" t="str">
        <f>様式4!$AJ$18</f>
        <v>○</v>
      </c>
      <c r="AU2" s="717">
        <f>_xlfn.MAXIFS(様式4別添1!$X$11:$X$60,様式4別添1!$AI$11:$AI$60,1)</f>
        <v>0</v>
      </c>
      <c r="AV2" s="717">
        <f>_xlfn.MINIFS(様式4別添1!$X$11:$X$60,様式4別添1!$AI$11:$AI$60,1)</f>
        <v>0</v>
      </c>
      <c r="AW2" s="717">
        <f>_xlfn.MAXIFS(様式4別添1!$X$11:$X$60,様式4別添1!$AI$11:$AI$60,2)</f>
        <v>0</v>
      </c>
      <c r="AX2" s="717">
        <f>_xlfn.MAXIFS(様式4別添1!$X$11:$X$60,様式4別添1!$AI$11:$AI$60,3)</f>
        <v>0</v>
      </c>
      <c r="AY2" s="717">
        <f>SUM(様式4別添1!AJ11:AJ60)</f>
        <v>0</v>
      </c>
      <c r="AZ2" s="717" t="str">
        <f>様式4別添1!$Y$63</f>
        <v/>
      </c>
      <c r="BA2" s="717" t="str">
        <f>様式4別添1!$AD$63</f>
        <v>○</v>
      </c>
      <c r="BB2" s="717" t="e">
        <f>様式5!$K$11</f>
        <v>#N/A</v>
      </c>
      <c r="BC2" s="717">
        <f>様式5!$T$11</f>
        <v>0</v>
      </c>
      <c r="BD2" s="717" t="str">
        <f>様式5!$B$15</f>
        <v>　</v>
      </c>
      <c r="BE2" s="717" t="str">
        <f>様式5!$B$16</f>
        <v>　</v>
      </c>
    </row>
  </sheetData>
  <sheetProtection algorithmName="SHA-512" hashValue="iySN8ih35s8woCe4a9SHJBB9EQTQ30swGSIAafYHfF+BDgJMGyX8FeXMcW4es9XO6JC4Qk7fHIym2ifz+omAdQ==" saltValue="360lAAIyAhFaLNQeCOxf3g==" spinCount="100000" sheet="1" objects="1" scenarios="1"/>
  <phoneticPr fontId="4"/>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7237D-A4E6-4232-9C28-57D4417B333E}">
  <sheetPr>
    <pageSetUpPr fitToPage="1"/>
  </sheetPr>
  <dimension ref="A1:Q94"/>
  <sheetViews>
    <sheetView view="pageBreakPreview" zoomScale="70" zoomScaleNormal="100" zoomScaleSheetLayoutView="70" workbookViewId="0">
      <selection activeCell="E12" sqref="E12"/>
    </sheetView>
  </sheetViews>
  <sheetFormatPr defaultColWidth="9" defaultRowHeight="18.75"/>
  <cols>
    <col min="1" max="1" width="2.375" style="152" customWidth="1"/>
    <col min="2" max="2" width="1.625" style="152" customWidth="1"/>
    <col min="3" max="3" width="14.125" style="152" customWidth="1"/>
    <col min="4" max="4" width="6.875" style="152" customWidth="1"/>
    <col min="5" max="16" width="6.625" style="152" customWidth="1"/>
    <col min="17" max="17" width="7.5" style="152" customWidth="1"/>
    <col min="18" max="16384" width="9" style="152"/>
  </cols>
  <sheetData>
    <row r="1" spans="1:17" ht="40.5" customHeight="1">
      <c r="A1" s="769" t="s">
        <v>245</v>
      </c>
      <c r="B1" s="769"/>
      <c r="C1" s="769"/>
      <c r="D1" s="769"/>
      <c r="E1" s="769"/>
      <c r="F1" s="769"/>
      <c r="G1" s="769"/>
      <c r="H1" s="769"/>
      <c r="I1" s="769"/>
      <c r="J1" s="769"/>
      <c r="K1" s="769"/>
      <c r="L1" s="769"/>
      <c r="M1" s="769"/>
      <c r="N1" s="769"/>
      <c r="O1" s="769"/>
      <c r="P1" s="769"/>
      <c r="Q1" s="769"/>
    </row>
    <row r="2" spans="1:17" ht="18" customHeight="1" thickBot="1">
      <c r="B2" s="153"/>
      <c r="C2" s="153"/>
    </row>
    <row r="3" spans="1:17" ht="18" customHeight="1" thickBot="1">
      <c r="B3" s="153"/>
      <c r="C3" s="153"/>
      <c r="H3" s="770" t="s">
        <v>222</v>
      </c>
      <c r="I3" s="771"/>
      <c r="J3" s="771"/>
      <c r="K3" s="771"/>
      <c r="L3" s="772"/>
      <c r="M3" s="773">
        <f>'0_基本情報'!$D$4</f>
        <v>0</v>
      </c>
      <c r="N3" s="774"/>
      <c r="O3" s="774"/>
      <c r="P3" s="774"/>
      <c r="Q3" s="775"/>
    </row>
    <row r="4" spans="1:17" ht="18" customHeight="1">
      <c r="B4" s="153"/>
      <c r="C4" s="153"/>
      <c r="H4" s="154"/>
      <c r="I4" s="154"/>
      <c r="J4" s="154"/>
      <c r="K4" s="154"/>
      <c r="L4" s="154"/>
      <c r="M4" s="154"/>
      <c r="N4" s="154"/>
      <c r="O4" s="154"/>
      <c r="P4" s="154"/>
      <c r="Q4" s="154"/>
    </row>
    <row r="5" spans="1:17" ht="18" customHeight="1">
      <c r="B5" s="152" t="s">
        <v>223</v>
      </c>
      <c r="H5" s="154"/>
      <c r="I5" s="154"/>
      <c r="J5" s="154"/>
      <c r="K5" s="154"/>
      <c r="L5" s="154"/>
      <c r="M5" s="154"/>
      <c r="N5" s="154"/>
      <c r="O5" s="154"/>
      <c r="P5" s="154"/>
      <c r="Q5" s="154"/>
    </row>
    <row r="6" spans="1:17" ht="18" customHeight="1">
      <c r="B6" s="152" t="s">
        <v>224</v>
      </c>
      <c r="H6" s="154"/>
      <c r="I6" s="154"/>
      <c r="J6" s="154"/>
      <c r="K6" s="154"/>
      <c r="L6" s="154"/>
      <c r="M6" s="154"/>
      <c r="N6" s="154"/>
      <c r="O6" s="154"/>
      <c r="P6" s="154"/>
      <c r="Q6" s="154"/>
    </row>
    <row r="7" spans="1:17" ht="18" customHeight="1">
      <c r="B7" s="152" t="s">
        <v>225</v>
      </c>
      <c r="C7" s="155"/>
      <c r="H7" s="154"/>
      <c r="I7" s="154"/>
      <c r="J7" s="154"/>
      <c r="K7" s="154"/>
      <c r="L7" s="154"/>
      <c r="M7" s="154"/>
      <c r="N7" s="154"/>
      <c r="O7" s="154"/>
      <c r="P7" s="154"/>
      <c r="Q7" s="154"/>
    </row>
    <row r="8" spans="1:17" ht="18" customHeight="1">
      <c r="B8" s="155"/>
      <c r="C8" s="155"/>
      <c r="H8" s="154"/>
      <c r="I8" s="154"/>
      <c r="J8" s="154"/>
      <c r="K8" s="154"/>
      <c r="L8" s="154"/>
      <c r="M8" s="154"/>
      <c r="N8" s="154"/>
      <c r="O8" s="154"/>
      <c r="P8" s="154"/>
      <c r="Q8" s="154"/>
    </row>
    <row r="9" spans="1:17" ht="18" customHeight="1" thickBot="1">
      <c r="A9" s="156" t="s">
        <v>710</v>
      </c>
    </row>
    <row r="10" spans="1:17" ht="17.25" customHeight="1">
      <c r="B10" s="776" t="s">
        <v>238</v>
      </c>
      <c r="C10" s="777"/>
      <c r="D10" s="777"/>
      <c r="E10" s="157">
        <v>4</v>
      </c>
      <c r="F10" s="158">
        <v>5</v>
      </c>
      <c r="G10" s="158">
        <v>6</v>
      </c>
      <c r="H10" s="158">
        <v>7</v>
      </c>
      <c r="I10" s="158">
        <v>8</v>
      </c>
      <c r="J10" s="158">
        <v>9</v>
      </c>
      <c r="K10" s="158">
        <v>10</v>
      </c>
      <c r="L10" s="158">
        <v>11</v>
      </c>
      <c r="M10" s="158">
        <v>12</v>
      </c>
      <c r="N10" s="158">
        <v>1</v>
      </c>
      <c r="O10" s="158">
        <v>2</v>
      </c>
      <c r="P10" s="159">
        <v>3</v>
      </c>
      <c r="Q10" s="780" t="s">
        <v>226</v>
      </c>
    </row>
    <row r="11" spans="1:17" ht="17.25" customHeight="1">
      <c r="B11" s="778"/>
      <c r="C11" s="779"/>
      <c r="D11" s="779"/>
      <c r="E11" s="782" t="s">
        <v>227</v>
      </c>
      <c r="F11" s="783"/>
      <c r="G11" s="783"/>
      <c r="H11" s="783"/>
      <c r="I11" s="783"/>
      <c r="J11" s="783"/>
      <c r="K11" s="783"/>
      <c r="L11" s="783"/>
      <c r="M11" s="783"/>
      <c r="N11" s="783"/>
      <c r="O11" s="783"/>
      <c r="P11" s="784"/>
      <c r="Q11" s="781"/>
    </row>
    <row r="12" spans="1:17" ht="17.25" customHeight="1">
      <c r="B12" s="761" t="s">
        <v>228</v>
      </c>
      <c r="C12" s="762"/>
      <c r="D12" s="160" t="s">
        <v>229</v>
      </c>
      <c r="E12" s="161"/>
      <c r="F12" s="162"/>
      <c r="G12" s="162"/>
      <c r="H12" s="162"/>
      <c r="I12" s="162"/>
      <c r="J12" s="162"/>
      <c r="K12" s="162"/>
      <c r="L12" s="162"/>
      <c r="M12" s="162"/>
      <c r="N12" s="162"/>
      <c r="O12" s="162"/>
      <c r="P12" s="163"/>
      <c r="Q12" s="164">
        <f>ROUND(SUM(E12:P12)/12,0)</f>
        <v>0</v>
      </c>
    </row>
    <row r="13" spans="1:17" ht="17.25" customHeight="1">
      <c r="B13" s="763"/>
      <c r="C13" s="768"/>
      <c r="D13" s="165" t="s">
        <v>230</v>
      </c>
      <c r="E13" s="166"/>
      <c r="F13" s="167" t="str">
        <f>IFERROR(F12/$E12,"")</f>
        <v/>
      </c>
      <c r="G13" s="167" t="str">
        <f t="shared" ref="G13:P13" si="0">IFERROR(G12/$E12,"")</f>
        <v/>
      </c>
      <c r="H13" s="167" t="str">
        <f t="shared" si="0"/>
        <v/>
      </c>
      <c r="I13" s="167" t="str">
        <f t="shared" si="0"/>
        <v/>
      </c>
      <c r="J13" s="167" t="str">
        <f t="shared" si="0"/>
        <v/>
      </c>
      <c r="K13" s="167" t="str">
        <f t="shared" si="0"/>
        <v/>
      </c>
      <c r="L13" s="167" t="str">
        <f t="shared" si="0"/>
        <v/>
      </c>
      <c r="M13" s="167" t="str">
        <f t="shared" si="0"/>
        <v/>
      </c>
      <c r="N13" s="167" t="str">
        <f t="shared" si="0"/>
        <v/>
      </c>
      <c r="O13" s="167" t="str">
        <f t="shared" si="0"/>
        <v/>
      </c>
      <c r="P13" s="168" t="str">
        <f t="shared" si="0"/>
        <v/>
      </c>
      <c r="Q13" s="169" t="s">
        <v>231</v>
      </c>
    </row>
    <row r="14" spans="1:17" ht="17.25" customHeight="1">
      <c r="B14" s="761" t="s">
        <v>232</v>
      </c>
      <c r="C14" s="762"/>
      <c r="D14" s="160" t="s">
        <v>229</v>
      </c>
      <c r="E14" s="161"/>
      <c r="F14" s="162"/>
      <c r="G14" s="162"/>
      <c r="H14" s="162"/>
      <c r="I14" s="162"/>
      <c r="J14" s="162"/>
      <c r="K14" s="162"/>
      <c r="L14" s="162"/>
      <c r="M14" s="162"/>
      <c r="N14" s="162"/>
      <c r="O14" s="162"/>
      <c r="P14" s="163"/>
      <c r="Q14" s="164">
        <f>ROUND(SUM(E14:P14)/12,0)</f>
        <v>0</v>
      </c>
    </row>
    <row r="15" spans="1:17" ht="17.25" customHeight="1">
      <c r="B15" s="763"/>
      <c r="C15" s="768"/>
      <c r="D15" s="165" t="s">
        <v>230</v>
      </c>
      <c r="E15" s="166"/>
      <c r="F15" s="167" t="str">
        <f>IFERROR(F14/$E14,"")</f>
        <v/>
      </c>
      <c r="G15" s="167" t="str">
        <f t="shared" ref="G15:P15" si="1">IFERROR(G14/$E14,"")</f>
        <v/>
      </c>
      <c r="H15" s="167" t="str">
        <f t="shared" si="1"/>
        <v/>
      </c>
      <c r="I15" s="167" t="str">
        <f t="shared" si="1"/>
        <v/>
      </c>
      <c r="J15" s="167" t="str">
        <f t="shared" si="1"/>
        <v/>
      </c>
      <c r="K15" s="167" t="str">
        <f t="shared" si="1"/>
        <v/>
      </c>
      <c r="L15" s="167" t="str">
        <f t="shared" si="1"/>
        <v/>
      </c>
      <c r="M15" s="167" t="str">
        <f t="shared" si="1"/>
        <v/>
      </c>
      <c r="N15" s="167" t="str">
        <f t="shared" si="1"/>
        <v/>
      </c>
      <c r="O15" s="167" t="str">
        <f t="shared" si="1"/>
        <v/>
      </c>
      <c r="P15" s="168" t="str">
        <f t="shared" si="1"/>
        <v/>
      </c>
      <c r="Q15" s="169" t="s">
        <v>231</v>
      </c>
    </row>
    <row r="16" spans="1:17" ht="17.25" customHeight="1">
      <c r="B16" s="747" t="s">
        <v>233</v>
      </c>
      <c r="C16" s="748"/>
      <c r="D16" s="160" t="s">
        <v>229</v>
      </c>
      <c r="E16" s="161"/>
      <c r="F16" s="162"/>
      <c r="G16" s="162"/>
      <c r="H16" s="162"/>
      <c r="I16" s="162"/>
      <c r="J16" s="162"/>
      <c r="K16" s="162"/>
      <c r="L16" s="162"/>
      <c r="M16" s="162"/>
      <c r="N16" s="162"/>
      <c r="O16" s="162"/>
      <c r="P16" s="163"/>
      <c r="Q16" s="164">
        <f>ROUND(SUM(E16:P16)/12,0)</f>
        <v>0</v>
      </c>
    </row>
    <row r="17" spans="1:17" ht="17.25" customHeight="1">
      <c r="B17" s="747"/>
      <c r="C17" s="748"/>
      <c r="D17" s="165" t="s">
        <v>230</v>
      </c>
      <c r="E17" s="166"/>
      <c r="F17" s="167" t="str">
        <f>IFERROR(F16/$E16,"")</f>
        <v/>
      </c>
      <c r="G17" s="167" t="str">
        <f t="shared" ref="G17:P17" si="2">IFERROR(G16/$E16,"")</f>
        <v/>
      </c>
      <c r="H17" s="167" t="str">
        <f t="shared" si="2"/>
        <v/>
      </c>
      <c r="I17" s="167" t="str">
        <f t="shared" si="2"/>
        <v/>
      </c>
      <c r="J17" s="167" t="str">
        <f t="shared" si="2"/>
        <v/>
      </c>
      <c r="K17" s="167" t="str">
        <f t="shared" si="2"/>
        <v/>
      </c>
      <c r="L17" s="167" t="str">
        <f t="shared" si="2"/>
        <v/>
      </c>
      <c r="M17" s="167" t="str">
        <f t="shared" si="2"/>
        <v/>
      </c>
      <c r="N17" s="167" t="str">
        <f t="shared" si="2"/>
        <v/>
      </c>
      <c r="O17" s="167" t="str">
        <f t="shared" si="2"/>
        <v/>
      </c>
      <c r="P17" s="168" t="str">
        <f t="shared" si="2"/>
        <v/>
      </c>
      <c r="Q17" s="169"/>
    </row>
    <row r="18" spans="1:17" ht="17.25" customHeight="1">
      <c r="B18" s="761" t="s">
        <v>234</v>
      </c>
      <c r="C18" s="762"/>
      <c r="D18" s="160" t="s">
        <v>229</v>
      </c>
      <c r="E18" s="161"/>
      <c r="F18" s="162"/>
      <c r="G18" s="162"/>
      <c r="H18" s="162"/>
      <c r="I18" s="162"/>
      <c r="J18" s="162"/>
      <c r="K18" s="162"/>
      <c r="L18" s="162"/>
      <c r="M18" s="162"/>
      <c r="N18" s="162"/>
      <c r="O18" s="162"/>
      <c r="P18" s="163"/>
      <c r="Q18" s="164">
        <f>ROUND(SUM(E18:P18)/12,0)</f>
        <v>0</v>
      </c>
    </row>
    <row r="19" spans="1:17" ht="17.25" customHeight="1">
      <c r="B19" s="763"/>
      <c r="C19" s="764"/>
      <c r="D19" s="165" t="s">
        <v>230</v>
      </c>
      <c r="E19" s="166"/>
      <c r="F19" s="167" t="str">
        <f>IFERROR(F18/$E18,"")</f>
        <v/>
      </c>
      <c r="G19" s="167" t="str">
        <f t="shared" ref="G19:P19" si="3">IFERROR(G18/$E18,"")</f>
        <v/>
      </c>
      <c r="H19" s="167" t="str">
        <f t="shared" si="3"/>
        <v/>
      </c>
      <c r="I19" s="167" t="str">
        <f t="shared" si="3"/>
        <v/>
      </c>
      <c r="J19" s="167" t="str">
        <f t="shared" si="3"/>
        <v/>
      </c>
      <c r="K19" s="167" t="str">
        <f t="shared" si="3"/>
        <v/>
      </c>
      <c r="L19" s="167" t="str">
        <f t="shared" si="3"/>
        <v/>
      </c>
      <c r="M19" s="167" t="str">
        <f t="shared" si="3"/>
        <v/>
      </c>
      <c r="N19" s="167" t="str">
        <f t="shared" si="3"/>
        <v/>
      </c>
      <c r="O19" s="167" t="str">
        <f t="shared" si="3"/>
        <v/>
      </c>
      <c r="P19" s="168" t="str">
        <f t="shared" si="3"/>
        <v/>
      </c>
      <c r="Q19" s="169"/>
    </row>
    <row r="20" spans="1:17" ht="17.25" customHeight="1">
      <c r="B20" s="761" t="s">
        <v>235</v>
      </c>
      <c r="C20" s="762"/>
      <c r="D20" s="160" t="s">
        <v>229</v>
      </c>
      <c r="E20" s="161"/>
      <c r="F20" s="162"/>
      <c r="G20" s="162"/>
      <c r="H20" s="162"/>
      <c r="I20" s="162"/>
      <c r="J20" s="162"/>
      <c r="K20" s="162"/>
      <c r="L20" s="162"/>
      <c r="M20" s="162"/>
      <c r="N20" s="162"/>
      <c r="O20" s="162"/>
      <c r="P20" s="163"/>
      <c r="Q20" s="164">
        <f>ROUND(SUM(E20:P20)/12,0)</f>
        <v>0</v>
      </c>
    </row>
    <row r="21" spans="1:17" ht="17.25" customHeight="1">
      <c r="B21" s="763"/>
      <c r="C21" s="764"/>
      <c r="D21" s="165" t="s">
        <v>230</v>
      </c>
      <c r="E21" s="166"/>
      <c r="F21" s="167" t="str">
        <f>IFERROR(F20/$E20,"")</f>
        <v/>
      </c>
      <c r="G21" s="167" t="str">
        <f t="shared" ref="G21:P21" si="4">IFERROR(G20/$E20,"")</f>
        <v/>
      </c>
      <c r="H21" s="167" t="str">
        <f t="shared" si="4"/>
        <v/>
      </c>
      <c r="I21" s="167" t="str">
        <f t="shared" si="4"/>
        <v/>
      </c>
      <c r="J21" s="167" t="str">
        <f t="shared" si="4"/>
        <v/>
      </c>
      <c r="K21" s="167" t="str">
        <f t="shared" si="4"/>
        <v/>
      </c>
      <c r="L21" s="167" t="str">
        <f t="shared" si="4"/>
        <v/>
      </c>
      <c r="M21" s="167" t="str">
        <f t="shared" si="4"/>
        <v/>
      </c>
      <c r="N21" s="167" t="str">
        <f t="shared" si="4"/>
        <v/>
      </c>
      <c r="O21" s="167" t="str">
        <f t="shared" si="4"/>
        <v/>
      </c>
      <c r="P21" s="168" t="str">
        <f t="shared" si="4"/>
        <v/>
      </c>
      <c r="Q21" s="169"/>
    </row>
    <row r="22" spans="1:17" ht="17.25" customHeight="1">
      <c r="B22" s="761" t="s">
        <v>236</v>
      </c>
      <c r="C22" s="765"/>
      <c r="D22" s="160" t="s">
        <v>229</v>
      </c>
      <c r="E22" s="161"/>
      <c r="F22" s="162"/>
      <c r="G22" s="162"/>
      <c r="H22" s="162"/>
      <c r="I22" s="162"/>
      <c r="J22" s="162"/>
      <c r="K22" s="162"/>
      <c r="L22" s="162"/>
      <c r="M22" s="162"/>
      <c r="N22" s="162"/>
      <c r="O22" s="162"/>
      <c r="P22" s="163"/>
      <c r="Q22" s="164">
        <f>ROUND(SUM(E22:P22)/12,0)</f>
        <v>0</v>
      </c>
    </row>
    <row r="23" spans="1:17" ht="17.25" customHeight="1" thickBot="1">
      <c r="B23" s="766"/>
      <c r="C23" s="767"/>
      <c r="D23" s="170" t="s">
        <v>230</v>
      </c>
      <c r="E23" s="171"/>
      <c r="F23" s="172" t="str">
        <f>IFERROR(F22/$E22,"")</f>
        <v/>
      </c>
      <c r="G23" s="172" t="str">
        <f t="shared" ref="G23:P23" si="5">IFERROR(G22/$E22,"")</f>
        <v/>
      </c>
      <c r="H23" s="172" t="str">
        <f t="shared" si="5"/>
        <v/>
      </c>
      <c r="I23" s="172" t="str">
        <f t="shared" si="5"/>
        <v/>
      </c>
      <c r="J23" s="172" t="str">
        <f t="shared" si="5"/>
        <v/>
      </c>
      <c r="K23" s="172" t="str">
        <f t="shared" si="5"/>
        <v/>
      </c>
      <c r="L23" s="172" t="str">
        <f t="shared" si="5"/>
        <v/>
      </c>
      <c r="M23" s="172" t="str">
        <f t="shared" si="5"/>
        <v/>
      </c>
      <c r="N23" s="172" t="str">
        <f t="shared" si="5"/>
        <v/>
      </c>
      <c r="O23" s="172" t="str">
        <f t="shared" si="5"/>
        <v/>
      </c>
      <c r="P23" s="173" t="str">
        <f t="shared" si="5"/>
        <v/>
      </c>
      <c r="Q23" s="174"/>
    </row>
    <row r="24" spans="1:17" ht="17.25" customHeight="1" thickTop="1" thickBot="1">
      <c r="B24" s="751" t="s">
        <v>237</v>
      </c>
      <c r="C24" s="752"/>
      <c r="D24" s="175"/>
      <c r="E24" s="176">
        <f>SUM(E12,E14,E16,E18,E20,E22)</f>
        <v>0</v>
      </c>
      <c r="F24" s="177">
        <f>SUM(F12,F14,F16,F18,F20,F22)</f>
        <v>0</v>
      </c>
      <c r="G24" s="177">
        <f>SUM(G12,G14,G16,G18,G20,G22)</f>
        <v>0</v>
      </c>
      <c r="H24" s="177">
        <f>SUM(H12,H14,H16,H18,H20,H22)</f>
        <v>0</v>
      </c>
      <c r="I24" s="177"/>
      <c r="J24" s="177"/>
      <c r="K24" s="177"/>
      <c r="L24" s="177"/>
      <c r="M24" s="177"/>
      <c r="N24" s="177"/>
      <c r="O24" s="177"/>
      <c r="P24" s="178"/>
      <c r="Q24" s="179">
        <f>SUM(Q12,Q14,Q16,Q18,Q20,Q22)</f>
        <v>0</v>
      </c>
    </row>
    <row r="25" spans="1:17" ht="17.25" customHeight="1">
      <c r="B25" s="154"/>
      <c r="C25" s="154"/>
      <c r="D25" s="154"/>
      <c r="F25" s="180"/>
      <c r="G25" s="180"/>
      <c r="H25" s="180"/>
      <c r="I25" s="180"/>
      <c r="J25" s="180"/>
      <c r="K25" s="180"/>
      <c r="L25" s="180"/>
      <c r="M25" s="180"/>
      <c r="N25" s="180"/>
      <c r="O25" s="180"/>
      <c r="P25" s="180"/>
    </row>
    <row r="26" spans="1:17" ht="17.25" customHeight="1">
      <c r="B26" s="154"/>
      <c r="C26" s="154"/>
      <c r="D26" s="154"/>
      <c r="F26" s="180"/>
      <c r="G26" s="180"/>
      <c r="H26" s="180"/>
      <c r="I26" s="180"/>
      <c r="J26" s="180"/>
      <c r="K26" s="180"/>
      <c r="L26" s="180"/>
      <c r="M26" s="180"/>
      <c r="N26" s="180"/>
      <c r="O26" s="180"/>
      <c r="P26" s="180"/>
    </row>
    <row r="27" spans="1:17" ht="17.25" customHeight="1" thickBot="1">
      <c r="A27" s="156" t="s">
        <v>711</v>
      </c>
      <c r="E27" s="181"/>
    </row>
    <row r="28" spans="1:17" ht="17.25" customHeight="1">
      <c r="B28" s="755" t="s">
        <v>712</v>
      </c>
      <c r="C28" s="756"/>
      <c r="D28" s="757"/>
      <c r="E28" s="157">
        <v>4</v>
      </c>
      <c r="F28" s="182">
        <v>5</v>
      </c>
      <c r="G28" s="182">
        <v>6</v>
      </c>
      <c r="H28" s="159">
        <v>7</v>
      </c>
      <c r="I28" s="158">
        <v>8</v>
      </c>
      <c r="J28" s="158">
        <v>9</v>
      </c>
      <c r="K28" s="183">
        <v>10</v>
      </c>
      <c r="L28" s="158">
        <v>11</v>
      </c>
      <c r="M28" s="158">
        <v>12</v>
      </c>
      <c r="N28" s="158">
        <v>1</v>
      </c>
      <c r="O28" s="158">
        <v>2</v>
      </c>
      <c r="P28" s="159">
        <v>3</v>
      </c>
      <c r="Q28" s="734" t="s">
        <v>226</v>
      </c>
    </row>
    <row r="29" spans="1:17" ht="17.25" customHeight="1">
      <c r="B29" s="758"/>
      <c r="C29" s="759"/>
      <c r="D29" s="760"/>
      <c r="E29" s="736" t="s">
        <v>227</v>
      </c>
      <c r="F29" s="737"/>
      <c r="G29" s="737"/>
      <c r="H29" s="738"/>
      <c r="I29" s="739" t="s">
        <v>239</v>
      </c>
      <c r="J29" s="740"/>
      <c r="K29" s="740"/>
      <c r="L29" s="740"/>
      <c r="M29" s="740"/>
      <c r="N29" s="740"/>
      <c r="O29" s="740"/>
      <c r="P29" s="741"/>
      <c r="Q29" s="735"/>
    </row>
    <row r="30" spans="1:17" ht="18" customHeight="1">
      <c r="B30" s="745" t="str">
        <f>$B$12</f>
        <v>５歳児</v>
      </c>
      <c r="C30" s="746"/>
      <c r="D30" s="184" t="s">
        <v>229</v>
      </c>
      <c r="E30" s="399"/>
      <c r="F30" s="185"/>
      <c r="G30" s="185"/>
      <c r="H30" s="186"/>
      <c r="I30" s="187" t="str">
        <f t="shared" ref="I30:P30" si="6">IFERROR($E$30*I13,"")</f>
        <v/>
      </c>
      <c r="J30" s="187" t="str">
        <f t="shared" si="6"/>
        <v/>
      </c>
      <c r="K30" s="187" t="str">
        <f t="shared" si="6"/>
        <v/>
      </c>
      <c r="L30" s="187" t="str">
        <f t="shared" si="6"/>
        <v/>
      </c>
      <c r="M30" s="187" t="str">
        <f t="shared" si="6"/>
        <v/>
      </c>
      <c r="N30" s="187" t="str">
        <f t="shared" si="6"/>
        <v/>
      </c>
      <c r="O30" s="187" t="str">
        <f t="shared" si="6"/>
        <v/>
      </c>
      <c r="P30" s="188" t="str">
        <f t="shared" si="6"/>
        <v/>
      </c>
      <c r="Q30" s="189">
        <f t="shared" ref="Q30:Q35" si="7">ROUND(SUM(E30:P30)/12,0)</f>
        <v>0</v>
      </c>
    </row>
    <row r="31" spans="1:17" ht="18" customHeight="1">
      <c r="B31" s="745" t="str">
        <f>$B$14</f>
        <v>４歳児</v>
      </c>
      <c r="C31" s="746"/>
      <c r="D31" s="184" t="s">
        <v>229</v>
      </c>
      <c r="E31" s="399"/>
      <c r="F31" s="185"/>
      <c r="G31" s="185"/>
      <c r="H31" s="186"/>
      <c r="I31" s="187" t="str">
        <f t="shared" ref="I31:P31" si="8">IFERROR($E$31*I15,"")</f>
        <v/>
      </c>
      <c r="J31" s="187" t="str">
        <f t="shared" si="8"/>
        <v/>
      </c>
      <c r="K31" s="187" t="str">
        <f t="shared" si="8"/>
        <v/>
      </c>
      <c r="L31" s="187" t="str">
        <f t="shared" si="8"/>
        <v/>
      </c>
      <c r="M31" s="187" t="str">
        <f t="shared" si="8"/>
        <v/>
      </c>
      <c r="N31" s="187" t="str">
        <f t="shared" si="8"/>
        <v/>
      </c>
      <c r="O31" s="187" t="str">
        <f t="shared" si="8"/>
        <v/>
      </c>
      <c r="P31" s="188" t="str">
        <f t="shared" si="8"/>
        <v/>
      </c>
      <c r="Q31" s="189">
        <f t="shared" si="7"/>
        <v>0</v>
      </c>
    </row>
    <row r="32" spans="1:17" ht="18" customHeight="1">
      <c r="B32" s="761" t="str">
        <f>$B$16</f>
        <v>３歳児</v>
      </c>
      <c r="C32" s="765"/>
      <c r="D32" s="190" t="s">
        <v>229</v>
      </c>
      <c r="E32" s="399"/>
      <c r="F32" s="185"/>
      <c r="G32" s="185"/>
      <c r="H32" s="186"/>
      <c r="I32" s="187" t="str">
        <f t="shared" ref="I32:P32" si="9">IFERROR($E$32*I17,"")</f>
        <v/>
      </c>
      <c r="J32" s="187" t="str">
        <f t="shared" si="9"/>
        <v/>
      </c>
      <c r="K32" s="187" t="str">
        <f t="shared" si="9"/>
        <v/>
      </c>
      <c r="L32" s="187" t="str">
        <f t="shared" si="9"/>
        <v/>
      </c>
      <c r="M32" s="187" t="str">
        <f t="shared" si="9"/>
        <v/>
      </c>
      <c r="N32" s="187" t="str">
        <f t="shared" si="9"/>
        <v/>
      </c>
      <c r="O32" s="187" t="str">
        <f t="shared" si="9"/>
        <v/>
      </c>
      <c r="P32" s="188" t="str">
        <f t="shared" si="9"/>
        <v/>
      </c>
      <c r="Q32" s="189">
        <f t="shared" si="7"/>
        <v>0</v>
      </c>
    </row>
    <row r="33" spans="1:17" ht="18" customHeight="1">
      <c r="B33" s="745" t="str">
        <f>$B$18</f>
        <v>２歳児</v>
      </c>
      <c r="C33" s="746"/>
      <c r="D33" s="184" t="s">
        <v>229</v>
      </c>
      <c r="E33" s="399"/>
      <c r="F33" s="191"/>
      <c r="G33" s="191"/>
      <c r="H33" s="186"/>
      <c r="I33" s="187" t="str">
        <f t="shared" ref="I33:P33" si="10">IFERROR($E$33*I19,"")</f>
        <v/>
      </c>
      <c r="J33" s="187" t="str">
        <f t="shared" si="10"/>
        <v/>
      </c>
      <c r="K33" s="187" t="str">
        <f t="shared" si="10"/>
        <v/>
      </c>
      <c r="L33" s="187" t="str">
        <f t="shared" si="10"/>
        <v/>
      </c>
      <c r="M33" s="187" t="str">
        <f t="shared" si="10"/>
        <v/>
      </c>
      <c r="N33" s="187" t="str">
        <f t="shared" si="10"/>
        <v/>
      </c>
      <c r="O33" s="187" t="str">
        <f t="shared" si="10"/>
        <v/>
      </c>
      <c r="P33" s="188" t="str">
        <f t="shared" si="10"/>
        <v/>
      </c>
      <c r="Q33" s="189">
        <f t="shared" si="7"/>
        <v>0</v>
      </c>
    </row>
    <row r="34" spans="1:17" ht="18" customHeight="1">
      <c r="B34" s="745" t="str">
        <f>$B$20</f>
        <v>１歳児</v>
      </c>
      <c r="C34" s="746"/>
      <c r="D34" s="184" t="s">
        <v>229</v>
      </c>
      <c r="E34" s="399"/>
      <c r="F34" s="191"/>
      <c r="G34" s="191"/>
      <c r="H34" s="186"/>
      <c r="I34" s="187" t="str">
        <f t="shared" ref="I34:P34" si="11">IFERROR($E$34*I21,"")</f>
        <v/>
      </c>
      <c r="J34" s="187" t="str">
        <f t="shared" si="11"/>
        <v/>
      </c>
      <c r="K34" s="187" t="str">
        <f t="shared" si="11"/>
        <v/>
      </c>
      <c r="L34" s="187" t="str">
        <f t="shared" si="11"/>
        <v/>
      </c>
      <c r="M34" s="187" t="str">
        <f t="shared" si="11"/>
        <v/>
      </c>
      <c r="N34" s="187" t="str">
        <f t="shared" si="11"/>
        <v/>
      </c>
      <c r="O34" s="187" t="str">
        <f t="shared" si="11"/>
        <v/>
      </c>
      <c r="P34" s="188" t="str">
        <f t="shared" si="11"/>
        <v/>
      </c>
      <c r="Q34" s="189">
        <f t="shared" si="7"/>
        <v>0</v>
      </c>
    </row>
    <row r="35" spans="1:17" ht="18" customHeight="1" thickBot="1">
      <c r="B35" s="749" t="str">
        <f>$B$22</f>
        <v>０歳児</v>
      </c>
      <c r="C35" s="750"/>
      <c r="D35" s="192" t="s">
        <v>229</v>
      </c>
      <c r="E35" s="400"/>
      <c r="F35" s="193"/>
      <c r="G35" s="193"/>
      <c r="H35" s="194"/>
      <c r="I35" s="195" t="str">
        <f t="shared" ref="I35:P35" si="12">IFERROR($E$35*I23,"")</f>
        <v/>
      </c>
      <c r="J35" s="195" t="str">
        <f t="shared" si="12"/>
        <v/>
      </c>
      <c r="K35" s="195" t="str">
        <f t="shared" si="12"/>
        <v/>
      </c>
      <c r="L35" s="195" t="str">
        <f t="shared" si="12"/>
        <v/>
      </c>
      <c r="M35" s="195" t="str">
        <f t="shared" si="12"/>
        <v/>
      </c>
      <c r="N35" s="195" t="str">
        <f t="shared" si="12"/>
        <v/>
      </c>
      <c r="O35" s="195" t="str">
        <f t="shared" si="12"/>
        <v/>
      </c>
      <c r="P35" s="196" t="str">
        <f t="shared" si="12"/>
        <v/>
      </c>
      <c r="Q35" s="197">
        <f t="shared" si="7"/>
        <v>0</v>
      </c>
    </row>
    <row r="36" spans="1:17" ht="18" customHeight="1" thickTop="1" thickBot="1">
      <c r="B36" s="753" t="s">
        <v>237</v>
      </c>
      <c r="C36" s="754"/>
      <c r="D36" s="198"/>
      <c r="E36" s="199">
        <f>SUM(E30:E35)</f>
        <v>0</v>
      </c>
      <c r="F36" s="200">
        <f>SUM(F30:F35)</f>
        <v>0</v>
      </c>
      <c r="G36" s="201">
        <f>SUM(G30:G35)</f>
        <v>0</v>
      </c>
      <c r="H36" s="202">
        <f>SUM(H30:H35)</f>
        <v>0</v>
      </c>
      <c r="I36" s="203"/>
      <c r="J36" s="204"/>
      <c r="K36" s="204"/>
      <c r="L36" s="204"/>
      <c r="M36" s="204"/>
      <c r="N36" s="204"/>
      <c r="O36" s="204"/>
      <c r="P36" s="205"/>
      <c r="Q36" s="206">
        <f>SUM(Q30:Q35)</f>
        <v>0</v>
      </c>
    </row>
    <row r="37" spans="1:17" ht="17.25" customHeight="1">
      <c r="B37" s="207" t="s">
        <v>240</v>
      </c>
    </row>
    <row r="38" spans="1:17" ht="17.25" customHeight="1"/>
    <row r="39" spans="1:17" ht="17.25" customHeight="1"/>
    <row r="40" spans="1:17" ht="17.25" customHeight="1"/>
    <row r="41" spans="1:17" ht="17.25" customHeight="1"/>
    <row r="42" spans="1:17" ht="17.25" customHeight="1" thickBot="1">
      <c r="A42" s="156" t="s">
        <v>241</v>
      </c>
      <c r="E42" s="181"/>
    </row>
    <row r="43" spans="1:17" ht="17.25" customHeight="1">
      <c r="B43" s="755" t="s">
        <v>712</v>
      </c>
      <c r="C43" s="756"/>
      <c r="D43" s="757"/>
      <c r="E43" s="157">
        <v>4</v>
      </c>
      <c r="F43" s="182">
        <v>5</v>
      </c>
      <c r="G43" s="182">
        <v>6</v>
      </c>
      <c r="H43" s="159">
        <v>7</v>
      </c>
      <c r="I43" s="158">
        <v>8</v>
      </c>
      <c r="J43" s="158">
        <v>9</v>
      </c>
      <c r="K43" s="183">
        <v>10</v>
      </c>
      <c r="L43" s="158">
        <v>11</v>
      </c>
      <c r="M43" s="158">
        <v>12</v>
      </c>
      <c r="N43" s="158">
        <v>1</v>
      </c>
      <c r="O43" s="158">
        <v>2</v>
      </c>
      <c r="P43" s="159">
        <v>3</v>
      </c>
      <c r="Q43" s="734" t="s">
        <v>226</v>
      </c>
    </row>
    <row r="44" spans="1:17" ht="17.25" customHeight="1">
      <c r="B44" s="758"/>
      <c r="C44" s="759"/>
      <c r="D44" s="760"/>
      <c r="E44" s="736" t="s">
        <v>227</v>
      </c>
      <c r="F44" s="737"/>
      <c r="G44" s="737"/>
      <c r="H44" s="738"/>
      <c r="I44" s="739" t="s">
        <v>242</v>
      </c>
      <c r="J44" s="740"/>
      <c r="K44" s="740"/>
      <c r="L44" s="740"/>
      <c r="M44" s="740"/>
      <c r="N44" s="740"/>
      <c r="O44" s="740"/>
      <c r="P44" s="741"/>
      <c r="Q44" s="735"/>
    </row>
    <row r="45" spans="1:17" ht="18" customHeight="1">
      <c r="B45" s="745" t="str">
        <f>$B$12</f>
        <v>５歳児</v>
      </c>
      <c r="C45" s="746"/>
      <c r="D45" s="208" t="s">
        <v>229</v>
      </c>
      <c r="E45" s="209">
        <f t="shared" ref="E45:H50" si="13">E30</f>
        <v>0</v>
      </c>
      <c r="F45" s="210">
        <f t="shared" si="13"/>
        <v>0</v>
      </c>
      <c r="G45" s="210">
        <f t="shared" si="13"/>
        <v>0</v>
      </c>
      <c r="H45" s="211">
        <f t="shared" si="13"/>
        <v>0</v>
      </c>
      <c r="I45" s="185"/>
      <c r="J45" s="185"/>
      <c r="K45" s="185"/>
      <c r="L45" s="185"/>
      <c r="M45" s="185"/>
      <c r="N45" s="185"/>
      <c r="O45" s="185"/>
      <c r="P45" s="186"/>
      <c r="Q45" s="189">
        <f t="shared" ref="Q45:Q50" si="14">ROUND(SUM(E45:P45)/12,0)</f>
        <v>0</v>
      </c>
    </row>
    <row r="46" spans="1:17" ht="18" customHeight="1">
      <c r="B46" s="745" t="str">
        <f>$B$14</f>
        <v>４歳児</v>
      </c>
      <c r="C46" s="746"/>
      <c r="D46" s="208" t="s">
        <v>229</v>
      </c>
      <c r="E46" s="209">
        <f t="shared" si="13"/>
        <v>0</v>
      </c>
      <c r="F46" s="210">
        <f t="shared" si="13"/>
        <v>0</v>
      </c>
      <c r="G46" s="210">
        <f t="shared" si="13"/>
        <v>0</v>
      </c>
      <c r="H46" s="211">
        <f t="shared" si="13"/>
        <v>0</v>
      </c>
      <c r="I46" s="185"/>
      <c r="J46" s="185"/>
      <c r="K46" s="185"/>
      <c r="L46" s="185"/>
      <c r="M46" s="185"/>
      <c r="N46" s="185"/>
      <c r="O46" s="185"/>
      <c r="P46" s="186"/>
      <c r="Q46" s="189">
        <f t="shared" si="14"/>
        <v>0</v>
      </c>
    </row>
    <row r="47" spans="1:17" ht="18" customHeight="1">
      <c r="B47" s="747" t="str">
        <f>$B$16</f>
        <v>３歳児</v>
      </c>
      <c r="C47" s="748"/>
      <c r="D47" s="208" t="s">
        <v>229</v>
      </c>
      <c r="E47" s="209">
        <f t="shared" si="13"/>
        <v>0</v>
      </c>
      <c r="F47" s="210">
        <f t="shared" si="13"/>
        <v>0</v>
      </c>
      <c r="G47" s="210">
        <f t="shared" si="13"/>
        <v>0</v>
      </c>
      <c r="H47" s="211">
        <f t="shared" si="13"/>
        <v>0</v>
      </c>
      <c r="I47" s="185"/>
      <c r="J47" s="185"/>
      <c r="K47" s="185"/>
      <c r="L47" s="185"/>
      <c r="M47" s="185"/>
      <c r="N47" s="185"/>
      <c r="O47" s="185"/>
      <c r="P47" s="186"/>
      <c r="Q47" s="189">
        <f t="shared" si="14"/>
        <v>0</v>
      </c>
    </row>
    <row r="48" spans="1:17" ht="18" customHeight="1">
      <c r="B48" s="745" t="str">
        <f>$B$18</f>
        <v>２歳児</v>
      </c>
      <c r="C48" s="746"/>
      <c r="D48" s="208" t="s">
        <v>229</v>
      </c>
      <c r="E48" s="209">
        <f t="shared" si="13"/>
        <v>0</v>
      </c>
      <c r="F48" s="212">
        <f t="shared" si="13"/>
        <v>0</v>
      </c>
      <c r="G48" s="212">
        <f t="shared" si="13"/>
        <v>0</v>
      </c>
      <c r="H48" s="211">
        <f t="shared" si="13"/>
        <v>0</v>
      </c>
      <c r="I48" s="185"/>
      <c r="J48" s="185"/>
      <c r="K48" s="185"/>
      <c r="L48" s="185"/>
      <c r="M48" s="185"/>
      <c r="N48" s="185"/>
      <c r="O48" s="185"/>
      <c r="P48" s="186"/>
      <c r="Q48" s="189">
        <f t="shared" si="14"/>
        <v>0</v>
      </c>
    </row>
    <row r="49" spans="2:17" ht="18" customHeight="1">
      <c r="B49" s="745" t="str">
        <f>$B$20</f>
        <v>１歳児</v>
      </c>
      <c r="C49" s="746"/>
      <c r="D49" s="208" t="s">
        <v>229</v>
      </c>
      <c r="E49" s="209">
        <f t="shared" si="13"/>
        <v>0</v>
      </c>
      <c r="F49" s="212">
        <f t="shared" si="13"/>
        <v>0</v>
      </c>
      <c r="G49" s="212">
        <f t="shared" si="13"/>
        <v>0</v>
      </c>
      <c r="H49" s="211">
        <f t="shared" si="13"/>
        <v>0</v>
      </c>
      <c r="I49" s="185"/>
      <c r="J49" s="185"/>
      <c r="K49" s="185"/>
      <c r="L49" s="185"/>
      <c r="M49" s="185"/>
      <c r="N49" s="185"/>
      <c r="O49" s="185"/>
      <c r="P49" s="186"/>
      <c r="Q49" s="189">
        <f t="shared" si="14"/>
        <v>0</v>
      </c>
    </row>
    <row r="50" spans="2:17" ht="18" customHeight="1" thickBot="1">
      <c r="B50" s="749" t="str">
        <f>$B$22</f>
        <v>０歳児</v>
      </c>
      <c r="C50" s="750"/>
      <c r="D50" s="213" t="s">
        <v>229</v>
      </c>
      <c r="E50" s="214">
        <f t="shared" si="13"/>
        <v>0</v>
      </c>
      <c r="F50" s="215">
        <f t="shared" si="13"/>
        <v>0</v>
      </c>
      <c r="G50" s="215">
        <f t="shared" si="13"/>
        <v>0</v>
      </c>
      <c r="H50" s="216">
        <f t="shared" si="13"/>
        <v>0</v>
      </c>
      <c r="I50" s="217"/>
      <c r="J50" s="217"/>
      <c r="K50" s="217"/>
      <c r="L50" s="217"/>
      <c r="M50" s="217"/>
      <c r="N50" s="217"/>
      <c r="O50" s="217"/>
      <c r="P50" s="194"/>
      <c r="Q50" s="197">
        <f t="shared" si="14"/>
        <v>0</v>
      </c>
    </row>
    <row r="51" spans="2:17" ht="18" customHeight="1" thickTop="1" thickBot="1">
      <c r="B51" s="751" t="s">
        <v>237</v>
      </c>
      <c r="C51" s="752"/>
      <c r="D51" s="218"/>
      <c r="E51" s="199">
        <f>SUM(E45:E47,E48:E50)</f>
        <v>0</v>
      </c>
      <c r="F51" s="200">
        <f>SUM(F45:F47,F48:F50)</f>
        <v>0</v>
      </c>
      <c r="G51" s="201">
        <f>SUM(G45:G47,G48:G50)</f>
        <v>0</v>
      </c>
      <c r="H51" s="219">
        <f>SUM(H45:H47,H48:H50)</f>
        <v>0</v>
      </c>
      <c r="I51" s="199"/>
      <c r="J51" s="177"/>
      <c r="K51" s="177"/>
      <c r="L51" s="177"/>
      <c r="M51" s="177"/>
      <c r="N51" s="177"/>
      <c r="O51" s="177"/>
      <c r="P51" s="178"/>
      <c r="Q51" s="206">
        <f>SUM(Q45:Q50)</f>
        <v>0</v>
      </c>
    </row>
    <row r="52" spans="2:17" ht="17.25" customHeight="1">
      <c r="B52" s="207" t="s">
        <v>240</v>
      </c>
      <c r="E52" s="220"/>
      <c r="F52" s="220"/>
      <c r="G52" s="220"/>
      <c r="H52" s="220"/>
      <c r="I52" s="220"/>
      <c r="J52" s="220"/>
      <c r="K52" s="220"/>
      <c r="L52" s="220"/>
      <c r="M52" s="220"/>
      <c r="N52" s="220"/>
      <c r="O52" s="220"/>
      <c r="P52" s="220"/>
      <c r="Q52" s="220"/>
    </row>
    <row r="53" spans="2:17" ht="17.25" customHeight="1">
      <c r="E53" s="220"/>
      <c r="F53" s="220"/>
      <c r="G53" s="220"/>
      <c r="H53" s="220"/>
      <c r="I53" s="220"/>
      <c r="J53" s="220"/>
      <c r="K53" s="220"/>
      <c r="L53" s="220"/>
      <c r="M53" s="220"/>
      <c r="N53" s="220"/>
      <c r="O53" s="220"/>
      <c r="P53" s="220"/>
      <c r="Q53" s="220"/>
    </row>
    <row r="54" spans="2:17" ht="17.25" customHeight="1" thickBot="1">
      <c r="B54" s="221" t="s">
        <v>243</v>
      </c>
      <c r="C54" s="222"/>
    </row>
    <row r="55" spans="2:17" ht="94.5" customHeight="1" thickBot="1">
      <c r="B55" s="742" t="s">
        <v>244</v>
      </c>
      <c r="C55" s="743"/>
      <c r="D55" s="743"/>
      <c r="E55" s="743"/>
      <c r="F55" s="743"/>
      <c r="G55" s="743"/>
      <c r="H55" s="743"/>
      <c r="I55" s="743"/>
      <c r="J55" s="743"/>
      <c r="K55" s="743"/>
      <c r="L55" s="743"/>
      <c r="M55" s="743"/>
      <c r="N55" s="743"/>
      <c r="O55" s="743"/>
      <c r="P55" s="743"/>
      <c r="Q55" s="744"/>
    </row>
    <row r="56" spans="2:17" ht="17.25" customHeight="1"/>
    <row r="57" spans="2:17" ht="17.25" customHeight="1"/>
    <row r="58" spans="2:17" ht="17.25" customHeight="1"/>
    <row r="59" spans="2:17" ht="17.25" customHeight="1"/>
    <row r="60" spans="2:17" ht="17.25" customHeight="1"/>
    <row r="61" spans="2:17" ht="17.25" customHeight="1"/>
    <row r="62" spans="2:17" ht="17.25" customHeight="1"/>
    <row r="63" spans="2:17" ht="17.25" customHeight="1"/>
    <row r="64" spans="2:17"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sheetData>
  <sheetProtection algorithmName="SHA-512" hashValue="3obI6ClzCy1G7ijuSMDEm4bMo1cV3g0jg7PDgZ5cfzuf6IiaF3MyPE89g43wFZAu6iBFySPrjlsTM3yV3/bNdw==" saltValue="m0jytulJg141weYay6jRSQ==" spinCount="100000" sheet="1" objects="1" scenarios="1"/>
  <mergeCells count="36">
    <mergeCell ref="A1:Q1"/>
    <mergeCell ref="H3:L3"/>
    <mergeCell ref="M3:Q3"/>
    <mergeCell ref="B10:D11"/>
    <mergeCell ref="Q10:Q11"/>
    <mergeCell ref="E11:P11"/>
    <mergeCell ref="Q28:Q29"/>
    <mergeCell ref="E29:H29"/>
    <mergeCell ref="I29:P29"/>
    <mergeCell ref="B12:C13"/>
    <mergeCell ref="B14:C15"/>
    <mergeCell ref="B16:C17"/>
    <mergeCell ref="B18:C19"/>
    <mergeCell ref="B35:C35"/>
    <mergeCell ref="B36:C36"/>
    <mergeCell ref="B43:D44"/>
    <mergeCell ref="B20:C21"/>
    <mergeCell ref="B22:C23"/>
    <mergeCell ref="B24:C24"/>
    <mergeCell ref="B28:D29"/>
    <mergeCell ref="B30:C30"/>
    <mergeCell ref="B31:C31"/>
    <mergeCell ref="B32:C32"/>
    <mergeCell ref="B33:C33"/>
    <mergeCell ref="B34:C34"/>
    <mergeCell ref="Q43:Q44"/>
    <mergeCell ref="E44:H44"/>
    <mergeCell ref="I44:P44"/>
    <mergeCell ref="B55:Q55"/>
    <mergeCell ref="B46:C46"/>
    <mergeCell ref="B47:C47"/>
    <mergeCell ref="B48:C48"/>
    <mergeCell ref="B49:C49"/>
    <mergeCell ref="B50:C50"/>
    <mergeCell ref="B51:C51"/>
    <mergeCell ref="B45:C45"/>
  </mergeCells>
  <phoneticPr fontId="4"/>
  <dataValidations count="1">
    <dataValidation type="whole" allowBlank="1" showInputMessage="1" showErrorMessage="1" sqref="E12:P12 E14:P14 E16:P16 E18:P18 E20:P20 E22:P22 E30:H35 I45:P50" xr:uid="{032A97B4-DC48-49F3-A2B8-E319C9BC220D}">
      <formula1>0</formula1>
      <formula2>1000</formula2>
    </dataValidation>
  </dataValidations>
  <pageMargins left="0.61" right="0.27559055118110237" top="0.55118110236220474" bottom="0.19685039370078741" header="0.31496062992125984" footer="0.19685039370078741"/>
  <pageSetup paperSize="9" scale="75" orientation="portrait" r:id="rId1"/>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B9B1A-66D4-430A-A1B9-63E50EC46D19}">
  <dimension ref="A1:T2"/>
  <sheetViews>
    <sheetView zoomScale="85" zoomScaleNormal="85" workbookViewId="0">
      <selection activeCell="P2" sqref="P2"/>
    </sheetView>
  </sheetViews>
  <sheetFormatPr defaultRowHeight="18.75"/>
  <cols>
    <col min="1" max="20" width="5.25" customWidth="1"/>
  </cols>
  <sheetData>
    <row r="1" spans="1:20" ht="163.5" customHeight="1">
      <c r="A1" s="716" t="s">
        <v>642</v>
      </c>
      <c r="B1" s="716" t="s">
        <v>643</v>
      </c>
      <c r="C1" s="716" t="s">
        <v>644</v>
      </c>
      <c r="D1" s="716" t="s">
        <v>694</v>
      </c>
      <c r="E1" s="716" t="s">
        <v>695</v>
      </c>
      <c r="F1" s="716" t="s">
        <v>696</v>
      </c>
      <c r="G1" s="716" t="s">
        <v>697</v>
      </c>
      <c r="H1" s="716" t="s">
        <v>698</v>
      </c>
      <c r="I1" s="716" t="s">
        <v>699</v>
      </c>
      <c r="J1" s="716" t="s">
        <v>15</v>
      </c>
      <c r="K1" s="716" t="s">
        <v>704</v>
      </c>
      <c r="L1" s="716" t="s">
        <v>700</v>
      </c>
      <c r="M1" s="716" t="s">
        <v>280</v>
      </c>
      <c r="N1" s="716" t="s">
        <v>705</v>
      </c>
      <c r="O1" s="716" t="s">
        <v>701</v>
      </c>
      <c r="P1" s="716" t="s">
        <v>275</v>
      </c>
      <c r="Q1" s="716" t="s">
        <v>702</v>
      </c>
      <c r="R1" s="716" t="s">
        <v>277</v>
      </c>
      <c r="S1" s="716" t="s">
        <v>703</v>
      </c>
      <c r="T1" s="716" t="s">
        <v>708</v>
      </c>
    </row>
    <row r="2" spans="1:20">
      <c r="A2">
        <f>'0_基本情報'!$D$3</f>
        <v>0</v>
      </c>
      <c r="B2">
        <f>'0_基本情報'!$D$4</f>
        <v>0</v>
      </c>
      <c r="C2">
        <f>'0_基本情報'!$D$5</f>
        <v>0</v>
      </c>
      <c r="D2" s="717">
        <f>'2_区分12加算額計算表'!$D$8</f>
        <v>0</v>
      </c>
      <c r="E2" s="717">
        <f>'2_区分12加算額計算表'!$D$19</f>
        <v>0</v>
      </c>
      <c r="F2" s="717">
        <f>様式3!$F$27+様式3!$M$27+様式3!$T$27+様式3!$AA$27</f>
        <v>0</v>
      </c>
      <c r="G2" s="717">
        <f>'2_区分12加算額計算表'!F22</f>
        <v>0</v>
      </c>
      <c r="H2" s="717">
        <f>'2_区分12加算額計算表'!F23</f>
        <v>0</v>
      </c>
      <c r="I2" s="717">
        <f>'2_区分12加算額計算表'!F24</f>
        <v>0</v>
      </c>
      <c r="J2" s="717">
        <f>'2_区分12加算額計算表'!F25</f>
        <v>0</v>
      </c>
      <c r="K2" s="717">
        <f>'2_区分12加算額計算表'!I25</f>
        <v>0</v>
      </c>
      <c r="L2" s="717">
        <f>'2_区分12加算額計算表'!F26</f>
        <v>0</v>
      </c>
      <c r="M2" s="717">
        <f>'2_区分12加算額計算表'!F27</f>
        <v>0</v>
      </c>
      <c r="N2" s="717">
        <f>'2_区分12加算額計算表'!I27</f>
        <v>0</v>
      </c>
      <c r="O2" s="717">
        <f>'2_区分12加算額計算表'!F28</f>
        <v>0</v>
      </c>
      <c r="P2" s="717">
        <f>'2_区分12加算額計算表'!F29</f>
        <v>0</v>
      </c>
      <c r="Q2" s="717">
        <f>'2_区分12加算額計算表'!F30</f>
        <v>0</v>
      </c>
      <c r="R2" s="717">
        <f>'2_区分12加算額計算表'!F31</f>
        <v>0</v>
      </c>
      <c r="S2" s="717">
        <f>'2_区分12加算額計算表'!F32</f>
        <v>0</v>
      </c>
      <c r="T2" s="717">
        <f>'2_区分12加算額計算表'!F33</f>
        <v>0</v>
      </c>
    </row>
  </sheetData>
  <sheetProtection algorithmName="SHA-512" hashValue="1rl5P9R7Qbv1txiWzZ+1P8j7CKxSF9WASO8tJD4Hw6d0ESXJA0Cn1Bri4hVaaRMFHmOaKWqHOzIY9iqikXWzCQ==" saltValue="Akn44+TNKWtLK9wySg9fcA==" spinCount="100000" sheet="1" objects="1" scenarios="1"/>
  <phoneticPr fontId="4"/>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5D16C-F289-410D-80F2-8C6C538640A8}">
  <sheetPr>
    <pageSetUpPr fitToPage="1"/>
  </sheetPr>
  <dimension ref="A1:Q94"/>
  <sheetViews>
    <sheetView view="pageBreakPreview" zoomScale="70" zoomScaleNormal="100" zoomScaleSheetLayoutView="70" workbookViewId="0">
      <selection activeCell="L6" sqref="L6"/>
    </sheetView>
  </sheetViews>
  <sheetFormatPr defaultColWidth="9" defaultRowHeight="18.75"/>
  <cols>
    <col min="1" max="1" width="2.375" style="152" customWidth="1"/>
    <col min="2" max="2" width="1.625" style="152" customWidth="1"/>
    <col min="3" max="3" width="14.125" style="152" customWidth="1"/>
    <col min="4" max="4" width="6.875" style="152" customWidth="1"/>
    <col min="5" max="16" width="6.625" style="152" customWidth="1"/>
    <col min="17" max="17" width="7.5" style="152" customWidth="1"/>
    <col min="18" max="16384" width="9" style="152"/>
  </cols>
  <sheetData>
    <row r="1" spans="1:17" ht="40.5" customHeight="1">
      <c r="A1" s="769" t="s">
        <v>246</v>
      </c>
      <c r="B1" s="769"/>
      <c r="C1" s="769"/>
      <c r="D1" s="769"/>
      <c r="E1" s="769"/>
      <c r="F1" s="769"/>
      <c r="G1" s="769"/>
      <c r="H1" s="769"/>
      <c r="I1" s="769"/>
      <c r="J1" s="769"/>
      <c r="K1" s="769"/>
      <c r="L1" s="769"/>
      <c r="M1" s="769"/>
      <c r="N1" s="769"/>
      <c r="O1" s="769"/>
      <c r="P1" s="769"/>
      <c r="Q1" s="769"/>
    </row>
    <row r="2" spans="1:17" ht="18" customHeight="1" thickBot="1">
      <c r="B2" s="153"/>
      <c r="C2" s="153"/>
    </row>
    <row r="3" spans="1:17" ht="18" customHeight="1" thickBot="1">
      <c r="B3" s="153"/>
      <c r="C3" s="153"/>
      <c r="H3" s="770" t="s">
        <v>222</v>
      </c>
      <c r="I3" s="771"/>
      <c r="J3" s="771"/>
      <c r="K3" s="771"/>
      <c r="L3" s="772"/>
      <c r="M3" s="785">
        <f>'1-1_児童数計算表'!$M$3</f>
        <v>0</v>
      </c>
      <c r="N3" s="786"/>
      <c r="O3" s="786"/>
      <c r="P3" s="786"/>
      <c r="Q3" s="787"/>
    </row>
    <row r="4" spans="1:17" ht="18" customHeight="1">
      <c r="B4" s="153"/>
      <c r="C4" s="153"/>
      <c r="H4" s="154"/>
      <c r="I4" s="154"/>
      <c r="J4" s="154"/>
      <c r="K4" s="154"/>
      <c r="L4" s="154"/>
      <c r="M4" s="154"/>
      <c r="N4" s="154"/>
      <c r="O4" s="154"/>
      <c r="P4" s="154"/>
      <c r="Q4" s="154"/>
    </row>
    <row r="5" spans="1:17" ht="18" customHeight="1">
      <c r="B5" s="152" t="s">
        <v>223</v>
      </c>
      <c r="H5" s="154"/>
      <c r="I5" s="154"/>
      <c r="J5" s="154"/>
      <c r="K5" s="154"/>
      <c r="L5" s="154"/>
      <c r="M5" s="154"/>
      <c r="N5" s="154"/>
      <c r="O5" s="154"/>
      <c r="P5" s="154"/>
      <c r="Q5" s="154"/>
    </row>
    <row r="6" spans="1:17" ht="18" customHeight="1">
      <c r="B6" s="152" t="s">
        <v>224</v>
      </c>
      <c r="H6" s="154"/>
      <c r="I6" s="154"/>
      <c r="J6" s="154"/>
      <c r="K6" s="154"/>
      <c r="L6" s="154"/>
      <c r="M6" s="154"/>
      <c r="N6" s="154"/>
      <c r="O6" s="154"/>
      <c r="P6" s="154"/>
      <c r="Q6" s="154"/>
    </row>
    <row r="7" spans="1:17" ht="18" customHeight="1">
      <c r="B7" s="152" t="s">
        <v>225</v>
      </c>
      <c r="C7" s="155"/>
      <c r="H7" s="154"/>
      <c r="I7" s="154"/>
      <c r="J7" s="154"/>
      <c r="K7" s="154"/>
      <c r="L7" s="154"/>
      <c r="M7" s="154"/>
      <c r="N7" s="154"/>
      <c r="O7" s="154"/>
      <c r="P7" s="154"/>
      <c r="Q7" s="154"/>
    </row>
    <row r="8" spans="1:17" ht="18" customHeight="1">
      <c r="B8" s="155"/>
      <c r="C8" s="155"/>
      <c r="H8" s="154"/>
      <c r="I8" s="154"/>
      <c r="J8" s="154"/>
      <c r="K8" s="154"/>
      <c r="L8" s="154"/>
      <c r="M8" s="154"/>
      <c r="N8" s="154"/>
      <c r="O8" s="154"/>
      <c r="P8" s="154"/>
      <c r="Q8" s="154"/>
    </row>
    <row r="9" spans="1:17" ht="18" customHeight="1" thickBot="1">
      <c r="A9" s="156" t="s">
        <v>710</v>
      </c>
    </row>
    <row r="10" spans="1:17" ht="17.25" customHeight="1">
      <c r="B10" s="776" t="s">
        <v>238</v>
      </c>
      <c r="C10" s="777"/>
      <c r="D10" s="777"/>
      <c r="E10" s="157">
        <v>4</v>
      </c>
      <c r="F10" s="158">
        <v>5</v>
      </c>
      <c r="G10" s="158">
        <v>6</v>
      </c>
      <c r="H10" s="158">
        <v>7</v>
      </c>
      <c r="I10" s="158">
        <v>8</v>
      </c>
      <c r="J10" s="158">
        <v>9</v>
      </c>
      <c r="K10" s="158">
        <v>10</v>
      </c>
      <c r="L10" s="158">
        <v>11</v>
      </c>
      <c r="M10" s="158">
        <v>12</v>
      </c>
      <c r="N10" s="158">
        <v>1</v>
      </c>
      <c r="O10" s="158">
        <v>2</v>
      </c>
      <c r="P10" s="159">
        <v>3</v>
      </c>
      <c r="Q10" s="780" t="s">
        <v>226</v>
      </c>
    </row>
    <row r="11" spans="1:17" ht="17.25" customHeight="1">
      <c r="B11" s="778"/>
      <c r="C11" s="779"/>
      <c r="D11" s="779"/>
      <c r="E11" s="782" t="s">
        <v>227</v>
      </c>
      <c r="F11" s="783"/>
      <c r="G11" s="783"/>
      <c r="H11" s="783"/>
      <c r="I11" s="783"/>
      <c r="J11" s="783"/>
      <c r="K11" s="783"/>
      <c r="L11" s="783"/>
      <c r="M11" s="783"/>
      <c r="N11" s="783"/>
      <c r="O11" s="783"/>
      <c r="P11" s="784"/>
      <c r="Q11" s="781"/>
    </row>
    <row r="12" spans="1:17" ht="17.25" customHeight="1">
      <c r="B12" s="761" t="s">
        <v>228</v>
      </c>
      <c r="C12" s="762"/>
      <c r="D12" s="160" t="s">
        <v>229</v>
      </c>
      <c r="E12" s="161"/>
      <c r="F12" s="162"/>
      <c r="G12" s="162"/>
      <c r="H12" s="162"/>
      <c r="I12" s="162"/>
      <c r="J12" s="162"/>
      <c r="K12" s="162"/>
      <c r="L12" s="162"/>
      <c r="M12" s="162"/>
      <c r="N12" s="162"/>
      <c r="O12" s="162"/>
      <c r="P12" s="163"/>
      <c r="Q12" s="164">
        <f>ROUND(SUM(E12:P12)/12,0)</f>
        <v>0</v>
      </c>
    </row>
    <row r="13" spans="1:17" ht="17.25" customHeight="1">
      <c r="B13" s="763"/>
      <c r="C13" s="768"/>
      <c r="D13" s="165" t="s">
        <v>230</v>
      </c>
      <c r="E13" s="166"/>
      <c r="F13" s="167" t="str">
        <f>IFERROR(F12/$E12,"")</f>
        <v/>
      </c>
      <c r="G13" s="167" t="str">
        <f t="shared" ref="G13:P13" si="0">IFERROR(G12/$E12,"")</f>
        <v/>
      </c>
      <c r="H13" s="167" t="str">
        <f t="shared" si="0"/>
        <v/>
      </c>
      <c r="I13" s="167" t="str">
        <f t="shared" si="0"/>
        <v/>
      </c>
      <c r="J13" s="167" t="str">
        <f t="shared" si="0"/>
        <v/>
      </c>
      <c r="K13" s="167" t="str">
        <f t="shared" si="0"/>
        <v/>
      </c>
      <c r="L13" s="167" t="str">
        <f t="shared" si="0"/>
        <v/>
      </c>
      <c r="M13" s="167" t="str">
        <f t="shared" si="0"/>
        <v/>
      </c>
      <c r="N13" s="167" t="str">
        <f t="shared" si="0"/>
        <v/>
      </c>
      <c r="O13" s="167" t="str">
        <f t="shared" si="0"/>
        <v/>
      </c>
      <c r="P13" s="168" t="str">
        <f t="shared" si="0"/>
        <v/>
      </c>
      <c r="Q13" s="169" t="s">
        <v>231</v>
      </c>
    </row>
    <row r="14" spans="1:17" ht="17.25" customHeight="1">
      <c r="B14" s="761" t="s">
        <v>232</v>
      </c>
      <c r="C14" s="762"/>
      <c r="D14" s="160" t="s">
        <v>229</v>
      </c>
      <c r="E14" s="161"/>
      <c r="F14" s="162"/>
      <c r="G14" s="162"/>
      <c r="H14" s="162"/>
      <c r="I14" s="162"/>
      <c r="J14" s="162"/>
      <c r="K14" s="162"/>
      <c r="L14" s="162"/>
      <c r="M14" s="162"/>
      <c r="N14" s="162"/>
      <c r="O14" s="162"/>
      <c r="P14" s="163"/>
      <c r="Q14" s="164">
        <f>ROUND(SUM(E14:P14)/12,0)</f>
        <v>0</v>
      </c>
    </row>
    <row r="15" spans="1:17" ht="17.25" customHeight="1">
      <c r="B15" s="763"/>
      <c r="C15" s="768"/>
      <c r="D15" s="165" t="s">
        <v>230</v>
      </c>
      <c r="E15" s="166"/>
      <c r="F15" s="167" t="str">
        <f>IFERROR(F14/$E14,"")</f>
        <v/>
      </c>
      <c r="G15" s="167" t="str">
        <f t="shared" ref="G15:P15" si="1">IFERROR(G14/$E14,"")</f>
        <v/>
      </c>
      <c r="H15" s="167" t="str">
        <f t="shared" si="1"/>
        <v/>
      </c>
      <c r="I15" s="167" t="str">
        <f t="shared" si="1"/>
        <v/>
      </c>
      <c r="J15" s="167" t="str">
        <f t="shared" si="1"/>
        <v/>
      </c>
      <c r="K15" s="167" t="str">
        <f t="shared" si="1"/>
        <v/>
      </c>
      <c r="L15" s="167" t="str">
        <f t="shared" si="1"/>
        <v/>
      </c>
      <c r="M15" s="167" t="str">
        <f t="shared" si="1"/>
        <v/>
      </c>
      <c r="N15" s="167" t="str">
        <f t="shared" si="1"/>
        <v/>
      </c>
      <c r="O15" s="167" t="str">
        <f t="shared" si="1"/>
        <v/>
      </c>
      <c r="P15" s="168" t="str">
        <f t="shared" si="1"/>
        <v/>
      </c>
      <c r="Q15" s="169" t="s">
        <v>231</v>
      </c>
    </row>
    <row r="16" spans="1:17" ht="17.25" customHeight="1">
      <c r="B16" s="747" t="s">
        <v>233</v>
      </c>
      <c r="C16" s="748"/>
      <c r="D16" s="160" t="s">
        <v>229</v>
      </c>
      <c r="E16" s="161"/>
      <c r="F16" s="162"/>
      <c r="G16" s="162"/>
      <c r="H16" s="162"/>
      <c r="I16" s="162"/>
      <c r="J16" s="162"/>
      <c r="K16" s="162"/>
      <c r="L16" s="162"/>
      <c r="M16" s="162"/>
      <c r="N16" s="162"/>
      <c r="O16" s="162"/>
      <c r="P16" s="163"/>
      <c r="Q16" s="164">
        <f>ROUND(SUM(E16:P16)/12,0)</f>
        <v>0</v>
      </c>
    </row>
    <row r="17" spans="1:17" ht="17.25" customHeight="1">
      <c r="B17" s="747"/>
      <c r="C17" s="748"/>
      <c r="D17" s="165" t="s">
        <v>230</v>
      </c>
      <c r="E17" s="166"/>
      <c r="F17" s="167" t="str">
        <f>IFERROR(F16/$E16,"")</f>
        <v/>
      </c>
      <c r="G17" s="167" t="str">
        <f t="shared" ref="G17:P17" si="2">IFERROR(G16/$E16,"")</f>
        <v/>
      </c>
      <c r="H17" s="167" t="str">
        <f t="shared" si="2"/>
        <v/>
      </c>
      <c r="I17" s="167" t="str">
        <f t="shared" si="2"/>
        <v/>
      </c>
      <c r="J17" s="167" t="str">
        <f t="shared" si="2"/>
        <v/>
      </c>
      <c r="K17" s="167" t="str">
        <f t="shared" si="2"/>
        <v/>
      </c>
      <c r="L17" s="167" t="str">
        <f t="shared" si="2"/>
        <v/>
      </c>
      <c r="M17" s="167" t="str">
        <f t="shared" si="2"/>
        <v/>
      </c>
      <c r="N17" s="167" t="str">
        <f t="shared" si="2"/>
        <v/>
      </c>
      <c r="O17" s="167" t="str">
        <f t="shared" si="2"/>
        <v/>
      </c>
      <c r="P17" s="168" t="str">
        <f t="shared" si="2"/>
        <v/>
      </c>
      <c r="Q17" s="169"/>
    </row>
    <row r="18" spans="1:17" ht="17.25" customHeight="1">
      <c r="B18" s="761" t="s">
        <v>234</v>
      </c>
      <c r="C18" s="762"/>
      <c r="D18" s="160" t="s">
        <v>229</v>
      </c>
      <c r="E18" s="161"/>
      <c r="F18" s="162"/>
      <c r="G18" s="162"/>
      <c r="H18" s="162"/>
      <c r="I18" s="162"/>
      <c r="J18" s="162"/>
      <c r="K18" s="162"/>
      <c r="L18" s="162"/>
      <c r="M18" s="162"/>
      <c r="N18" s="162"/>
      <c r="O18" s="162"/>
      <c r="P18" s="163"/>
      <c r="Q18" s="164">
        <f>ROUND(SUM(E18:P18)/12,0)</f>
        <v>0</v>
      </c>
    </row>
    <row r="19" spans="1:17" ht="17.25" customHeight="1">
      <c r="B19" s="763"/>
      <c r="C19" s="764"/>
      <c r="D19" s="165" t="s">
        <v>230</v>
      </c>
      <c r="E19" s="166"/>
      <c r="F19" s="167" t="str">
        <f>IFERROR(F18/$E18,"")</f>
        <v/>
      </c>
      <c r="G19" s="167" t="str">
        <f t="shared" ref="G19:P19" si="3">IFERROR(G18/$E18,"")</f>
        <v/>
      </c>
      <c r="H19" s="167" t="str">
        <f t="shared" si="3"/>
        <v/>
      </c>
      <c r="I19" s="167" t="str">
        <f t="shared" si="3"/>
        <v/>
      </c>
      <c r="J19" s="167" t="str">
        <f t="shared" si="3"/>
        <v/>
      </c>
      <c r="K19" s="167" t="str">
        <f t="shared" si="3"/>
        <v/>
      </c>
      <c r="L19" s="167" t="str">
        <f t="shared" si="3"/>
        <v/>
      </c>
      <c r="M19" s="167" t="str">
        <f t="shared" si="3"/>
        <v/>
      </c>
      <c r="N19" s="167" t="str">
        <f t="shared" si="3"/>
        <v/>
      </c>
      <c r="O19" s="167" t="str">
        <f t="shared" si="3"/>
        <v/>
      </c>
      <c r="P19" s="168" t="str">
        <f t="shared" si="3"/>
        <v/>
      </c>
      <c r="Q19" s="169"/>
    </row>
    <row r="20" spans="1:17" ht="17.25" customHeight="1">
      <c r="B20" s="761" t="s">
        <v>235</v>
      </c>
      <c r="C20" s="762"/>
      <c r="D20" s="160" t="s">
        <v>229</v>
      </c>
      <c r="E20" s="161"/>
      <c r="F20" s="162"/>
      <c r="G20" s="162"/>
      <c r="H20" s="162"/>
      <c r="I20" s="162"/>
      <c r="J20" s="162"/>
      <c r="K20" s="162"/>
      <c r="L20" s="162"/>
      <c r="M20" s="162"/>
      <c r="N20" s="162"/>
      <c r="O20" s="162"/>
      <c r="P20" s="163"/>
      <c r="Q20" s="164">
        <f>ROUND(SUM(E20:P20)/12,0)</f>
        <v>0</v>
      </c>
    </row>
    <row r="21" spans="1:17" ht="17.25" customHeight="1">
      <c r="B21" s="763"/>
      <c r="C21" s="764"/>
      <c r="D21" s="165" t="s">
        <v>230</v>
      </c>
      <c r="E21" s="166"/>
      <c r="F21" s="167" t="str">
        <f>IFERROR(F20/$E20,"")</f>
        <v/>
      </c>
      <c r="G21" s="167" t="str">
        <f t="shared" ref="G21:P21" si="4">IFERROR(G20/$E20,"")</f>
        <v/>
      </c>
      <c r="H21" s="167" t="str">
        <f t="shared" si="4"/>
        <v/>
      </c>
      <c r="I21" s="167" t="str">
        <f t="shared" si="4"/>
        <v/>
      </c>
      <c r="J21" s="167" t="str">
        <f t="shared" si="4"/>
        <v/>
      </c>
      <c r="K21" s="167" t="str">
        <f t="shared" si="4"/>
        <v/>
      </c>
      <c r="L21" s="167" t="str">
        <f t="shared" si="4"/>
        <v/>
      </c>
      <c r="M21" s="167" t="str">
        <f t="shared" si="4"/>
        <v/>
      </c>
      <c r="N21" s="167" t="str">
        <f t="shared" si="4"/>
        <v/>
      </c>
      <c r="O21" s="167" t="str">
        <f t="shared" si="4"/>
        <v/>
      </c>
      <c r="P21" s="168" t="str">
        <f t="shared" si="4"/>
        <v/>
      </c>
      <c r="Q21" s="169"/>
    </row>
    <row r="22" spans="1:17" ht="17.25" customHeight="1">
      <c r="B22" s="761" t="s">
        <v>236</v>
      </c>
      <c r="C22" s="765"/>
      <c r="D22" s="160" t="s">
        <v>229</v>
      </c>
      <c r="E22" s="161"/>
      <c r="F22" s="162"/>
      <c r="G22" s="162"/>
      <c r="H22" s="162"/>
      <c r="I22" s="162"/>
      <c r="J22" s="162"/>
      <c r="K22" s="162"/>
      <c r="L22" s="162"/>
      <c r="M22" s="162"/>
      <c r="N22" s="162"/>
      <c r="O22" s="162"/>
      <c r="P22" s="163"/>
      <c r="Q22" s="164">
        <f>ROUND(SUM(E22:P22)/12,0)</f>
        <v>0</v>
      </c>
    </row>
    <row r="23" spans="1:17" ht="17.25" customHeight="1" thickBot="1">
      <c r="B23" s="766"/>
      <c r="C23" s="767"/>
      <c r="D23" s="170" t="s">
        <v>230</v>
      </c>
      <c r="E23" s="171"/>
      <c r="F23" s="172" t="str">
        <f>IFERROR(F22/$E22,"")</f>
        <v/>
      </c>
      <c r="G23" s="172" t="str">
        <f t="shared" ref="G23:P23" si="5">IFERROR(G22/$E22,"")</f>
        <v/>
      </c>
      <c r="H23" s="172" t="str">
        <f t="shared" si="5"/>
        <v/>
      </c>
      <c r="I23" s="172" t="str">
        <f t="shared" si="5"/>
        <v/>
      </c>
      <c r="J23" s="172" t="str">
        <f t="shared" si="5"/>
        <v/>
      </c>
      <c r="K23" s="172" t="str">
        <f t="shared" si="5"/>
        <v/>
      </c>
      <c r="L23" s="172" t="str">
        <f t="shared" si="5"/>
        <v/>
      </c>
      <c r="M23" s="172" t="str">
        <f t="shared" si="5"/>
        <v/>
      </c>
      <c r="N23" s="172" t="str">
        <f t="shared" si="5"/>
        <v/>
      </c>
      <c r="O23" s="172" t="str">
        <f t="shared" si="5"/>
        <v/>
      </c>
      <c r="P23" s="173" t="str">
        <f t="shared" si="5"/>
        <v/>
      </c>
      <c r="Q23" s="174"/>
    </row>
    <row r="24" spans="1:17" ht="17.25" customHeight="1" thickTop="1" thickBot="1">
      <c r="B24" s="751" t="s">
        <v>237</v>
      </c>
      <c r="C24" s="752"/>
      <c r="D24" s="175"/>
      <c r="E24" s="176">
        <f>SUM(E12,E14,E16,E18,E20,E22)</f>
        <v>0</v>
      </c>
      <c r="F24" s="177">
        <f>SUM(F12,F14,F16,F18,F20,F22)</f>
        <v>0</v>
      </c>
      <c r="G24" s="177">
        <f>SUM(G12,G14,G16,G18,G20,G22)</f>
        <v>0</v>
      </c>
      <c r="H24" s="177">
        <f>SUM(H12,H14,H16,H18,H20,H22)</f>
        <v>0</v>
      </c>
      <c r="I24" s="177"/>
      <c r="J24" s="177"/>
      <c r="K24" s="177"/>
      <c r="L24" s="177"/>
      <c r="M24" s="177"/>
      <c r="N24" s="177"/>
      <c r="O24" s="177"/>
      <c r="P24" s="178"/>
      <c r="Q24" s="179">
        <f>SUM(Q12,Q14,Q16,Q18,Q20,Q22)</f>
        <v>0</v>
      </c>
    </row>
    <row r="25" spans="1:17" ht="17.25" customHeight="1">
      <c r="B25" s="154"/>
      <c r="C25" s="154"/>
      <c r="D25" s="154"/>
      <c r="F25" s="180"/>
      <c r="G25" s="180"/>
      <c r="H25" s="180"/>
      <c r="I25" s="180"/>
      <c r="J25" s="180"/>
      <c r="K25" s="180"/>
      <c r="L25" s="180"/>
      <c r="M25" s="180"/>
      <c r="N25" s="180"/>
      <c r="O25" s="180"/>
      <c r="P25" s="180"/>
    </row>
    <row r="26" spans="1:17" ht="17.25" customHeight="1">
      <c r="B26" s="154"/>
      <c r="C26" s="154"/>
      <c r="D26" s="154"/>
      <c r="F26" s="180"/>
      <c r="G26" s="180"/>
      <c r="H26" s="180"/>
      <c r="I26" s="180"/>
      <c r="J26" s="180"/>
      <c r="K26" s="180"/>
      <c r="L26" s="180"/>
      <c r="M26" s="180"/>
      <c r="N26" s="180"/>
      <c r="O26" s="180"/>
      <c r="P26" s="180"/>
    </row>
    <row r="27" spans="1:17" ht="17.25" customHeight="1" thickBot="1">
      <c r="A27" s="156" t="s">
        <v>711</v>
      </c>
      <c r="E27" s="181"/>
    </row>
    <row r="28" spans="1:17" ht="17.25" customHeight="1">
      <c r="B28" s="755" t="s">
        <v>712</v>
      </c>
      <c r="C28" s="756"/>
      <c r="D28" s="757"/>
      <c r="E28" s="157">
        <v>4</v>
      </c>
      <c r="F28" s="182">
        <v>5</v>
      </c>
      <c r="G28" s="182">
        <v>6</v>
      </c>
      <c r="H28" s="159">
        <v>7</v>
      </c>
      <c r="I28" s="158">
        <v>8</v>
      </c>
      <c r="J28" s="158">
        <v>9</v>
      </c>
      <c r="K28" s="183">
        <v>10</v>
      </c>
      <c r="L28" s="158">
        <v>11</v>
      </c>
      <c r="M28" s="158">
        <v>12</v>
      </c>
      <c r="N28" s="158">
        <v>1</v>
      </c>
      <c r="O28" s="158">
        <v>2</v>
      </c>
      <c r="P28" s="159">
        <v>3</v>
      </c>
      <c r="Q28" s="734" t="s">
        <v>226</v>
      </c>
    </row>
    <row r="29" spans="1:17" ht="17.25" customHeight="1">
      <c r="B29" s="758"/>
      <c r="C29" s="759"/>
      <c r="D29" s="760"/>
      <c r="E29" s="736" t="s">
        <v>227</v>
      </c>
      <c r="F29" s="737"/>
      <c r="G29" s="737"/>
      <c r="H29" s="738"/>
      <c r="I29" s="739" t="s">
        <v>239</v>
      </c>
      <c r="J29" s="740"/>
      <c r="K29" s="740"/>
      <c r="L29" s="740"/>
      <c r="M29" s="740"/>
      <c r="N29" s="740"/>
      <c r="O29" s="740"/>
      <c r="P29" s="741"/>
      <c r="Q29" s="735"/>
    </row>
    <row r="30" spans="1:17" ht="18" customHeight="1">
      <c r="B30" s="745" t="str">
        <f>$B$12</f>
        <v>５歳児</v>
      </c>
      <c r="C30" s="746"/>
      <c r="D30" s="184" t="s">
        <v>229</v>
      </c>
      <c r="E30" s="399"/>
      <c r="F30" s="185"/>
      <c r="G30" s="185"/>
      <c r="H30" s="186"/>
      <c r="I30" s="210" t="str">
        <f t="shared" ref="I30:P30" si="6">IFERROR($E$30*I13,"")</f>
        <v/>
      </c>
      <c r="J30" s="210" t="str">
        <f t="shared" si="6"/>
        <v/>
      </c>
      <c r="K30" s="210" t="str">
        <f t="shared" si="6"/>
        <v/>
      </c>
      <c r="L30" s="210" t="str">
        <f t="shared" si="6"/>
        <v/>
      </c>
      <c r="M30" s="210" t="str">
        <f t="shared" si="6"/>
        <v/>
      </c>
      <c r="N30" s="210" t="str">
        <f t="shared" si="6"/>
        <v/>
      </c>
      <c r="O30" s="210" t="str">
        <f t="shared" si="6"/>
        <v/>
      </c>
      <c r="P30" s="211" t="str">
        <f t="shared" si="6"/>
        <v/>
      </c>
      <c r="Q30" s="189">
        <f t="shared" ref="Q30:Q35" si="7">ROUND(SUM(E30:P30)/12,0)</f>
        <v>0</v>
      </c>
    </row>
    <row r="31" spans="1:17" ht="18" customHeight="1">
      <c r="B31" s="745" t="str">
        <f>$B$14</f>
        <v>４歳児</v>
      </c>
      <c r="C31" s="746"/>
      <c r="D31" s="184" t="s">
        <v>229</v>
      </c>
      <c r="E31" s="399"/>
      <c r="F31" s="185"/>
      <c r="G31" s="185"/>
      <c r="H31" s="186"/>
      <c r="I31" s="210" t="str">
        <f t="shared" ref="I31:P31" si="8">IFERROR($E$31*I15,"")</f>
        <v/>
      </c>
      <c r="J31" s="210" t="str">
        <f t="shared" si="8"/>
        <v/>
      </c>
      <c r="K31" s="210" t="str">
        <f t="shared" si="8"/>
        <v/>
      </c>
      <c r="L31" s="210" t="str">
        <f t="shared" si="8"/>
        <v/>
      </c>
      <c r="M31" s="210" t="str">
        <f t="shared" si="8"/>
        <v/>
      </c>
      <c r="N31" s="210" t="str">
        <f t="shared" si="8"/>
        <v/>
      </c>
      <c r="O31" s="210" t="str">
        <f t="shared" si="8"/>
        <v/>
      </c>
      <c r="P31" s="211" t="str">
        <f t="shared" si="8"/>
        <v/>
      </c>
      <c r="Q31" s="189">
        <f t="shared" si="7"/>
        <v>0</v>
      </c>
    </row>
    <row r="32" spans="1:17" ht="18" customHeight="1">
      <c r="B32" s="747" t="str">
        <f>$B$16</f>
        <v>３歳児</v>
      </c>
      <c r="C32" s="748"/>
      <c r="D32" s="190" t="s">
        <v>229</v>
      </c>
      <c r="E32" s="399"/>
      <c r="F32" s="185"/>
      <c r="G32" s="185"/>
      <c r="H32" s="186"/>
      <c r="I32" s="210" t="str">
        <f t="shared" ref="I32:P32" si="9">IFERROR($E$32*I17,"")</f>
        <v/>
      </c>
      <c r="J32" s="210" t="str">
        <f t="shared" si="9"/>
        <v/>
      </c>
      <c r="K32" s="210" t="str">
        <f t="shared" si="9"/>
        <v/>
      </c>
      <c r="L32" s="210" t="str">
        <f t="shared" si="9"/>
        <v/>
      </c>
      <c r="M32" s="210" t="str">
        <f t="shared" si="9"/>
        <v/>
      </c>
      <c r="N32" s="210" t="str">
        <f t="shared" si="9"/>
        <v/>
      </c>
      <c r="O32" s="210" t="str">
        <f t="shared" si="9"/>
        <v/>
      </c>
      <c r="P32" s="211" t="str">
        <f t="shared" si="9"/>
        <v/>
      </c>
      <c r="Q32" s="189">
        <f t="shared" si="7"/>
        <v>0</v>
      </c>
    </row>
    <row r="33" spans="1:17" ht="18" customHeight="1">
      <c r="B33" s="745" t="str">
        <f>$B$18</f>
        <v>２歳児</v>
      </c>
      <c r="C33" s="746"/>
      <c r="D33" s="184" t="s">
        <v>229</v>
      </c>
      <c r="E33" s="399"/>
      <c r="F33" s="191"/>
      <c r="G33" s="191"/>
      <c r="H33" s="186"/>
      <c r="I33" s="210" t="str">
        <f t="shared" ref="I33:P33" si="10">IFERROR($E$33*I19,"")</f>
        <v/>
      </c>
      <c r="J33" s="210" t="str">
        <f t="shared" si="10"/>
        <v/>
      </c>
      <c r="K33" s="210" t="str">
        <f t="shared" si="10"/>
        <v/>
      </c>
      <c r="L33" s="210" t="str">
        <f t="shared" si="10"/>
        <v/>
      </c>
      <c r="M33" s="210" t="str">
        <f t="shared" si="10"/>
        <v/>
      </c>
      <c r="N33" s="210" t="str">
        <f t="shared" si="10"/>
        <v/>
      </c>
      <c r="O33" s="210" t="str">
        <f t="shared" si="10"/>
        <v/>
      </c>
      <c r="P33" s="211" t="str">
        <f t="shared" si="10"/>
        <v/>
      </c>
      <c r="Q33" s="189">
        <f t="shared" si="7"/>
        <v>0</v>
      </c>
    </row>
    <row r="34" spans="1:17" ht="18" customHeight="1">
      <c r="B34" s="745" t="str">
        <f>$B$20</f>
        <v>１歳児</v>
      </c>
      <c r="C34" s="746"/>
      <c r="D34" s="184" t="s">
        <v>229</v>
      </c>
      <c r="E34" s="399"/>
      <c r="F34" s="191"/>
      <c r="G34" s="191"/>
      <c r="H34" s="186"/>
      <c r="I34" s="210" t="str">
        <f t="shared" ref="I34:P34" si="11">IFERROR($E$34*I21,"")</f>
        <v/>
      </c>
      <c r="J34" s="210" t="str">
        <f t="shared" si="11"/>
        <v/>
      </c>
      <c r="K34" s="210" t="str">
        <f t="shared" si="11"/>
        <v/>
      </c>
      <c r="L34" s="210" t="str">
        <f t="shared" si="11"/>
        <v/>
      </c>
      <c r="M34" s="210" t="str">
        <f t="shared" si="11"/>
        <v/>
      </c>
      <c r="N34" s="210" t="str">
        <f t="shared" si="11"/>
        <v/>
      </c>
      <c r="O34" s="210" t="str">
        <f t="shared" si="11"/>
        <v/>
      </c>
      <c r="P34" s="211" t="str">
        <f t="shared" si="11"/>
        <v/>
      </c>
      <c r="Q34" s="189">
        <f t="shared" si="7"/>
        <v>0</v>
      </c>
    </row>
    <row r="35" spans="1:17" ht="18" customHeight="1" thickBot="1">
      <c r="B35" s="749" t="str">
        <f>$B$22</f>
        <v>０歳児</v>
      </c>
      <c r="C35" s="750"/>
      <c r="D35" s="192" t="s">
        <v>229</v>
      </c>
      <c r="E35" s="400"/>
      <c r="F35" s="193"/>
      <c r="G35" s="193"/>
      <c r="H35" s="194"/>
      <c r="I35" s="223" t="str">
        <f t="shared" ref="I35:P35" si="12">IFERROR($E$35*I23,"")</f>
        <v/>
      </c>
      <c r="J35" s="223" t="str">
        <f t="shared" si="12"/>
        <v/>
      </c>
      <c r="K35" s="223" t="str">
        <f t="shared" si="12"/>
        <v/>
      </c>
      <c r="L35" s="223" t="str">
        <f t="shared" si="12"/>
        <v/>
      </c>
      <c r="M35" s="223" t="str">
        <f t="shared" si="12"/>
        <v/>
      </c>
      <c r="N35" s="223" t="str">
        <f t="shared" si="12"/>
        <v/>
      </c>
      <c r="O35" s="223" t="str">
        <f t="shared" si="12"/>
        <v/>
      </c>
      <c r="P35" s="216" t="str">
        <f t="shared" si="12"/>
        <v/>
      </c>
      <c r="Q35" s="197">
        <f t="shared" si="7"/>
        <v>0</v>
      </c>
    </row>
    <row r="36" spans="1:17" ht="18" customHeight="1" thickTop="1" thickBot="1">
      <c r="B36" s="753" t="s">
        <v>237</v>
      </c>
      <c r="C36" s="754"/>
      <c r="D36" s="198"/>
      <c r="E36" s="199">
        <f>SUM(E30:E35)</f>
        <v>0</v>
      </c>
      <c r="F36" s="200">
        <f>SUM(F30:F35)</f>
        <v>0</v>
      </c>
      <c r="G36" s="201">
        <f>SUM(G30:G35)</f>
        <v>0</v>
      </c>
      <c r="H36" s="202">
        <f>SUM(H30:H35)</f>
        <v>0</v>
      </c>
      <c r="I36" s="203"/>
      <c r="J36" s="204"/>
      <c r="K36" s="204"/>
      <c r="L36" s="204"/>
      <c r="M36" s="204"/>
      <c r="N36" s="204"/>
      <c r="O36" s="204"/>
      <c r="P36" s="205"/>
      <c r="Q36" s="206">
        <f>SUM(Q30:Q35)</f>
        <v>0</v>
      </c>
    </row>
    <row r="37" spans="1:17" ht="17.25" customHeight="1">
      <c r="B37" s="207" t="s">
        <v>240</v>
      </c>
    </row>
    <row r="38" spans="1:17" ht="17.25" customHeight="1"/>
    <row r="39" spans="1:17" ht="17.25" customHeight="1"/>
    <row r="40" spans="1:17" ht="17.25" customHeight="1"/>
    <row r="41" spans="1:17" ht="17.25" customHeight="1"/>
    <row r="42" spans="1:17" ht="17.25" customHeight="1" thickBot="1">
      <c r="A42" s="156" t="s">
        <v>241</v>
      </c>
      <c r="E42" s="181"/>
    </row>
    <row r="43" spans="1:17" ht="17.25" customHeight="1">
      <c r="B43" s="755" t="s">
        <v>712</v>
      </c>
      <c r="C43" s="756"/>
      <c r="D43" s="757"/>
      <c r="E43" s="157">
        <v>4</v>
      </c>
      <c r="F43" s="182">
        <v>5</v>
      </c>
      <c r="G43" s="182">
        <v>6</v>
      </c>
      <c r="H43" s="159">
        <v>7</v>
      </c>
      <c r="I43" s="158">
        <v>8</v>
      </c>
      <c r="J43" s="158">
        <v>9</v>
      </c>
      <c r="K43" s="183">
        <v>10</v>
      </c>
      <c r="L43" s="158">
        <v>11</v>
      </c>
      <c r="M43" s="158">
        <v>12</v>
      </c>
      <c r="N43" s="158">
        <v>1</v>
      </c>
      <c r="O43" s="158">
        <v>2</v>
      </c>
      <c r="P43" s="159">
        <v>3</v>
      </c>
      <c r="Q43" s="734" t="s">
        <v>226</v>
      </c>
    </row>
    <row r="44" spans="1:17" ht="17.25" customHeight="1">
      <c r="B44" s="758"/>
      <c r="C44" s="759"/>
      <c r="D44" s="760"/>
      <c r="E44" s="736" t="s">
        <v>227</v>
      </c>
      <c r="F44" s="737"/>
      <c r="G44" s="737"/>
      <c r="H44" s="738"/>
      <c r="I44" s="739" t="s">
        <v>242</v>
      </c>
      <c r="J44" s="740"/>
      <c r="K44" s="740"/>
      <c r="L44" s="740"/>
      <c r="M44" s="740"/>
      <c r="N44" s="740"/>
      <c r="O44" s="740"/>
      <c r="P44" s="741"/>
      <c r="Q44" s="735"/>
    </row>
    <row r="45" spans="1:17" ht="18" customHeight="1">
      <c r="B45" s="745" t="str">
        <f>$B$12</f>
        <v>５歳児</v>
      </c>
      <c r="C45" s="746"/>
      <c r="D45" s="208" t="s">
        <v>229</v>
      </c>
      <c r="E45" s="209">
        <f t="shared" ref="E45:H50" si="13">E30</f>
        <v>0</v>
      </c>
      <c r="F45" s="210">
        <f t="shared" si="13"/>
        <v>0</v>
      </c>
      <c r="G45" s="210">
        <f t="shared" si="13"/>
        <v>0</v>
      </c>
      <c r="H45" s="211">
        <f t="shared" si="13"/>
        <v>0</v>
      </c>
      <c r="I45" s="185"/>
      <c r="J45" s="185"/>
      <c r="K45" s="185"/>
      <c r="L45" s="185"/>
      <c r="M45" s="185"/>
      <c r="N45" s="185"/>
      <c r="O45" s="185"/>
      <c r="P45" s="186"/>
      <c r="Q45" s="189">
        <f t="shared" ref="Q45:Q50" si="14">ROUND(SUM(E45:P45)/12,0)</f>
        <v>0</v>
      </c>
    </row>
    <row r="46" spans="1:17" ht="18" customHeight="1">
      <c r="B46" s="745" t="str">
        <f>$B$14</f>
        <v>４歳児</v>
      </c>
      <c r="C46" s="746"/>
      <c r="D46" s="208" t="s">
        <v>229</v>
      </c>
      <c r="E46" s="209">
        <f t="shared" si="13"/>
        <v>0</v>
      </c>
      <c r="F46" s="210">
        <f t="shared" si="13"/>
        <v>0</v>
      </c>
      <c r="G46" s="210">
        <f t="shared" si="13"/>
        <v>0</v>
      </c>
      <c r="H46" s="211">
        <f t="shared" si="13"/>
        <v>0</v>
      </c>
      <c r="I46" s="185"/>
      <c r="J46" s="185"/>
      <c r="K46" s="185"/>
      <c r="L46" s="185"/>
      <c r="M46" s="185"/>
      <c r="N46" s="185"/>
      <c r="O46" s="185"/>
      <c r="P46" s="186"/>
      <c r="Q46" s="189">
        <f t="shared" si="14"/>
        <v>0</v>
      </c>
    </row>
    <row r="47" spans="1:17" ht="18" customHeight="1">
      <c r="B47" s="747" t="str">
        <f>$B$16</f>
        <v>３歳児</v>
      </c>
      <c r="C47" s="748"/>
      <c r="D47" s="208" t="s">
        <v>229</v>
      </c>
      <c r="E47" s="209">
        <f t="shared" si="13"/>
        <v>0</v>
      </c>
      <c r="F47" s="210">
        <f t="shared" si="13"/>
        <v>0</v>
      </c>
      <c r="G47" s="210">
        <f t="shared" si="13"/>
        <v>0</v>
      </c>
      <c r="H47" s="211">
        <f t="shared" si="13"/>
        <v>0</v>
      </c>
      <c r="I47" s="185"/>
      <c r="J47" s="185"/>
      <c r="K47" s="185"/>
      <c r="L47" s="185"/>
      <c r="M47" s="185"/>
      <c r="N47" s="185"/>
      <c r="O47" s="185"/>
      <c r="P47" s="186"/>
      <c r="Q47" s="189">
        <f t="shared" si="14"/>
        <v>0</v>
      </c>
    </row>
    <row r="48" spans="1:17" ht="18" customHeight="1">
      <c r="B48" s="745" t="str">
        <f>$B$18</f>
        <v>２歳児</v>
      </c>
      <c r="C48" s="746"/>
      <c r="D48" s="208" t="s">
        <v>229</v>
      </c>
      <c r="E48" s="209">
        <f t="shared" si="13"/>
        <v>0</v>
      </c>
      <c r="F48" s="212">
        <f t="shared" si="13"/>
        <v>0</v>
      </c>
      <c r="G48" s="212">
        <f t="shared" si="13"/>
        <v>0</v>
      </c>
      <c r="H48" s="211">
        <f t="shared" si="13"/>
        <v>0</v>
      </c>
      <c r="I48" s="185"/>
      <c r="J48" s="185"/>
      <c r="K48" s="185"/>
      <c r="L48" s="185"/>
      <c r="M48" s="185"/>
      <c r="N48" s="185"/>
      <c r="O48" s="185"/>
      <c r="P48" s="186"/>
      <c r="Q48" s="189">
        <f t="shared" si="14"/>
        <v>0</v>
      </c>
    </row>
    <row r="49" spans="2:17" ht="18" customHeight="1">
      <c r="B49" s="745" t="str">
        <f>$B$20</f>
        <v>１歳児</v>
      </c>
      <c r="C49" s="746"/>
      <c r="D49" s="208" t="s">
        <v>229</v>
      </c>
      <c r="E49" s="209">
        <f t="shared" si="13"/>
        <v>0</v>
      </c>
      <c r="F49" s="212">
        <f t="shared" si="13"/>
        <v>0</v>
      </c>
      <c r="G49" s="212">
        <f t="shared" si="13"/>
        <v>0</v>
      </c>
      <c r="H49" s="211">
        <f t="shared" si="13"/>
        <v>0</v>
      </c>
      <c r="I49" s="185"/>
      <c r="J49" s="185"/>
      <c r="K49" s="185"/>
      <c r="L49" s="185"/>
      <c r="M49" s="185"/>
      <c r="N49" s="185"/>
      <c r="O49" s="185"/>
      <c r="P49" s="186"/>
      <c r="Q49" s="189">
        <f t="shared" si="14"/>
        <v>0</v>
      </c>
    </row>
    <row r="50" spans="2:17" ht="18" customHeight="1" thickBot="1">
      <c r="B50" s="749" t="str">
        <f>$B$22</f>
        <v>０歳児</v>
      </c>
      <c r="C50" s="750"/>
      <c r="D50" s="213" t="s">
        <v>229</v>
      </c>
      <c r="E50" s="214">
        <f t="shared" si="13"/>
        <v>0</v>
      </c>
      <c r="F50" s="215">
        <f t="shared" si="13"/>
        <v>0</v>
      </c>
      <c r="G50" s="215">
        <f t="shared" si="13"/>
        <v>0</v>
      </c>
      <c r="H50" s="216">
        <f t="shared" si="13"/>
        <v>0</v>
      </c>
      <c r="I50" s="217"/>
      <c r="J50" s="217"/>
      <c r="K50" s="217"/>
      <c r="L50" s="217"/>
      <c r="M50" s="217"/>
      <c r="N50" s="217"/>
      <c r="O50" s="217"/>
      <c r="P50" s="194"/>
      <c r="Q50" s="197">
        <f t="shared" si="14"/>
        <v>0</v>
      </c>
    </row>
    <row r="51" spans="2:17" ht="18" customHeight="1" thickTop="1" thickBot="1">
      <c r="B51" s="751" t="s">
        <v>237</v>
      </c>
      <c r="C51" s="752"/>
      <c r="D51" s="218"/>
      <c r="E51" s="199">
        <f>SUM(E45:E50)</f>
        <v>0</v>
      </c>
      <c r="F51" s="200">
        <f>SUM(F45:F50)</f>
        <v>0</v>
      </c>
      <c r="G51" s="201">
        <f>SUM(G45:G50)</f>
        <v>0</v>
      </c>
      <c r="H51" s="219">
        <f>SUM(H45:H50)</f>
        <v>0</v>
      </c>
      <c r="I51" s="199"/>
      <c r="J51" s="177"/>
      <c r="K51" s="177"/>
      <c r="L51" s="177"/>
      <c r="M51" s="177"/>
      <c r="N51" s="177"/>
      <c r="O51" s="177"/>
      <c r="P51" s="178"/>
      <c r="Q51" s="206">
        <f>SUM(Q45:Q50)</f>
        <v>0</v>
      </c>
    </row>
    <row r="52" spans="2:17" ht="17.25" customHeight="1">
      <c r="B52" s="207" t="s">
        <v>240</v>
      </c>
      <c r="E52" s="220"/>
      <c r="F52" s="220"/>
      <c r="G52" s="220"/>
      <c r="H52" s="220"/>
      <c r="I52" s="220"/>
      <c r="J52" s="220"/>
      <c r="K52" s="220"/>
      <c r="L52" s="220"/>
      <c r="M52" s="220"/>
      <c r="N52" s="220"/>
      <c r="O52" s="220"/>
      <c r="P52" s="220"/>
      <c r="Q52" s="220"/>
    </row>
    <row r="53" spans="2:17" ht="17.25" customHeight="1">
      <c r="E53" s="220"/>
      <c r="F53" s="220"/>
      <c r="G53" s="220"/>
      <c r="H53" s="220"/>
      <c r="I53" s="220"/>
      <c r="J53" s="220"/>
      <c r="K53" s="220"/>
      <c r="L53" s="220"/>
      <c r="M53" s="220"/>
      <c r="N53" s="220"/>
      <c r="O53" s="220"/>
      <c r="P53" s="220"/>
      <c r="Q53" s="220"/>
    </row>
    <row r="54" spans="2:17" ht="17.25" customHeight="1" thickBot="1">
      <c r="B54" s="221" t="s">
        <v>243</v>
      </c>
      <c r="C54" s="222"/>
    </row>
    <row r="55" spans="2:17" ht="94.5" customHeight="1" thickBot="1">
      <c r="B55" s="742" t="s">
        <v>244</v>
      </c>
      <c r="C55" s="743"/>
      <c r="D55" s="743"/>
      <c r="E55" s="743"/>
      <c r="F55" s="743"/>
      <c r="G55" s="743"/>
      <c r="H55" s="743"/>
      <c r="I55" s="743"/>
      <c r="J55" s="743"/>
      <c r="K55" s="743"/>
      <c r="L55" s="743"/>
      <c r="M55" s="743"/>
      <c r="N55" s="743"/>
      <c r="O55" s="743"/>
      <c r="P55" s="743"/>
      <c r="Q55" s="744"/>
    </row>
    <row r="56" spans="2:17" ht="17.25" customHeight="1"/>
    <row r="57" spans="2:17" ht="17.25" customHeight="1"/>
    <row r="58" spans="2:17" ht="17.25" customHeight="1"/>
    <row r="59" spans="2:17" ht="17.25" customHeight="1"/>
    <row r="60" spans="2:17" ht="17.25" customHeight="1"/>
    <row r="61" spans="2:17" ht="17.25" customHeight="1"/>
    <row r="62" spans="2:17" ht="17.25" customHeight="1"/>
    <row r="63" spans="2:17" ht="17.25" customHeight="1"/>
    <row r="64" spans="2:17"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sheetData>
  <sheetProtection algorithmName="SHA-512" hashValue="o/JD5Ml6pMySTdd/Gf7ybc93j+6YCwFUzuIEvcIJ+FhcX4J3pY9S/13E69US05jjlvXxTBPsaNc1Ogf98km4og==" saltValue="QPnOVJn9eX22t1oD/SnW7A==" spinCount="100000" sheet="1" objects="1" scenarios="1"/>
  <mergeCells count="36">
    <mergeCell ref="A1:Q1"/>
    <mergeCell ref="H3:L3"/>
    <mergeCell ref="M3:Q3"/>
    <mergeCell ref="B10:D11"/>
    <mergeCell ref="Q10:Q11"/>
    <mergeCell ref="E11:P11"/>
    <mergeCell ref="Q28:Q29"/>
    <mergeCell ref="E29:H29"/>
    <mergeCell ref="I29:P29"/>
    <mergeCell ref="B12:C13"/>
    <mergeCell ref="B14:C15"/>
    <mergeCell ref="B16:C17"/>
    <mergeCell ref="B18:C19"/>
    <mergeCell ref="B35:C35"/>
    <mergeCell ref="B36:C36"/>
    <mergeCell ref="B43:D44"/>
    <mergeCell ref="B20:C21"/>
    <mergeCell ref="B22:C23"/>
    <mergeCell ref="B24:C24"/>
    <mergeCell ref="B28:D29"/>
    <mergeCell ref="B30:C30"/>
    <mergeCell ref="B31:C31"/>
    <mergeCell ref="B32:C32"/>
    <mergeCell ref="B33:C33"/>
    <mergeCell ref="B34:C34"/>
    <mergeCell ref="Q43:Q44"/>
    <mergeCell ref="E44:H44"/>
    <mergeCell ref="I44:P44"/>
    <mergeCell ref="B55:Q55"/>
    <mergeCell ref="B46:C46"/>
    <mergeCell ref="B47:C47"/>
    <mergeCell ref="B48:C48"/>
    <mergeCell ref="B49:C49"/>
    <mergeCell ref="B50:C50"/>
    <mergeCell ref="B51:C51"/>
    <mergeCell ref="B45:C45"/>
  </mergeCells>
  <phoneticPr fontId="4"/>
  <dataValidations count="1">
    <dataValidation type="whole" allowBlank="1" showInputMessage="1" showErrorMessage="1" sqref="E12:P12 E14:P14 E16:P16 E18:P18 E20:P20 E22:P22 E30:H35 I45:P50" xr:uid="{690A9C07-68BC-4209-AF3E-A74C58150C3F}">
      <formula1>0</formula1>
      <formula2>1000</formula2>
    </dataValidation>
  </dataValidations>
  <pageMargins left="0.61" right="0.27559055118110237" top="0.55118110236220474" bottom="0.19685039370078741" header="0.31496062992125984" footer="0.19685039370078741"/>
  <pageSetup paperSize="9" scale="75"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4BBD9-5478-4FBC-896F-B6FB7839813F}">
  <sheetPr>
    <pageSetUpPr fitToPage="1"/>
  </sheetPr>
  <dimension ref="A1:P45"/>
  <sheetViews>
    <sheetView view="pageBreakPreview" zoomScale="70" zoomScaleNormal="70" zoomScaleSheetLayoutView="70" workbookViewId="0">
      <selection activeCell="F29" sqref="F29"/>
    </sheetView>
  </sheetViews>
  <sheetFormatPr defaultRowHeight="18.75"/>
  <cols>
    <col min="1" max="1" width="3.5" customWidth="1"/>
    <col min="4" max="5" width="18.375" customWidth="1"/>
    <col min="8" max="9" width="18.375" customWidth="1"/>
    <col min="11" max="11" width="3.375" customWidth="1"/>
    <col min="13" max="13" width="15.625" customWidth="1"/>
    <col min="16" max="16" width="15.625" customWidth="1"/>
  </cols>
  <sheetData>
    <row r="1" spans="1:16" ht="33">
      <c r="A1" s="147" t="s">
        <v>194</v>
      </c>
      <c r="B1" s="148"/>
      <c r="C1" s="148"/>
      <c r="D1" s="148"/>
      <c r="E1" s="148"/>
      <c r="F1" s="148"/>
      <c r="G1" s="148"/>
      <c r="H1" s="148"/>
      <c r="I1" s="148"/>
      <c r="J1" s="148"/>
    </row>
    <row r="3" spans="1:16" ht="19.5" thickBot="1">
      <c r="B3" t="s">
        <v>101</v>
      </c>
    </row>
    <row r="4" spans="1:16" ht="19.5" thickBot="1">
      <c r="B4" s="91" t="s">
        <v>81</v>
      </c>
      <c r="C4" s="97"/>
      <c r="D4" s="401"/>
    </row>
    <row r="5" spans="1:16" ht="19.5" thickBot="1">
      <c r="B5" s="91" t="s">
        <v>99</v>
      </c>
      <c r="C5" s="97"/>
      <c r="D5" s="401"/>
      <c r="E5" t="s">
        <v>105</v>
      </c>
    </row>
    <row r="6" spans="1:16" ht="19.5" thickBot="1">
      <c r="B6" s="91" t="s">
        <v>97</v>
      </c>
      <c r="C6" s="97"/>
      <c r="D6" s="402"/>
    </row>
    <row r="7" spans="1:16" ht="19.5" thickBot="1">
      <c r="B7" s="91" t="s">
        <v>98</v>
      </c>
      <c r="C7" s="97"/>
      <c r="D7" s="403"/>
    </row>
    <row r="8" spans="1:16">
      <c r="B8" s="91" t="s">
        <v>100</v>
      </c>
      <c r="C8" s="97"/>
      <c r="D8" s="149">
        <f>IF($D$5=【リスト】!$B$3,SUM(D6:D7),SUM(D6))</f>
        <v>0</v>
      </c>
      <c r="L8" t="s">
        <v>293</v>
      </c>
    </row>
    <row r="9" spans="1:16" ht="19.5" thickBot="1">
      <c r="L9" s="92" t="s">
        <v>294</v>
      </c>
      <c r="M9" s="99" t="s">
        <v>295</v>
      </c>
      <c r="O9" s="92" t="s">
        <v>296</v>
      </c>
      <c r="P9" s="99" t="s">
        <v>295</v>
      </c>
    </row>
    <row r="10" spans="1:16" ht="19.5" thickBot="1">
      <c r="B10" s="85" t="s">
        <v>102</v>
      </c>
      <c r="L10" s="98">
        <v>0</v>
      </c>
      <c r="M10" s="233">
        <f>'1-1_児童数計算表'!$Q$35</f>
        <v>0</v>
      </c>
      <c r="O10" s="98">
        <v>0</v>
      </c>
      <c r="P10" s="233">
        <f>'1-2_児童数計算表_分園'!$Q$35</f>
        <v>0</v>
      </c>
    </row>
    <row r="11" spans="1:16" ht="19.5" thickBot="1">
      <c r="C11" s="92" t="s">
        <v>107</v>
      </c>
      <c r="D11" s="99" t="s">
        <v>103</v>
      </c>
      <c r="E11" s="99" t="s">
        <v>104</v>
      </c>
      <c r="G11" s="92" t="s">
        <v>108</v>
      </c>
      <c r="H11" s="99" t="s">
        <v>103</v>
      </c>
      <c r="I11" s="99" t="s">
        <v>104</v>
      </c>
      <c r="L11" s="98">
        <v>1</v>
      </c>
      <c r="M11" s="233">
        <f>'1-1_児童数計算表'!$Q$34</f>
        <v>0</v>
      </c>
      <c r="O11" s="98">
        <v>1</v>
      </c>
      <c r="P11" s="233">
        <f>'1-2_児童数計算表_分園'!$Q$34</f>
        <v>0</v>
      </c>
    </row>
    <row r="12" spans="1:16" ht="19.5" thickBot="1">
      <c r="C12" s="98">
        <v>0</v>
      </c>
      <c r="D12" s="402"/>
      <c r="E12" s="402"/>
      <c r="G12" s="98">
        <v>0</v>
      </c>
      <c r="H12" s="403"/>
      <c r="I12" s="403"/>
      <c r="L12" s="98">
        <v>2</v>
      </c>
      <c r="M12" s="233">
        <f>'1-1_児童数計算表'!$Q$33</f>
        <v>0</v>
      </c>
      <c r="O12" s="98">
        <v>2</v>
      </c>
      <c r="P12" s="233">
        <f>'1-2_児童数計算表_分園'!$Q$33</f>
        <v>0</v>
      </c>
    </row>
    <row r="13" spans="1:16" ht="19.5" thickBot="1">
      <c r="C13" s="98">
        <v>1</v>
      </c>
      <c r="D13" s="402"/>
      <c r="E13" s="402"/>
      <c r="G13" s="98">
        <v>1</v>
      </c>
      <c r="H13" s="403"/>
      <c r="I13" s="403"/>
      <c r="L13" s="98">
        <v>3</v>
      </c>
      <c r="M13" s="233">
        <f>'1-1_児童数計算表'!$Q$32</f>
        <v>0</v>
      </c>
      <c r="O13" s="98">
        <v>3</v>
      </c>
      <c r="P13" s="233">
        <f>'1-2_児童数計算表_分園'!$Q$32</f>
        <v>0</v>
      </c>
    </row>
    <row r="14" spans="1:16" ht="19.5" thickBot="1">
      <c r="C14" s="98">
        <v>2</v>
      </c>
      <c r="D14" s="402"/>
      <c r="E14" s="402"/>
      <c r="G14" s="98">
        <v>2</v>
      </c>
      <c r="H14" s="403"/>
      <c r="I14" s="403"/>
      <c r="L14" s="98">
        <v>4</v>
      </c>
      <c r="M14" s="233">
        <f>'1-1_児童数計算表'!$Q$31</f>
        <v>0</v>
      </c>
      <c r="O14" s="98">
        <v>4</v>
      </c>
      <c r="P14" s="233">
        <f>'1-2_児童数計算表_分園'!$Q$31</f>
        <v>0</v>
      </c>
    </row>
    <row r="15" spans="1:16" ht="19.5" thickBot="1">
      <c r="C15" s="98">
        <v>3</v>
      </c>
      <c r="D15" s="402"/>
      <c r="E15" s="402"/>
      <c r="G15" s="98">
        <v>3</v>
      </c>
      <c r="H15" s="403"/>
      <c r="I15" s="403"/>
      <c r="L15" s="98">
        <v>5</v>
      </c>
      <c r="M15" s="233">
        <f>'1-1_児童数計算表'!$Q$30</f>
        <v>0</v>
      </c>
      <c r="O15" s="98">
        <v>5</v>
      </c>
      <c r="P15" s="233">
        <f>'1-2_児童数計算表_分園'!$Q$30</f>
        <v>0</v>
      </c>
    </row>
    <row r="16" spans="1:16" ht="19.5" thickBot="1">
      <c r="C16" s="98">
        <v>4</v>
      </c>
      <c r="D16" s="402"/>
      <c r="E16" s="402"/>
      <c r="G16" s="98">
        <v>4</v>
      </c>
      <c r="H16" s="403"/>
      <c r="I16" s="403"/>
    </row>
    <row r="17" spans="2:16" ht="19.5" thickBot="1">
      <c r="C17" s="98">
        <v>5</v>
      </c>
      <c r="D17" s="402"/>
      <c r="E17" s="402"/>
      <c r="G17" s="98">
        <v>5</v>
      </c>
      <c r="H17" s="403"/>
      <c r="I17" s="403"/>
      <c r="L17" t="s">
        <v>301</v>
      </c>
    </row>
    <row r="18" spans="2:16" ht="19.5" thickBot="1">
      <c r="C18" s="92" t="s">
        <v>106</v>
      </c>
      <c r="D18" s="100">
        <f>SUM(D12:D17)</f>
        <v>0</v>
      </c>
      <c r="E18" s="100">
        <f>SUM(E12:E17)</f>
        <v>0</v>
      </c>
      <c r="G18" s="92" t="s">
        <v>106</v>
      </c>
      <c r="H18" s="100">
        <f>IF($D$5=【リスト】!$B$3,SUM(H12:H17),0)</f>
        <v>0</v>
      </c>
      <c r="I18" s="100">
        <f>IF($D$5=【リスト】!$B$3,SUM(I12:I17),0)</f>
        <v>0</v>
      </c>
      <c r="L18" s="92" t="s">
        <v>294</v>
      </c>
      <c r="M18" s="99" t="s">
        <v>295</v>
      </c>
      <c r="O18" s="92" t="s">
        <v>296</v>
      </c>
      <c r="P18" s="99" t="s">
        <v>295</v>
      </c>
    </row>
    <row r="19" spans="2:16" ht="19.5" thickBot="1">
      <c r="C19" s="92" t="s">
        <v>116</v>
      </c>
      <c r="D19" s="93">
        <f>SUM(D18:E18,H18:I18)</f>
        <v>0</v>
      </c>
      <c r="L19" s="98">
        <v>0</v>
      </c>
      <c r="M19" s="233">
        <f>'1-1_児童数計算表'!$Q$50</f>
        <v>0</v>
      </c>
      <c r="O19" s="98">
        <v>0</v>
      </c>
      <c r="P19" s="233">
        <f>'1-2_児童数計算表_分園'!$Q$50</f>
        <v>0</v>
      </c>
    </row>
    <row r="20" spans="2:16" ht="19.5" thickBot="1">
      <c r="L20" s="98">
        <v>1</v>
      </c>
      <c r="M20" s="233">
        <f>'1-1_児童数計算表'!$Q$49</f>
        <v>0</v>
      </c>
      <c r="O20" s="98">
        <v>1</v>
      </c>
      <c r="P20" s="233">
        <f>'1-2_児童数計算表_分園'!$Q$49</f>
        <v>0</v>
      </c>
    </row>
    <row r="21" spans="2:16" ht="19.5" thickBot="1">
      <c r="B21" t="s">
        <v>126</v>
      </c>
      <c r="L21" s="98">
        <v>2</v>
      </c>
      <c r="M21" s="233">
        <f>'1-1_児童数計算表'!$Q$48</f>
        <v>0</v>
      </c>
      <c r="O21" s="98">
        <v>2</v>
      </c>
      <c r="P21" s="233">
        <f>'1-2_児童数計算表_分園'!$Q$48</f>
        <v>0</v>
      </c>
    </row>
    <row r="22" spans="2:16" ht="19.5" thickBot="1">
      <c r="C22" s="94" t="s">
        <v>109</v>
      </c>
      <c r="D22" s="95"/>
      <c r="E22" s="95"/>
      <c r="F22" s="401"/>
      <c r="L22" s="98">
        <v>3</v>
      </c>
      <c r="M22" s="233">
        <f>'1-1_児童数計算表'!$Q$47</f>
        <v>0</v>
      </c>
      <c r="O22" s="98">
        <v>3</v>
      </c>
      <c r="P22" s="233">
        <f>'1-2_児童数計算表_分園'!$Q$47</f>
        <v>0</v>
      </c>
    </row>
    <row r="23" spans="2:16" ht="19.5" thickBot="1">
      <c r="C23" s="94" t="s">
        <v>110</v>
      </c>
      <c r="D23" s="95"/>
      <c r="E23" s="95"/>
      <c r="F23" s="401"/>
      <c r="G23" s="150" t="str">
        <f>IF(AND($F$23=【リスト】!$C$2,$F$27=【リスト】!$C$2),"チーム保育推進加算との併給不可","")</f>
        <v/>
      </c>
      <c r="L23" s="98">
        <v>4</v>
      </c>
      <c r="M23" s="233">
        <f>'1-1_児童数計算表'!$Q$46</f>
        <v>0</v>
      </c>
      <c r="O23" s="98">
        <v>4</v>
      </c>
      <c r="P23" s="233">
        <f>'1-2_児童数計算表_分園'!$Q$46</f>
        <v>0</v>
      </c>
    </row>
    <row r="24" spans="2:16" ht="19.5" thickBot="1">
      <c r="C24" s="94" t="s">
        <v>111</v>
      </c>
      <c r="D24" s="95"/>
      <c r="E24" s="95"/>
      <c r="F24" s="401"/>
      <c r="I24" s="82" t="str">
        <f>IF(F25=【リスト】!$C$2,"休日保育の年間延べ利用子ども数を選択↓","")</f>
        <v/>
      </c>
      <c r="L24" s="98">
        <v>5</v>
      </c>
      <c r="M24" s="233">
        <f>'1-1_児童数計算表'!$Q$45</f>
        <v>0</v>
      </c>
      <c r="O24" s="98">
        <v>5</v>
      </c>
      <c r="P24" s="233">
        <f>'1-2_児童数計算表_分園'!$Q$45</f>
        <v>0</v>
      </c>
    </row>
    <row r="25" spans="2:16" ht="19.5" thickBot="1">
      <c r="C25" s="94" t="s">
        <v>14</v>
      </c>
      <c r="D25" s="95"/>
      <c r="E25" s="95"/>
      <c r="F25" s="401"/>
      <c r="H25" s="82"/>
      <c r="I25" s="405"/>
    </row>
    <row r="26" spans="2:16" ht="19.5" thickBot="1">
      <c r="C26" s="94" t="s">
        <v>127</v>
      </c>
      <c r="D26" s="95"/>
      <c r="E26" s="95"/>
      <c r="F26" s="401"/>
      <c r="I26" s="82" t="str">
        <f>IF(F27=【リスト】!$C$2,"加配人数を選択↓","")</f>
        <v/>
      </c>
    </row>
    <row r="27" spans="2:16" ht="19.5" thickBot="1">
      <c r="C27" s="94" t="s">
        <v>114</v>
      </c>
      <c r="D27" s="95"/>
      <c r="E27" s="95"/>
      <c r="F27" s="401"/>
      <c r="I27" s="403"/>
    </row>
    <row r="28" spans="2:16" ht="19.5" thickBot="1">
      <c r="C28" s="94" t="s">
        <v>117</v>
      </c>
      <c r="D28" s="95"/>
      <c r="E28" s="95"/>
      <c r="F28" s="401"/>
    </row>
    <row r="29" spans="2:16" ht="19.5" thickBot="1">
      <c r="C29" s="94" t="s">
        <v>112</v>
      </c>
      <c r="D29" s="95"/>
      <c r="E29" s="95"/>
      <c r="F29" s="401"/>
    </row>
    <row r="30" spans="2:16" ht="19.5" thickBot="1">
      <c r="C30" s="94" t="s">
        <v>128</v>
      </c>
      <c r="D30" s="95"/>
      <c r="E30" s="95"/>
      <c r="F30" s="404"/>
    </row>
    <row r="31" spans="2:16" ht="19.5" thickBot="1">
      <c r="C31" s="94" t="s">
        <v>113</v>
      </c>
      <c r="D31" s="95"/>
      <c r="E31" s="95"/>
      <c r="F31" s="401"/>
    </row>
    <row r="32" spans="2:16" ht="19.5" thickBot="1">
      <c r="C32" s="94" t="s">
        <v>129</v>
      </c>
      <c r="D32" s="95"/>
      <c r="E32" s="95"/>
      <c r="F32" s="404"/>
    </row>
    <row r="33" spans="2:9" ht="19.5" thickBot="1">
      <c r="C33" s="94" t="s">
        <v>707</v>
      </c>
      <c r="D33" s="95"/>
      <c r="E33" s="95"/>
      <c r="F33" s="404"/>
    </row>
    <row r="34" spans="2:9">
      <c r="H34" s="86"/>
      <c r="I34" s="86"/>
    </row>
    <row r="35" spans="2:9" ht="19.5" thickBot="1">
      <c r="B35" t="s">
        <v>132</v>
      </c>
    </row>
    <row r="36" spans="2:9" ht="19.5" thickBot="1">
      <c r="C36" s="102" t="s">
        <v>181</v>
      </c>
      <c r="D36" s="103"/>
      <c r="E36" s="103"/>
      <c r="F36" s="104" t="e">
        <f>VLOOKUP($D$4,【リスト】!$A$2:$L$13,11,FALSE)</f>
        <v>#N/A</v>
      </c>
    </row>
    <row r="37" spans="2:9" ht="19.5" thickBot="1">
      <c r="C37" s="102" t="s">
        <v>182</v>
      </c>
      <c r="D37" s="103"/>
      <c r="E37" s="103"/>
      <c r="F37" s="104" t="e">
        <f>IF('0_基本情報'!D23='【リスト】 (2)'!C3,0,VLOOKUP($D$4,【リスト】!$A$2:$L$13,12,FALSE))</f>
        <v>#N/A</v>
      </c>
    </row>
    <row r="39" spans="2:9" ht="19.5" thickBot="1">
      <c r="B39" t="s">
        <v>177</v>
      </c>
    </row>
    <row r="40" spans="2:9" ht="19.5" thickBot="1">
      <c r="C40" s="406">
        <v>12</v>
      </c>
      <c r="D40" t="s">
        <v>178</v>
      </c>
    </row>
    <row r="42" spans="2:9" ht="19.5" thickBot="1">
      <c r="B42" s="101" t="s">
        <v>179</v>
      </c>
    </row>
    <row r="43" spans="2:9" ht="19.5" thickBot="1">
      <c r="D43" s="105" t="s">
        <v>172</v>
      </c>
    </row>
    <row r="44" spans="2:9" ht="19.5" thickBot="1">
      <c r="C44" s="105" t="s">
        <v>130</v>
      </c>
      <c r="D44" s="106" t="e">
        <f>SUM(区分12計算!D26:AA26)</f>
        <v>#N/A</v>
      </c>
    </row>
    <row r="45" spans="2:9" ht="19.5" thickBot="1">
      <c r="C45" s="105" t="s">
        <v>131</v>
      </c>
      <c r="D45" s="106" t="e">
        <f>IF('0_基本情報'!D23='【リスト】 (2)'!C3,0,SUM(区分12計算!D48:AA48))</f>
        <v>#N/A</v>
      </c>
    </row>
  </sheetData>
  <sheetProtection algorithmName="SHA-512" hashValue="jItwQGiWkGeH3Awxfuz6YkHGsTnBTklqhUSsovx16bqTSzZchP50ArTgb+tOmibdH0cmvaAe6RG2hCiyjCfGNg==" saltValue="HEnM4pKKeCthl3FSUk4N4Q==" spinCount="100000" sheet="1" objects="1" scenarios="1"/>
  <phoneticPr fontId="4"/>
  <dataValidations count="2">
    <dataValidation type="whole" allowBlank="1" showInputMessage="1" showErrorMessage="1" sqref="D6:D7 H12 D12:E17 H13:H17 I12:I17" xr:uid="{2D77AD47-7A41-41B9-826B-6968E09382CA}">
      <formula1>0</formula1>
      <formula2>1000</formula2>
    </dataValidation>
    <dataValidation type="whole" allowBlank="1" showInputMessage="1" showErrorMessage="1" sqref="C40" xr:uid="{B6BEAA08-2B5B-465B-87A1-7CD6E136642C}">
      <formula1>1</formula1>
      <formula2>12</formula2>
    </dataValidation>
  </dataValidations>
  <pageMargins left="0.7" right="0.7" top="0.75" bottom="0.75" header="0.3" footer="0.3"/>
  <pageSetup paperSize="9" scale="66"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5" id="{C73A8AD0-72F9-4784-8D76-8EB5BCD561C5}">
            <xm:f>$D$5=【リスト】!$B$3</xm:f>
            <x14:dxf>
              <fill>
                <patternFill>
                  <bgColor theme="4" tint="0.79998168889431442"/>
                </patternFill>
              </fill>
            </x14:dxf>
          </x14:cfRule>
          <xm:sqref>D7</xm:sqref>
        </x14:conditionalFormatting>
        <x14:conditionalFormatting xmlns:xm="http://schemas.microsoft.com/office/excel/2006/main">
          <x14:cfRule type="expression" priority="3" id="{60F6E9B5-4031-4D08-A47E-43D8F707C369}">
            <xm:f>$D$5=【リスト】!$B$3</xm:f>
            <x14:dxf>
              <fill>
                <patternFill>
                  <bgColor theme="4" tint="0.79998168889431442"/>
                </patternFill>
              </fill>
            </x14:dxf>
          </x14:cfRule>
          <xm:sqref>H12:I17</xm:sqref>
        </x14:conditionalFormatting>
        <x14:conditionalFormatting xmlns:xm="http://schemas.microsoft.com/office/excel/2006/main">
          <x14:cfRule type="expression" priority="2" id="{DA941AE6-0702-4558-BAC4-938441470D3C}">
            <xm:f>$F$25=【リスト】!$C$2</xm:f>
            <x14:dxf>
              <fill>
                <patternFill>
                  <bgColor theme="4" tint="0.79998168889431442"/>
                </patternFill>
              </fill>
            </x14:dxf>
          </x14:cfRule>
          <xm:sqref>I25</xm:sqref>
        </x14:conditionalFormatting>
        <x14:conditionalFormatting xmlns:xm="http://schemas.microsoft.com/office/excel/2006/main">
          <x14:cfRule type="expression" priority="1" id="{E3FEFE51-0714-430D-B257-F187457498BF}">
            <xm:f>$F$27=【リスト】!$C$2</xm:f>
            <x14:dxf>
              <fill>
                <patternFill>
                  <bgColor theme="4" tint="0.79998168889431442"/>
                </patternFill>
              </fill>
            </x14:dxf>
          </x14:cfRule>
          <xm:sqref>I27</xm:sqref>
        </x14:conditionalFormatting>
      </x14:conditionalFormattings>
    </ext>
    <ext xmlns:x14="http://schemas.microsoft.com/office/spreadsheetml/2009/9/main" uri="{CCE6A557-97BC-4b89-ADB6-D9C93CAAB3DF}">
      <x14:dataValidations xmlns:xm="http://schemas.microsoft.com/office/excel/2006/main" count="8">
        <x14:dataValidation type="list" allowBlank="1" showInputMessage="1" showErrorMessage="1" xr:uid="{D3679AD9-F9C1-4A5E-A96A-E3627BE9E9BD}">
          <x14:formula1>
            <xm:f>【リスト】!$A$2:$A$13</xm:f>
          </x14:formula1>
          <xm:sqref>D4</xm:sqref>
        </x14:dataValidation>
        <x14:dataValidation type="list" allowBlank="1" showInputMessage="1" showErrorMessage="1" xr:uid="{8AE11187-CA3A-4CD5-A404-EF694261384F}">
          <x14:formula1>
            <xm:f>【リスト】!$B$2:$B$3</xm:f>
          </x14:formula1>
          <xm:sqref>D5</xm:sqref>
        </x14:dataValidation>
        <x14:dataValidation type="list" allowBlank="1" showInputMessage="1" showErrorMessage="1" xr:uid="{CCBBA551-DDE9-4E60-8859-C92E3CD6D249}">
          <x14:formula1>
            <xm:f>【リスト】!$C$2:$C$3</xm:f>
          </x14:formula1>
          <xm:sqref>F22:F29 F31</xm:sqref>
        </x14:dataValidation>
        <x14:dataValidation type="list" allowBlank="1" showInputMessage="1" showErrorMessage="1" xr:uid="{EF7FE433-3133-4B7E-AC8E-6D6F9F3FB952}">
          <x14:formula1>
            <xm:f>【リスト】!$D$2:$D$4</xm:f>
          </x14:formula1>
          <xm:sqref>F30</xm:sqref>
        </x14:dataValidation>
        <x14:dataValidation type="list" allowBlank="1" showInputMessage="1" showErrorMessage="1" xr:uid="{ECE875D7-0E23-4036-BDA5-4847A1EF3936}">
          <x14:formula1>
            <xm:f>【リスト】!$E$2:$E$5</xm:f>
          </x14:formula1>
          <xm:sqref>F32</xm:sqref>
        </x14:dataValidation>
        <x14:dataValidation type="list" allowBlank="1" showInputMessage="1" showErrorMessage="1" xr:uid="{B9B182D6-CC8E-4FCA-BFCF-62D649AA45CB}">
          <x14:formula1>
            <xm:f>【リスト】!$F$2:$F$15</xm:f>
          </x14:formula1>
          <xm:sqref>I25</xm:sqref>
        </x14:dataValidation>
        <x14:dataValidation type="list" allowBlank="1" showInputMessage="1" showErrorMessage="1" xr:uid="{0B13CBB0-AA82-487D-A776-DC715B80E3AD}">
          <x14:formula1>
            <xm:f>【リスト】!$G$2:$G$3</xm:f>
          </x14:formula1>
          <xm:sqref>I27</xm:sqref>
        </x14:dataValidation>
        <x14:dataValidation type="list" allowBlank="1" showInputMessage="1" showErrorMessage="1" xr:uid="{FE447814-9BA3-4FE3-A08A-8FCFEDBEA7CB}">
          <x14:formula1>
            <xm:f>【リスト】!$H$2:$H$6</xm:f>
          </x14:formula1>
          <xm:sqref>F33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8FE71-4DBB-4C3F-81A5-CD4999B6192F}">
  <sheetPr>
    <pageSetUpPr fitToPage="1"/>
  </sheetPr>
  <dimension ref="A1:T122"/>
  <sheetViews>
    <sheetView view="pageBreakPreview" zoomScale="70" zoomScaleNormal="70" zoomScaleSheetLayoutView="70" workbookViewId="0">
      <selection activeCell="B1" sqref="B1"/>
    </sheetView>
  </sheetViews>
  <sheetFormatPr defaultColWidth="9" defaultRowHeight="18.75"/>
  <cols>
    <col min="1" max="1" width="2.875" style="245" customWidth="1"/>
    <col min="2" max="2" width="3" style="246" customWidth="1"/>
    <col min="3" max="3" width="12.125" style="246" customWidth="1"/>
    <col min="4" max="4" width="20.625" style="246" customWidth="1"/>
    <col min="5" max="5" width="10" style="246" customWidth="1"/>
    <col min="6" max="6" width="10" style="247" customWidth="1"/>
    <col min="7" max="7" width="10.625" style="247" customWidth="1"/>
    <col min="8" max="8" width="13.125" style="247" customWidth="1"/>
    <col min="9" max="9" width="10.125" style="247" customWidth="1"/>
    <col min="10" max="12" width="10.125" style="245" customWidth="1"/>
    <col min="13" max="13" width="3.375" style="245" customWidth="1"/>
    <col min="14" max="14" width="1.375" style="245" customWidth="1"/>
    <col min="15" max="15" width="14.25" style="245" customWidth="1"/>
    <col min="16" max="16" width="11.625" style="245" customWidth="1"/>
    <col min="17" max="17" width="9" style="245"/>
    <col min="18" max="18" width="1.375" style="245" customWidth="1"/>
    <col min="19" max="19" width="14.25" style="245" customWidth="1"/>
    <col min="20" max="20" width="11.625" style="245" customWidth="1"/>
    <col min="21" max="16384" width="9" style="245"/>
  </cols>
  <sheetData>
    <row r="1" spans="1:20" s="244" customFormat="1" ht="23.25" customHeight="1">
      <c r="A1" s="241" t="s">
        <v>247</v>
      </c>
      <c r="B1" s="242"/>
      <c r="C1" s="242"/>
      <c r="D1" s="242"/>
      <c r="E1" s="242"/>
      <c r="F1" s="243"/>
      <c r="G1" s="243"/>
      <c r="H1" s="243"/>
      <c r="I1" s="243"/>
      <c r="M1" s="245"/>
      <c r="N1" s="245"/>
      <c r="O1" s="245"/>
      <c r="P1" s="245"/>
      <c r="Q1" s="245"/>
      <c r="R1" s="245"/>
      <c r="S1" s="245"/>
      <c r="T1" s="245"/>
    </row>
    <row r="2" spans="1:20" ht="19.5" customHeight="1" thickBot="1">
      <c r="A2" s="246"/>
    </row>
    <row r="3" spans="1:20" ht="19.5" customHeight="1" thickBot="1">
      <c r="A3" s="246"/>
      <c r="B3" s="804" t="s">
        <v>222</v>
      </c>
      <c r="C3" s="804"/>
      <c r="D3" s="805">
        <f>'1-1_児童数計算表'!$M$3</f>
        <v>0</v>
      </c>
      <c r="E3" s="806"/>
      <c r="F3" s="806"/>
      <c r="G3" s="806"/>
      <c r="H3" s="807"/>
    </row>
    <row r="4" spans="1:20" ht="19.5" customHeight="1">
      <c r="A4" s="246"/>
      <c r="E4" s="248"/>
      <c r="F4" s="248"/>
      <c r="G4" s="248"/>
      <c r="H4" s="248"/>
    </row>
    <row r="5" spans="1:20" ht="19.5" customHeight="1" thickBot="1">
      <c r="A5" s="249" t="s">
        <v>248</v>
      </c>
      <c r="E5" s="248"/>
      <c r="F5" s="248"/>
      <c r="G5" s="248"/>
      <c r="H5" s="248"/>
    </row>
    <row r="6" spans="1:20" ht="19.5" customHeight="1" thickBot="1">
      <c r="A6" s="249"/>
      <c r="B6" s="250"/>
      <c r="C6" s="251"/>
      <c r="D6" s="251"/>
      <c r="E6" s="252" t="s">
        <v>249</v>
      </c>
      <c r="F6" s="253" t="s">
        <v>250</v>
      </c>
      <c r="G6" s="248"/>
      <c r="H6" s="248"/>
      <c r="I6" s="248"/>
      <c r="J6" s="253" t="s">
        <v>250</v>
      </c>
    </row>
    <row r="7" spans="1:20" ht="37.5" customHeight="1" thickBot="1">
      <c r="A7" s="249"/>
      <c r="B7" s="808" t="s">
        <v>99</v>
      </c>
      <c r="C7" s="788"/>
      <c r="D7" s="788"/>
      <c r="E7" s="254" t="str">
        <f>IF('2_区分12加算額計算表'!$D$5=【リスト】!$B$3,"あり","なし")</f>
        <v>なし</v>
      </c>
      <c r="F7" s="255" t="s">
        <v>251</v>
      </c>
      <c r="G7" s="248"/>
      <c r="H7" s="248"/>
      <c r="I7" s="248"/>
      <c r="J7" s="255" t="str">
        <f>IF(E7="あり","分園分を記入","入力不要")</f>
        <v>入力不要</v>
      </c>
    </row>
    <row r="8" spans="1:20" ht="19.5" customHeight="1" thickBot="1">
      <c r="A8" s="249"/>
      <c r="B8" s="808" t="s">
        <v>252</v>
      </c>
      <c r="C8" s="788"/>
      <c r="D8" s="788"/>
      <c r="E8" s="788"/>
      <c r="F8" s="256">
        <f>'2_区分12加算額計算表'!$D$6</f>
        <v>0</v>
      </c>
      <c r="G8" s="248"/>
      <c r="H8" s="248"/>
      <c r="I8" s="248"/>
      <c r="J8" s="256">
        <f>'2_区分12加算額計算表'!$D$7</f>
        <v>0</v>
      </c>
      <c r="N8" s="245" t="s">
        <v>293</v>
      </c>
    </row>
    <row r="9" spans="1:20" ht="19.5" customHeight="1" thickBot="1">
      <c r="A9" s="249"/>
      <c r="B9" s="809" t="s">
        <v>253</v>
      </c>
      <c r="C9" s="810"/>
      <c r="D9" s="810"/>
      <c r="E9" s="810"/>
      <c r="F9" s="257">
        <f>F10+F11+F12+F14</f>
        <v>0</v>
      </c>
      <c r="H9" s="248"/>
      <c r="I9" s="248"/>
      <c r="J9" s="257">
        <f>J10+J11+J12+J14</f>
        <v>0</v>
      </c>
      <c r="N9" s="258" t="s">
        <v>294</v>
      </c>
      <c r="O9" s="259"/>
      <c r="P9" s="260" t="s">
        <v>295</v>
      </c>
      <c r="R9" s="261" t="s">
        <v>296</v>
      </c>
      <c r="S9" s="261"/>
      <c r="T9" s="260" t="s">
        <v>295</v>
      </c>
    </row>
    <row r="10" spans="1:20" ht="19.5" customHeight="1" thickBot="1">
      <c r="A10" s="249"/>
      <c r="B10" s="262"/>
      <c r="C10" s="811" t="s">
        <v>254</v>
      </c>
      <c r="D10" s="812"/>
      <c r="E10" s="263"/>
      <c r="F10" s="227"/>
      <c r="G10" s="248"/>
      <c r="H10" s="248"/>
      <c r="I10" s="248"/>
      <c r="J10" s="227"/>
      <c r="N10" s="264" t="s">
        <v>297</v>
      </c>
      <c r="O10" s="265"/>
      <c r="P10" s="266">
        <f>SUM('1-1_児童数計算表'!$Q$30:$Q$31)</f>
        <v>0</v>
      </c>
      <c r="R10" s="267" t="s">
        <v>297</v>
      </c>
      <c r="S10" s="268"/>
      <c r="T10" s="266">
        <f>SUM('1-2_児童数計算表_分園'!$Q$30:$Q$31)</f>
        <v>0</v>
      </c>
    </row>
    <row r="11" spans="1:20" ht="19.5" customHeight="1" thickBot="1">
      <c r="A11" s="249"/>
      <c r="B11" s="262"/>
      <c r="C11" s="811" t="s">
        <v>255</v>
      </c>
      <c r="D11" s="812"/>
      <c r="E11" s="263"/>
      <c r="F11" s="228"/>
      <c r="G11" s="248"/>
      <c r="H11" s="248"/>
      <c r="I11" s="248"/>
      <c r="J11" s="228"/>
      <c r="N11" s="267" t="s">
        <v>268</v>
      </c>
      <c r="O11" s="265"/>
      <c r="P11" s="266">
        <f>'1-1_児童数計算表'!$Q$32</f>
        <v>0</v>
      </c>
      <c r="R11" s="267" t="s">
        <v>268</v>
      </c>
      <c r="S11" s="268"/>
      <c r="T11" s="266">
        <f>'1-2_児童数計算表_分園'!$Q$32</f>
        <v>0</v>
      </c>
    </row>
    <row r="12" spans="1:20" ht="19.149999999999999" customHeight="1" thickBot="1">
      <c r="A12" s="249"/>
      <c r="B12" s="262"/>
      <c r="C12" s="812" t="s">
        <v>256</v>
      </c>
      <c r="D12" s="813"/>
      <c r="E12" s="263"/>
      <c r="F12" s="229"/>
      <c r="G12" s="248"/>
      <c r="H12" s="248"/>
      <c r="I12" s="248"/>
      <c r="J12" s="229"/>
      <c r="N12" s="267" t="s">
        <v>298</v>
      </c>
      <c r="O12" s="265"/>
      <c r="P12" s="266">
        <f>SUM('1-1_児童数計算表'!$Q$33:$Q$34)</f>
        <v>0</v>
      </c>
      <c r="R12" s="267" t="s">
        <v>298</v>
      </c>
      <c r="S12" s="268"/>
      <c r="T12" s="266">
        <f>SUM('1-2_児童数計算表_分園'!$Q$33:$Q$34)</f>
        <v>0</v>
      </c>
    </row>
    <row r="13" spans="1:20" ht="19.149999999999999" customHeight="1" thickBot="1">
      <c r="A13" s="249"/>
      <c r="B13" s="262"/>
      <c r="C13" s="814" t="s">
        <v>257</v>
      </c>
      <c r="D13" s="815"/>
      <c r="E13" s="269"/>
      <c r="F13" s="230"/>
      <c r="G13" s="248"/>
      <c r="H13" s="248"/>
      <c r="I13" s="248"/>
      <c r="J13" s="230"/>
      <c r="N13" s="267"/>
      <c r="O13" s="265" t="s">
        <v>299</v>
      </c>
      <c r="P13" s="266">
        <f>'1-1_児童数計算表'!$Q$34</f>
        <v>0</v>
      </c>
      <c r="R13" s="267"/>
      <c r="S13" s="265" t="s">
        <v>299</v>
      </c>
      <c r="T13" s="266">
        <f>'1-2_児童数計算表_分園'!$Q$34</f>
        <v>0</v>
      </c>
    </row>
    <row r="14" spans="1:20" ht="19.149999999999999" customHeight="1" thickBot="1">
      <c r="A14" s="246"/>
      <c r="B14" s="270"/>
      <c r="C14" s="816" t="s">
        <v>236</v>
      </c>
      <c r="D14" s="817"/>
      <c r="E14" s="271"/>
      <c r="F14" s="231"/>
      <c r="G14" s="248"/>
      <c r="H14" s="248"/>
      <c r="J14" s="232"/>
      <c r="N14" s="267" t="s">
        <v>300</v>
      </c>
      <c r="O14" s="265"/>
      <c r="P14" s="266">
        <f>'1-1_児童数計算表'!$Q$35</f>
        <v>0</v>
      </c>
      <c r="R14" s="267" t="s">
        <v>300</v>
      </c>
      <c r="S14" s="268"/>
      <c r="T14" s="266">
        <f>'1-2_児童数計算表_分園'!$Q$35</f>
        <v>0</v>
      </c>
    </row>
    <row r="15" spans="1:20" ht="42.75" customHeight="1">
      <c r="A15" s="246"/>
      <c r="B15" s="272" t="s">
        <v>258</v>
      </c>
      <c r="C15" s="818" t="s">
        <v>259</v>
      </c>
      <c r="D15" s="818"/>
      <c r="E15" s="818"/>
      <c r="F15" s="818"/>
      <c r="G15" s="818"/>
      <c r="H15" s="818"/>
      <c r="I15" s="818"/>
      <c r="J15" s="818"/>
      <c r="K15" s="818"/>
      <c r="L15" s="818"/>
    </row>
    <row r="16" spans="1:20" ht="19.5" customHeight="1">
      <c r="A16" s="246"/>
      <c r="B16" s="273"/>
      <c r="C16" s="274"/>
      <c r="D16" s="274"/>
      <c r="E16" s="274"/>
      <c r="F16" s="274"/>
      <c r="G16" s="274"/>
      <c r="H16" s="274"/>
      <c r="N16" s="245" t="s">
        <v>301</v>
      </c>
    </row>
    <row r="17" spans="1:20" ht="19.5" customHeight="1" thickBot="1">
      <c r="A17" s="249" t="s">
        <v>260</v>
      </c>
      <c r="N17" s="261" t="s">
        <v>294</v>
      </c>
      <c r="O17" s="261"/>
      <c r="P17" s="260" t="s">
        <v>295</v>
      </c>
      <c r="R17" s="261" t="s">
        <v>296</v>
      </c>
      <c r="S17" s="261"/>
      <c r="T17" s="260" t="s">
        <v>295</v>
      </c>
    </row>
    <row r="18" spans="1:20" ht="19.5" customHeight="1" thickBot="1">
      <c r="A18" s="249"/>
      <c r="E18" s="798" t="s">
        <v>261</v>
      </c>
      <c r="F18" s="799"/>
      <c r="G18" s="799"/>
      <c r="H18" s="800"/>
      <c r="I18" s="801" t="str">
        <f>IF(E7="あり","分園分","選択不要")</f>
        <v>選択不要</v>
      </c>
      <c r="J18" s="802"/>
      <c r="K18" s="802"/>
      <c r="L18" s="803"/>
      <c r="N18" s="267" t="s">
        <v>297</v>
      </c>
      <c r="O18" s="265"/>
      <c r="P18" s="266">
        <f>SUM('1-1_児童数計算表'!$Q$45:$Q$46)</f>
        <v>0</v>
      </c>
      <c r="R18" s="267" t="s">
        <v>297</v>
      </c>
      <c r="S18" s="268"/>
      <c r="T18" s="266">
        <f>SUM('1-2_児童数計算表_分園'!$Q$45:$Q$46)</f>
        <v>0</v>
      </c>
    </row>
    <row r="19" spans="1:20" ht="33" customHeight="1" thickBot="1">
      <c r="B19" s="250"/>
      <c r="C19" s="251"/>
      <c r="D19" s="251"/>
      <c r="E19" s="275" t="s">
        <v>262</v>
      </c>
      <c r="F19" s="276"/>
      <c r="G19" s="792" t="s">
        <v>263</v>
      </c>
      <c r="H19" s="793"/>
      <c r="I19" s="277" t="s">
        <v>262</v>
      </c>
      <c r="J19" s="278"/>
      <c r="K19" s="794" t="s">
        <v>263</v>
      </c>
      <c r="L19" s="795"/>
      <c r="N19" s="267" t="s">
        <v>268</v>
      </c>
      <c r="O19" s="265"/>
      <c r="P19" s="266">
        <f>'1-1_児童数計算表'!$Q$47</f>
        <v>0</v>
      </c>
      <c r="R19" s="267" t="s">
        <v>268</v>
      </c>
      <c r="S19" s="268"/>
      <c r="T19" s="266">
        <f>'1-2_児童数計算表_分園'!$Q$47</f>
        <v>0</v>
      </c>
    </row>
    <row r="20" spans="1:20" ht="19.5" customHeight="1" thickBot="1">
      <c r="B20" s="279" t="s">
        <v>264</v>
      </c>
      <c r="C20" s="251" t="s">
        <v>265</v>
      </c>
      <c r="D20" s="280"/>
      <c r="E20" s="281"/>
      <c r="F20" s="282"/>
      <c r="G20" s="283"/>
      <c r="H20" s="284"/>
      <c r="I20" s="283"/>
      <c r="J20" s="285"/>
      <c r="K20" s="286"/>
      <c r="L20" s="287"/>
      <c r="N20" s="267" t="s">
        <v>298</v>
      </c>
      <c r="O20" s="265"/>
      <c r="P20" s="266">
        <f>SUM('1-1_児童数計算表'!$Q$48:$Q$49)</f>
        <v>0</v>
      </c>
      <c r="R20" s="267" t="s">
        <v>298</v>
      </c>
      <c r="S20" s="268"/>
      <c r="T20" s="266">
        <f>SUM('1-2_児童数計算表_分園'!$Q$48:$Q$49)</f>
        <v>0</v>
      </c>
    </row>
    <row r="21" spans="1:20" ht="19.5" customHeight="1" thickBot="1">
      <c r="B21" s="288"/>
      <c r="C21" s="289" t="s">
        <v>266</v>
      </c>
      <c r="D21" s="290"/>
      <c r="E21" s="291"/>
      <c r="F21" s="292">
        <f>F10</f>
        <v>0</v>
      </c>
      <c r="G21" s="293">
        <f>IF(E22="なし",F21/30,F21/25)</f>
        <v>0</v>
      </c>
      <c r="H21" s="294">
        <f>ROUNDDOWN(G21,1)</f>
        <v>0</v>
      </c>
      <c r="I21" s="289"/>
      <c r="J21" s="292">
        <f>IF(E7="あり",J10,0)</f>
        <v>0</v>
      </c>
      <c r="K21" s="295">
        <f>IF(I22="なし",J21/30,J21/25)</f>
        <v>0</v>
      </c>
      <c r="L21" s="294">
        <f>ROUNDDOWN(K21,1)</f>
        <v>0</v>
      </c>
      <c r="N21" s="267"/>
      <c r="O21" s="265" t="s">
        <v>299</v>
      </c>
      <c r="P21" s="266">
        <f>'1-1_児童数計算表'!$Q$49</f>
        <v>0</v>
      </c>
      <c r="R21" s="267"/>
      <c r="S21" s="268" t="s">
        <v>299</v>
      </c>
      <c r="T21" s="266">
        <f>'1-2_児童数計算表_分園'!$Q$49</f>
        <v>0</v>
      </c>
    </row>
    <row r="22" spans="1:20" ht="19.5" customHeight="1" thickBot="1">
      <c r="B22" s="288"/>
      <c r="C22" s="289" t="s">
        <v>267</v>
      </c>
      <c r="D22" s="290"/>
      <c r="E22" s="296" t="str">
        <f>IF('2_区分12加算額計算表'!$F$23=【リスト】!$C$2,"あり","なし")</f>
        <v>なし</v>
      </c>
      <c r="F22" s="297"/>
      <c r="G22" s="298"/>
      <c r="H22" s="299"/>
      <c r="I22" s="300" t="str">
        <f>E22</f>
        <v>なし</v>
      </c>
      <c r="J22" s="297"/>
      <c r="K22" s="298"/>
      <c r="L22" s="299"/>
      <c r="N22" s="267" t="s">
        <v>300</v>
      </c>
      <c r="O22" s="265"/>
      <c r="P22" s="266">
        <f>'1-1_児童数計算表'!$Q$50</f>
        <v>0</v>
      </c>
      <c r="R22" s="267" t="s">
        <v>300</v>
      </c>
      <c r="S22" s="268"/>
      <c r="T22" s="266">
        <f>'1-2_児童数計算表_分園'!$Q$50</f>
        <v>0</v>
      </c>
    </row>
    <row r="23" spans="1:20" ht="19.5" customHeight="1">
      <c r="B23" s="288"/>
      <c r="C23" s="301" t="s">
        <v>268</v>
      </c>
      <c r="D23" s="302"/>
      <c r="E23" s="303"/>
      <c r="F23" s="304">
        <f>F11</f>
        <v>0</v>
      </c>
      <c r="G23" s="293">
        <f>IF(E24="なし",F23/20,F23/15)</f>
        <v>0</v>
      </c>
      <c r="H23" s="305">
        <f>ROUNDDOWN(G23,1)</f>
        <v>0</v>
      </c>
      <c r="I23" s="246"/>
      <c r="J23" s="292">
        <f>IF(E7="あり",J11,0)</f>
        <v>0</v>
      </c>
      <c r="K23" s="293">
        <f>IF(I24="なし",J23/20,J23/15)</f>
        <v>0</v>
      </c>
      <c r="L23" s="305">
        <f>ROUNDDOWN(K23,1)</f>
        <v>0</v>
      </c>
    </row>
    <row r="24" spans="1:20" ht="19.5" customHeight="1">
      <c r="B24" s="288"/>
      <c r="C24" s="301" t="s">
        <v>269</v>
      </c>
      <c r="D24" s="302"/>
      <c r="E24" s="296" t="str">
        <f>IF('2_区分12加算額計算表'!$F$22=【リスト】!$C$2,"あり","なし")</f>
        <v>なし</v>
      </c>
      <c r="F24" s="306"/>
      <c r="G24" s="307"/>
      <c r="H24" s="308"/>
      <c r="I24" s="300" t="str">
        <f>E24</f>
        <v>なし</v>
      </c>
      <c r="J24" s="306"/>
      <c r="K24" s="307"/>
      <c r="L24" s="308"/>
    </row>
    <row r="25" spans="1:20" ht="19.5" customHeight="1">
      <c r="B25" s="288"/>
      <c r="C25" s="301" t="s">
        <v>256</v>
      </c>
      <c r="D25" s="302"/>
      <c r="E25" s="309"/>
      <c r="F25" s="304">
        <f>F12</f>
        <v>0</v>
      </c>
      <c r="G25" s="293">
        <f>IF(E26="なし",F25*1/6,(F25-F13)*1/6+F13*1/5)</f>
        <v>0</v>
      </c>
      <c r="H25" s="305">
        <f>ROUNDDOWN(G25,1)</f>
        <v>0</v>
      </c>
      <c r="I25" s="301"/>
      <c r="J25" s="292">
        <f>IF(E7="あり",J12,0)</f>
        <v>0</v>
      </c>
      <c r="K25" s="310" t="str">
        <f>IF(OR(E7="なし",TRIM(E7)=""), "0.00", IF(I26="なし", J25*1/6, (J25-J13)*1/6 + J13*1/5))</f>
        <v>0.00</v>
      </c>
      <c r="L25" s="305">
        <f>ROUNDDOWN(K25,1)</f>
        <v>0</v>
      </c>
    </row>
    <row r="26" spans="1:20" ht="19.5" customHeight="1">
      <c r="B26" s="288"/>
      <c r="C26" s="311" t="s">
        <v>270</v>
      </c>
      <c r="D26" s="312"/>
      <c r="E26" s="313" t="str">
        <f>IF('2_区分12加算額計算表'!$F$24=【リスト】!$C$2,"あり","なし")</f>
        <v>なし</v>
      </c>
      <c r="F26" s="314"/>
      <c r="G26" s="315"/>
      <c r="H26" s="316"/>
      <c r="I26" s="300" t="str">
        <f>E26</f>
        <v>なし</v>
      </c>
      <c r="J26" s="317"/>
      <c r="K26" s="315"/>
      <c r="L26" s="316"/>
    </row>
    <row r="27" spans="1:20" ht="19.5" customHeight="1" thickBot="1">
      <c r="B27" s="288"/>
      <c r="C27" s="318" t="s">
        <v>236</v>
      </c>
      <c r="D27" s="319"/>
      <c r="E27" s="320"/>
      <c r="F27" s="321">
        <f>F14</f>
        <v>0</v>
      </c>
      <c r="G27" s="322">
        <f>F27*1/3</f>
        <v>0</v>
      </c>
      <c r="H27" s="323">
        <f>ROUNDDOWN(G27,1)</f>
        <v>0</v>
      </c>
      <c r="I27" s="320"/>
      <c r="J27" s="321">
        <f>IF(E7="あり",J14,0)</f>
        <v>0</v>
      </c>
      <c r="K27" s="322">
        <f>J27*1/3</f>
        <v>0</v>
      </c>
      <c r="L27" s="323">
        <f>ROUNDDOWN(K27,1)</f>
        <v>0</v>
      </c>
    </row>
    <row r="28" spans="1:20" ht="19.5" customHeight="1" thickTop="1">
      <c r="B28" s="324"/>
      <c r="C28" s="270" t="s">
        <v>271</v>
      </c>
      <c r="D28" s="324"/>
      <c r="E28" s="325"/>
      <c r="F28" s="326"/>
      <c r="G28" s="327"/>
      <c r="H28" s="328">
        <f>ROUND(SUM(H21:H27),0)</f>
        <v>0</v>
      </c>
      <c r="J28" s="329"/>
      <c r="K28" s="327"/>
      <c r="L28" s="328">
        <f>ROUND(SUM(L21:L27),0)</f>
        <v>0</v>
      </c>
    </row>
    <row r="29" spans="1:20" ht="19.5" customHeight="1">
      <c r="B29" s="330" t="s">
        <v>272</v>
      </c>
      <c r="C29" s="331" t="s">
        <v>273</v>
      </c>
      <c r="D29" s="280"/>
      <c r="E29" s="332" t="str">
        <f>IF('2_区分12加算額計算表'!$D$18&gt;0,"あり","なし")</f>
        <v>なし</v>
      </c>
      <c r="F29" s="282"/>
      <c r="G29" s="333"/>
      <c r="H29" s="334">
        <f>IF(E29="あり",1.4,0)</f>
        <v>0</v>
      </c>
      <c r="I29" s="335" t="str">
        <f>IF('2_区分12加算額計算表'!$H$18&gt;0,"あり","なし")</f>
        <v>なし</v>
      </c>
      <c r="J29" s="282"/>
      <c r="K29" s="333"/>
      <c r="L29" s="334">
        <f>IF(E7="あり",IF(I29="あり",1.4,0),0)</f>
        <v>0</v>
      </c>
    </row>
    <row r="30" spans="1:20" ht="19.5" customHeight="1">
      <c r="B30" s="330" t="s">
        <v>274</v>
      </c>
      <c r="C30" s="331" t="s">
        <v>275</v>
      </c>
      <c r="D30" s="280"/>
      <c r="E30" s="332" t="str">
        <f>IF('2_区分12加算額計算表'!$F$29=【リスト】!$C$2,"あり","なし")</f>
        <v>なし</v>
      </c>
      <c r="F30" s="282"/>
      <c r="G30" s="333"/>
      <c r="H30" s="334">
        <f>IF(E30="あり",1,0)</f>
        <v>0</v>
      </c>
      <c r="I30" s="796" t="str">
        <f>IF($E$7="あり","本園分で選択","－")</f>
        <v>－</v>
      </c>
      <c r="J30" s="797"/>
      <c r="K30" s="286"/>
      <c r="L30" s="287"/>
    </row>
    <row r="31" spans="1:20" ht="19.5" customHeight="1">
      <c r="B31" s="330" t="s">
        <v>276</v>
      </c>
      <c r="C31" s="336" t="s">
        <v>277</v>
      </c>
      <c r="D31" s="280"/>
      <c r="E31" s="332" t="str">
        <f>IF('2_区分12加算額計算表'!$F$31=【リスト】!$C$2,"あり","なし")</f>
        <v>なし</v>
      </c>
      <c r="F31" s="282"/>
      <c r="G31" s="333"/>
      <c r="H31" s="334">
        <f>IF(E31="あり",0.3,0)</f>
        <v>0</v>
      </c>
      <c r="I31" s="796" t="str">
        <f>IF($E$7="あり","本園分で選択","－")</f>
        <v>－</v>
      </c>
      <c r="J31" s="797"/>
      <c r="K31" s="286"/>
      <c r="L31" s="287"/>
    </row>
    <row r="32" spans="1:20" ht="19.5" customHeight="1" thickBot="1">
      <c r="B32" s="330" t="s">
        <v>278</v>
      </c>
      <c r="C32" s="331" t="s">
        <v>15</v>
      </c>
      <c r="D32" s="280"/>
      <c r="E32" s="332" t="str">
        <f>IF('2_区分12加算額計算表'!$F$25=【リスト】!$C$2,"あり","なし")</f>
        <v>なし</v>
      </c>
      <c r="F32" s="337"/>
      <c r="G32" s="333"/>
      <c r="H32" s="334">
        <f>IF(E32="あり",0.5,0)</f>
        <v>0</v>
      </c>
      <c r="I32" s="796" t="str">
        <f>IF($E$7="あり","本園分で選択","－")</f>
        <v>－</v>
      </c>
      <c r="J32" s="797"/>
      <c r="K32" s="286"/>
      <c r="L32" s="287"/>
    </row>
    <row r="33" spans="1:12" ht="19.5" customHeight="1" thickBot="1">
      <c r="B33" s="330" t="s">
        <v>279</v>
      </c>
      <c r="C33" s="331" t="s">
        <v>280</v>
      </c>
      <c r="D33" s="280"/>
      <c r="E33" s="338" t="str">
        <f>IF('2_区分12加算額計算表'!$F$27=【リスト】!$C$2,"あり","なし")</f>
        <v>なし</v>
      </c>
      <c r="F33" s="256">
        <f>'2_区分12加算額計算表'!$I$27</f>
        <v>0</v>
      </c>
      <c r="G33" s="333"/>
      <c r="H33" s="334">
        <f>IF(E33="あり",F33,0)</f>
        <v>0</v>
      </c>
      <c r="I33" s="796" t="str">
        <f>IF($E$7="あり","本園分で選択","－")</f>
        <v>－</v>
      </c>
      <c r="J33" s="797"/>
      <c r="K33" s="286"/>
      <c r="L33" s="287"/>
    </row>
    <row r="34" spans="1:12" ht="19.5" customHeight="1">
      <c r="B34" s="330" t="s">
        <v>281</v>
      </c>
      <c r="C34" s="788" t="s">
        <v>17</v>
      </c>
      <c r="D34" s="789"/>
      <c r="E34" s="332" t="str">
        <f>IF('2_区分12加算額計算表'!$F$32=【リスト】!$E$2,"あり","なし")</f>
        <v>なし</v>
      </c>
      <c r="F34" s="339"/>
      <c r="G34" s="333"/>
      <c r="H34" s="334">
        <f>IF(E34="あり",0.6,0)</f>
        <v>0</v>
      </c>
      <c r="I34" s="790" t="str">
        <f>IF($E$7="あり","本園分で選択","－")</f>
        <v>－</v>
      </c>
      <c r="J34" s="791"/>
      <c r="K34" s="340"/>
      <c r="L34" s="341"/>
    </row>
    <row r="35" spans="1:12" ht="19.5" customHeight="1" thickBot="1">
      <c r="B35" s="342" t="s">
        <v>282</v>
      </c>
      <c r="C35" s="343"/>
      <c r="D35" s="343"/>
      <c r="E35" s="344"/>
      <c r="F35" s="345"/>
      <c r="G35" s="346"/>
      <c r="H35" s="347">
        <f>IF(F8&lt;=20,1.5,IF(F8&lt;=40,1.9,IF(F8&lt;=90,2.5,IF(F8&lt;=150,2.3,IF(F8&gt;=151,3.3,0)))))</f>
        <v>1.5</v>
      </c>
      <c r="I35" s="348"/>
      <c r="J35" s="349"/>
      <c r="K35" s="350"/>
      <c r="L35" s="730">
        <f>IF(E7="あり",IF(J8&lt;=20,1.5,IF(J8&lt;=40,1.9,IF(J8&lt;=90,2.5,IF(J8&lt;=150,2.3,IF(J8&gt;=151,3.3,0))))),0)</f>
        <v>0</v>
      </c>
    </row>
    <row r="36" spans="1:12" ht="19.5" customHeight="1" thickTop="1" thickBot="1">
      <c r="B36" s="351" t="s">
        <v>237</v>
      </c>
      <c r="C36" s="352"/>
      <c r="D36" s="352"/>
      <c r="E36" s="303"/>
      <c r="F36" s="353"/>
      <c r="G36" s="354"/>
      <c r="H36" s="355">
        <f>SUM(H35,H28,H29:H34)</f>
        <v>1.5</v>
      </c>
      <c r="J36" s="356"/>
      <c r="K36" s="357"/>
      <c r="L36" s="355">
        <f>SUM(L28,L29,,L35)</f>
        <v>0</v>
      </c>
    </row>
    <row r="37" spans="1:12" ht="19.5" customHeight="1" thickBot="1">
      <c r="B37" s="358" t="s">
        <v>283</v>
      </c>
      <c r="C37" s="359"/>
      <c r="D37" s="359"/>
      <c r="E37" s="360"/>
      <c r="F37" s="361"/>
      <c r="G37" s="362"/>
      <c r="H37" s="363">
        <f>ROUND(H36,0)</f>
        <v>2</v>
      </c>
      <c r="I37" s="364"/>
      <c r="J37" s="365"/>
      <c r="K37" s="366"/>
      <c r="L37" s="363">
        <f>ROUND(L36,0)</f>
        <v>0</v>
      </c>
    </row>
    <row r="38" spans="1:12" ht="19.5" customHeight="1">
      <c r="B38" s="352"/>
      <c r="C38" s="352"/>
      <c r="D38" s="352"/>
      <c r="H38" s="367"/>
      <c r="I38" s="368"/>
    </row>
    <row r="39" spans="1:12" ht="19.5" customHeight="1" thickBot="1">
      <c r="A39" s="369" t="s">
        <v>284</v>
      </c>
      <c r="G39" s="370"/>
      <c r="H39" s="371" t="s">
        <v>285</v>
      </c>
      <c r="I39" s="372" t="s">
        <v>286</v>
      </c>
    </row>
    <row r="40" spans="1:12" ht="19.5" customHeight="1" thickBot="1">
      <c r="B40" s="373" t="s">
        <v>287</v>
      </c>
      <c r="C40" s="374"/>
      <c r="D40" s="374"/>
      <c r="E40" s="375"/>
      <c r="F40" s="376"/>
      <c r="G40" s="377">
        <f>(H37+L37)/3</f>
        <v>0.66666666666666663</v>
      </c>
      <c r="H40" s="378">
        <f>IF(ROUND(G40,0)=0,1,ROUND(G40,0))</f>
        <v>1</v>
      </c>
      <c r="I40" s="398"/>
    </row>
    <row r="41" spans="1:12" ht="19.5" customHeight="1" thickBot="1">
      <c r="B41" s="379" t="s">
        <v>288</v>
      </c>
      <c r="C41" s="380"/>
      <c r="D41" s="380"/>
      <c r="E41" s="381"/>
      <c r="F41" s="382"/>
      <c r="G41" s="383">
        <f>(H37+L37)/5</f>
        <v>0.4</v>
      </c>
      <c r="H41" s="384">
        <f>IF(ROUND(G41,0)=0,1,ROUND(G41,0))</f>
        <v>1</v>
      </c>
      <c r="I41" s="398"/>
    </row>
    <row r="42" spans="1:12" ht="19.5" customHeight="1">
      <c r="H42" s="368"/>
    </row>
    <row r="43" spans="1:12" ht="19.5" customHeight="1" thickBot="1">
      <c r="A43" s="249" t="s">
        <v>289</v>
      </c>
    </row>
    <row r="44" spans="1:12" ht="19.5" customHeight="1" thickBot="1">
      <c r="B44" s="373"/>
      <c r="C44" s="385">
        <v>49060</v>
      </c>
      <c r="D44" s="374" t="s">
        <v>290</v>
      </c>
      <c r="E44" s="375"/>
      <c r="F44" s="386"/>
      <c r="G44" s="387"/>
      <c r="H44" s="224" t="str">
        <f>IF(I40="","実人数を入力してください",IF(ISBLANK(I40),C44*H40,IF(H40&lt;I40,C44*H40,C44*I40)))</f>
        <v>実人数を入力してください</v>
      </c>
    </row>
    <row r="45" spans="1:12" ht="19.5" customHeight="1" thickBot="1">
      <c r="B45" s="388"/>
      <c r="C45" s="389">
        <v>6130</v>
      </c>
      <c r="D45" s="390" t="s">
        <v>291</v>
      </c>
      <c r="E45" s="391"/>
      <c r="F45" s="392"/>
      <c r="G45" s="393"/>
      <c r="H45" s="225" t="str">
        <f>IF(I41="","実人数を入力してください",IF(ISBLANK(I41),C45*H41,IF(H41&lt;I41,C45*H41,C45*I41)))</f>
        <v>実人数を入力してください</v>
      </c>
    </row>
    <row r="46" spans="1:12" ht="19.5" customHeight="1" thickTop="1" thickBot="1">
      <c r="B46" s="394"/>
      <c r="C46" s="395" t="s">
        <v>292</v>
      </c>
      <c r="D46" s="396"/>
      <c r="E46" s="396"/>
      <c r="F46" s="397"/>
      <c r="G46" s="397"/>
      <c r="H46" s="226">
        <f>SUM(H44:H45)</f>
        <v>0</v>
      </c>
    </row>
    <row r="47" spans="1:12" ht="19.5" customHeight="1"/>
    <row r="48" spans="1:12" ht="19.5" customHeight="1"/>
    <row r="49" ht="19.5" customHeight="1"/>
    <row r="50" ht="19.5" customHeight="1"/>
    <row r="51" ht="33.75" customHeight="1"/>
    <row r="52" ht="33.75" customHeight="1"/>
    <row r="53" ht="33.75" customHeight="1"/>
    <row r="54" ht="33.75" customHeight="1"/>
    <row r="55" ht="33.75" customHeight="1"/>
    <row r="56" ht="33.75" customHeight="1"/>
    <row r="57" ht="33.75" customHeight="1"/>
    <row r="58" ht="33.75" customHeight="1"/>
    <row r="59" ht="33.75" customHeight="1"/>
    <row r="60" ht="33.75" customHeight="1"/>
    <row r="61" ht="33.75" customHeight="1"/>
    <row r="62" ht="20.25" customHeight="1"/>
    <row r="63" ht="20.25" customHeight="1"/>
    <row r="64" ht="20.25" customHeight="1"/>
    <row r="65" ht="20.25" customHeight="1"/>
    <row r="66" ht="20.25" customHeight="1"/>
    <row r="67" ht="20.25" customHeight="1"/>
    <row r="68" ht="20.25" customHeight="1"/>
    <row r="69" ht="20.25" customHeight="1"/>
    <row r="70" ht="20.25" customHeight="1"/>
    <row r="71" ht="20.25" customHeight="1"/>
    <row r="72" ht="20.25" customHeight="1"/>
    <row r="73" ht="20.25" customHeight="1"/>
    <row r="74" ht="20.25" customHeight="1"/>
    <row r="75" ht="20.25" customHeight="1"/>
    <row r="76" ht="20.25" customHeight="1"/>
    <row r="77" ht="20.25" customHeight="1"/>
    <row r="78" ht="20.25" customHeight="1"/>
    <row r="79" ht="20.25" customHeight="1"/>
    <row r="8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02" ht="20.25" customHeight="1"/>
    <row r="103" ht="20.25" customHeight="1"/>
    <row r="104" ht="20.25" customHeight="1"/>
    <row r="105" ht="20.25" customHeight="1"/>
    <row r="106" ht="20.25" customHeight="1"/>
    <row r="107" ht="20.25" customHeight="1"/>
    <row r="108" ht="20.25" customHeight="1"/>
    <row r="109" ht="20.25" customHeight="1"/>
    <row r="110" ht="20.25" customHeight="1"/>
    <row r="111" ht="20.25" customHeight="1"/>
    <row r="112" ht="20.25" customHeight="1"/>
    <row r="113" ht="20.25" customHeight="1"/>
    <row r="114" ht="20.25" customHeight="1"/>
    <row r="115" ht="20.25" customHeight="1"/>
    <row r="116" ht="20.25" customHeight="1"/>
    <row r="117" ht="20.25" customHeight="1"/>
    <row r="118" ht="20.25" customHeight="1"/>
    <row r="119" ht="20.25" customHeight="1"/>
    <row r="120" ht="20.25" customHeight="1"/>
    <row r="121" ht="20.25" customHeight="1"/>
    <row r="122" ht="20.25" customHeight="1"/>
  </sheetData>
  <sheetProtection algorithmName="SHA-512" hashValue="gxhG3Kp7ztVdmztKbtq/LRMx1DXUbka0hN2Eh+eiV9FDgHem1JdSY/ecCLeAkvfe+ebKG7BEsPRvhHhxZNighg==" saltValue="UvhbFHvOtQxzYeWHuQ4yGw==" spinCount="100000" sheet="1" objects="1" scenarios="1"/>
  <mergeCells count="21">
    <mergeCell ref="E18:H18"/>
    <mergeCell ref="I18:L18"/>
    <mergeCell ref="B3:C3"/>
    <mergeCell ref="D3:H3"/>
    <mergeCell ref="B7:D7"/>
    <mergeCell ref="B8:E8"/>
    <mergeCell ref="B9:E9"/>
    <mergeCell ref="C10:D10"/>
    <mergeCell ref="C11:D11"/>
    <mergeCell ref="C12:D12"/>
    <mergeCell ref="C13:D13"/>
    <mergeCell ref="C14:D14"/>
    <mergeCell ref="C15:L15"/>
    <mergeCell ref="C34:D34"/>
    <mergeCell ref="I34:J34"/>
    <mergeCell ref="G19:H19"/>
    <mergeCell ref="K19:L19"/>
    <mergeCell ref="I30:J30"/>
    <mergeCell ref="I31:J31"/>
    <mergeCell ref="I32:J32"/>
    <mergeCell ref="I33:J33"/>
  </mergeCells>
  <phoneticPr fontId="4"/>
  <dataValidations count="2">
    <dataValidation type="list" allowBlank="1" showInputMessage="1" showErrorMessage="1" sqref="I29 E24 E7 E29:E34 E22 E26" xr:uid="{C6F28A60-F6F6-490F-A25E-858CF5589E85}">
      <formula1>"　,あり,なし"</formula1>
    </dataValidation>
    <dataValidation type="whole" allowBlank="1" showInputMessage="1" showErrorMessage="1" sqref="F10:F14 J10:J14 I40:I41" xr:uid="{06E07A98-F565-4AB4-83F6-82787E1DE36B}">
      <formula1>0</formula1>
      <formula2>1000</formula2>
    </dataValidation>
  </dataValidations>
  <pageMargins left="0.92" right="0.56000000000000005" top="0.75" bottom="0.37" header="0.3" footer="0.3"/>
  <pageSetup paperSize="9" scale="63" orientation="portrait" horizontalDpi="300" verticalDpi="300"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0D0E9-347F-4229-A226-8FA4E8A77FB8}">
  <sheetPr>
    <pageSetUpPr fitToPage="1"/>
  </sheetPr>
  <dimension ref="A1:E23"/>
  <sheetViews>
    <sheetView showGridLines="0" view="pageBreakPreview" zoomScale="85" zoomScaleNormal="85" zoomScaleSheetLayoutView="85" workbookViewId="0">
      <selection activeCell="D20" sqref="D20"/>
    </sheetView>
  </sheetViews>
  <sheetFormatPr defaultRowHeight="13.5"/>
  <cols>
    <col min="1" max="2" width="3.375" style="234" customWidth="1"/>
    <col min="3" max="3" width="16.875" style="234" bestFit="1" customWidth="1"/>
    <col min="4" max="4" width="21" style="234" customWidth="1"/>
    <col min="5" max="16384" width="9" style="234"/>
  </cols>
  <sheetData>
    <row r="1" spans="1:5">
      <c r="A1" s="234" t="s">
        <v>302</v>
      </c>
    </row>
    <row r="2" spans="1:5">
      <c r="B2" s="235" t="s">
        <v>303</v>
      </c>
    </row>
    <row r="4" spans="1:5" s="236" customFormat="1" ht="24.75" customHeight="1">
      <c r="B4" s="236" t="s">
        <v>304</v>
      </c>
    </row>
    <row r="5" spans="1:5" s="236" customFormat="1" ht="24.75" customHeight="1">
      <c r="C5" s="237" t="s">
        <v>305</v>
      </c>
      <c r="D5" s="238" t="e">
        <f>加算率a</f>
        <v>#N/A</v>
      </c>
    </row>
    <row r="6" spans="1:5" s="236" customFormat="1" ht="24.75" customHeight="1">
      <c r="C6" s="237" t="s">
        <v>306</v>
      </c>
      <c r="D6" s="238" t="e">
        <f>加算率b</f>
        <v>#N/A</v>
      </c>
    </row>
    <row r="8" spans="1:5" s="236" customFormat="1" ht="24.75" customHeight="1">
      <c r="B8" s="236" t="s">
        <v>307</v>
      </c>
    </row>
    <row r="9" spans="1:5" s="236" customFormat="1" ht="24.75" customHeight="1">
      <c r="C9" s="237" t="s">
        <v>172</v>
      </c>
      <c r="D9" s="239" t="e">
        <f>'2_区分12加算額計算表'!$D$44</f>
        <v>#N/A</v>
      </c>
    </row>
    <row r="10" spans="1:5" s="236" customFormat="1" ht="24.75" customHeight="1">
      <c r="C10" s="237" t="s">
        <v>180</v>
      </c>
      <c r="D10" s="239" t="e">
        <f>ROUNDDOWN(D9*実施月数,-3)</f>
        <v>#N/A</v>
      </c>
      <c r="E10" s="407" t="s">
        <v>631</v>
      </c>
    </row>
    <row r="12" spans="1:5" s="236" customFormat="1" ht="24.75" customHeight="1">
      <c r="B12" s="236" t="s">
        <v>308</v>
      </c>
    </row>
    <row r="13" spans="1:5" s="236" customFormat="1" ht="24.75" customHeight="1">
      <c r="C13" s="237" t="s">
        <v>172</v>
      </c>
      <c r="D13" s="239" t="e">
        <f>IF('0_基本情報'!D23='【リスト】 (2)'!C3,0,'2_区分12加算額計算表'!$D$45)</f>
        <v>#N/A</v>
      </c>
    </row>
    <row r="14" spans="1:5" s="236" customFormat="1" ht="24.75" customHeight="1">
      <c r="C14" s="237" t="s">
        <v>180</v>
      </c>
      <c r="D14" s="239" t="e">
        <f>ROUNDDOWN(D13*実施月数,-3)</f>
        <v>#N/A</v>
      </c>
      <c r="E14" s="407" t="s">
        <v>631</v>
      </c>
    </row>
    <row r="16" spans="1:5" s="236" customFormat="1" ht="24.75" customHeight="1">
      <c r="B16" s="236" t="s">
        <v>309</v>
      </c>
    </row>
    <row r="17" spans="1:5" s="236" customFormat="1" ht="24.75" customHeight="1">
      <c r="C17" s="237" t="s">
        <v>310</v>
      </c>
      <c r="D17" s="240" t="str">
        <f>IF('0_基本情報'!D24='【リスト】 (2)'!C3,"",IF('3_区分3計算表'!$I$40="","実人数を入力してください。",MIN('3_区分3計算表'!$H$40:$I$40)))</f>
        <v>実人数を入力してください。</v>
      </c>
    </row>
    <row r="18" spans="1:5" s="236" customFormat="1" ht="24.75" customHeight="1">
      <c r="C18" s="237" t="s">
        <v>311</v>
      </c>
      <c r="D18" s="240" t="str">
        <f>IF('0_基本情報'!D24='【リスト】 (2)'!C3,"",IF('3_区分3計算表'!$I$41="","実人数を入力してください。",MIN('3_区分3計算表'!$H$41:$I$41)))</f>
        <v>実人数を入力してください。</v>
      </c>
    </row>
    <row r="19" spans="1:5" s="236" customFormat="1" ht="24.75" customHeight="1">
      <c r="C19" s="237" t="s">
        <v>172</v>
      </c>
      <c r="D19" s="239">
        <f>IF('0_基本情報'!D24='【リスト】 (2)'!C3,0,'3_区分3計算表'!$H$46)</f>
        <v>0</v>
      </c>
    </row>
    <row r="20" spans="1:5" s="236" customFormat="1" ht="24.75" customHeight="1">
      <c r="C20" s="237" t="s">
        <v>180</v>
      </c>
      <c r="D20" s="239">
        <f>ROUNDDOWN(D19*実施月数,-3)</f>
        <v>0</v>
      </c>
      <c r="E20" s="407" t="s">
        <v>632</v>
      </c>
    </row>
    <row r="22" spans="1:5">
      <c r="A22" s="235" t="str">
        <f>IF('1-1_児童数計算表'!$M$3="","・施設・事業所名がブランクになっています。（児童数計算表）","")</f>
        <v/>
      </c>
    </row>
    <row r="23" spans="1:5">
      <c r="A23" s="235" t="str">
        <f>IF(OR('3_区分3計算表'!$I$40="",'3_区分3計算表'!$I$41=""),"・区分3計算表の加算算定対象人数の実人数にブランクがあります。","")</f>
        <v>・区分3計算表の加算算定対象人数の実人数にブランクがあります。</v>
      </c>
    </row>
  </sheetData>
  <sheetProtection algorithmName="SHA-512" hashValue="s3Mygmqd4QI1uRlP+NhsJ/AoxGvZMMR8Zi9H1tJ8rBifqLAz+D53X1nSGKn2ECZY6b5IBvtW3CZtOqsHFqk+3w==" saltValue="oJJY+0NHAzKp5Zc4vYMFBQ==" spinCount="100000" sheet="1" objects="1" scenarios="1"/>
  <phoneticPr fontId="4"/>
  <pageMargins left="0.7" right="0.7" top="0.75" bottom="0.75" header="0.3" footer="0.3"/>
  <pageSetup paperSize="9" scale="81"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60C84-D077-477A-8887-1D2EF9C9D589}">
  <sheetPr>
    <pageSetUpPr fitToPage="1"/>
  </sheetPr>
  <dimension ref="B1:AQ54"/>
  <sheetViews>
    <sheetView showGridLines="0" view="pageBreakPreview" zoomScale="85" zoomScaleNormal="100" zoomScaleSheetLayoutView="85" workbookViewId="0">
      <selection activeCell="R21" sqref="R21"/>
    </sheetView>
  </sheetViews>
  <sheetFormatPr defaultColWidth="9" defaultRowHeight="18" customHeight="1"/>
  <cols>
    <col min="1" max="1" width="2" style="420" customWidth="1"/>
    <col min="2" max="2" width="2.5" style="420" customWidth="1"/>
    <col min="3" max="7" width="3" style="420" customWidth="1"/>
    <col min="8" max="21" width="3.625" style="420" customWidth="1"/>
    <col min="22" max="25" width="3" style="420" customWidth="1"/>
    <col min="26" max="26" width="3" style="421" customWidth="1"/>
    <col min="27" max="30" width="3" style="420" customWidth="1"/>
    <col min="31" max="33" width="3.375" style="420" customWidth="1"/>
    <col min="34" max="34" width="3.875" style="420" customWidth="1"/>
    <col min="35" max="52" width="3.375" style="420" customWidth="1"/>
    <col min="53" max="16384" width="9" style="420"/>
  </cols>
  <sheetData>
    <row r="1" spans="2:43" ht="18" customHeight="1">
      <c r="B1" s="458" t="s">
        <v>396</v>
      </c>
      <c r="AQ1" s="457" t="s">
        <v>395</v>
      </c>
    </row>
    <row r="2" spans="2:43" ht="18" customHeight="1">
      <c r="B2" s="819" t="str">
        <f>$AQ$1&amp;AQ2&amp;"年度加算率等認定申請書（処遇改善等加算）"</f>
        <v>令和８年度加算率等認定申請書（処遇改善等加算）</v>
      </c>
      <c r="C2" s="819"/>
      <c r="D2" s="819"/>
      <c r="E2" s="819"/>
      <c r="F2" s="819"/>
      <c r="G2" s="819"/>
      <c r="H2" s="819"/>
      <c r="I2" s="819"/>
      <c r="J2" s="819"/>
      <c r="K2" s="819"/>
      <c r="L2" s="819"/>
      <c r="M2" s="819"/>
      <c r="N2" s="819"/>
      <c r="O2" s="819"/>
      <c r="P2" s="819"/>
      <c r="Q2" s="819"/>
      <c r="R2" s="819"/>
      <c r="S2" s="819"/>
      <c r="T2" s="819"/>
      <c r="U2" s="819"/>
      <c r="V2" s="819"/>
      <c r="W2" s="819"/>
      <c r="X2" s="819"/>
      <c r="Y2" s="819"/>
      <c r="Z2" s="819"/>
      <c r="AA2" s="819"/>
      <c r="AB2" s="819"/>
      <c r="AC2" s="819"/>
      <c r="AD2" s="819"/>
      <c r="AE2" s="819"/>
      <c r="AF2" s="819"/>
      <c r="AG2" s="819"/>
      <c r="AQ2" s="456" t="s">
        <v>713</v>
      </c>
    </row>
    <row r="3" spans="2:43" ht="9.75" customHeight="1">
      <c r="C3" s="454"/>
      <c r="D3" s="454"/>
      <c r="E3" s="454"/>
      <c r="F3" s="454"/>
      <c r="G3" s="454"/>
      <c r="H3" s="454"/>
      <c r="I3" s="454"/>
      <c r="J3" s="454"/>
      <c r="K3" s="454"/>
      <c r="L3" s="454"/>
      <c r="M3" s="454"/>
      <c r="N3" s="454"/>
      <c r="O3" s="454"/>
      <c r="P3" s="454"/>
      <c r="Q3" s="454"/>
      <c r="R3" s="454"/>
      <c r="S3" s="454"/>
      <c r="T3" s="454"/>
      <c r="U3" s="454"/>
      <c r="V3" s="454"/>
      <c r="W3" s="454"/>
      <c r="X3" s="454"/>
      <c r="Y3" s="454"/>
      <c r="Z3" s="455"/>
      <c r="AA3" s="454"/>
      <c r="AB3" s="454"/>
      <c r="AC3" s="454"/>
      <c r="AD3" s="454"/>
      <c r="AE3" s="454"/>
      <c r="AF3" s="454"/>
      <c r="AG3" s="454"/>
    </row>
    <row r="4" spans="2:43" ht="18" customHeight="1">
      <c r="F4" s="452"/>
      <c r="G4" s="452"/>
      <c r="N4" s="452"/>
      <c r="O4" s="452"/>
    </row>
    <row r="5" spans="2:43" ht="17.25" customHeight="1">
      <c r="F5" s="820" t="s">
        <v>394</v>
      </c>
      <c r="G5" s="820"/>
      <c r="H5" s="820"/>
      <c r="I5" s="820"/>
      <c r="J5" s="820"/>
      <c r="K5" s="820"/>
      <c r="L5" s="820"/>
      <c r="M5" s="452"/>
      <c r="N5" s="452"/>
      <c r="O5" s="452"/>
    </row>
    <row r="6" spans="2:43" ht="17.25" customHeight="1" thickBot="1">
      <c r="F6" s="452"/>
      <c r="G6" s="452"/>
      <c r="H6" s="452"/>
      <c r="I6" s="452"/>
      <c r="J6" s="452"/>
      <c r="K6" s="452"/>
      <c r="L6" s="452"/>
      <c r="M6" s="452"/>
      <c r="N6" s="452"/>
      <c r="O6" s="452"/>
      <c r="U6" s="453"/>
      <c r="V6" s="453"/>
      <c r="W6" s="453"/>
      <c r="X6" s="453"/>
      <c r="Y6" s="453"/>
      <c r="Z6" s="453"/>
      <c r="AA6" s="453"/>
      <c r="AB6" s="453"/>
      <c r="AC6" s="453"/>
      <c r="AD6" s="453"/>
      <c r="AE6" s="453"/>
      <c r="AF6" s="453"/>
      <c r="AG6" s="453"/>
    </row>
    <row r="7" spans="2:43" ht="17.25" customHeight="1">
      <c r="F7" s="452"/>
      <c r="G7" s="452"/>
      <c r="N7" s="452"/>
      <c r="O7" s="821" t="s">
        <v>393</v>
      </c>
      <c r="P7" s="821"/>
      <c r="Q7" s="821"/>
      <c r="R7" s="821"/>
      <c r="S7" s="821"/>
      <c r="T7" s="821"/>
      <c r="U7" s="822" t="s">
        <v>392</v>
      </c>
      <c r="V7" s="822"/>
      <c r="W7" s="822"/>
      <c r="X7" s="822"/>
      <c r="Y7" s="822"/>
      <c r="Z7" s="822"/>
      <c r="AA7" s="822"/>
      <c r="AB7" s="822"/>
      <c r="AC7" s="822"/>
      <c r="AD7" s="822"/>
      <c r="AE7" s="822"/>
      <c r="AF7" s="822"/>
      <c r="AG7" s="823"/>
    </row>
    <row r="8" spans="2:43" ht="17.25" customHeight="1">
      <c r="N8" s="452"/>
      <c r="O8" s="826" t="s">
        <v>391</v>
      </c>
      <c r="P8" s="826"/>
      <c r="Q8" s="826"/>
      <c r="R8" s="826"/>
      <c r="S8" s="826"/>
      <c r="T8" s="826"/>
      <c r="U8" s="827">
        <f>'0_基本情報'!$D$4</f>
        <v>0</v>
      </c>
      <c r="V8" s="827"/>
      <c r="W8" s="827"/>
      <c r="X8" s="827"/>
      <c r="Y8" s="827"/>
      <c r="Z8" s="827"/>
      <c r="AA8" s="827"/>
      <c r="AB8" s="827"/>
      <c r="AC8" s="827"/>
      <c r="AD8" s="827"/>
      <c r="AE8" s="827"/>
      <c r="AF8" s="827"/>
      <c r="AG8" s="828"/>
    </row>
    <row r="9" spans="2:43" ht="17.25" customHeight="1">
      <c r="N9" s="452"/>
      <c r="O9" s="826" t="s">
        <v>390</v>
      </c>
      <c r="P9" s="826"/>
      <c r="Q9" s="826"/>
      <c r="R9" s="826"/>
      <c r="S9" s="826"/>
      <c r="T9" s="826"/>
      <c r="U9" s="827">
        <f>'0_基本情報'!$D$5</f>
        <v>0</v>
      </c>
      <c r="V9" s="827"/>
      <c r="W9" s="827"/>
      <c r="X9" s="827"/>
      <c r="Y9" s="827"/>
      <c r="Z9" s="827"/>
      <c r="AA9" s="827"/>
      <c r="AB9" s="827"/>
      <c r="AC9" s="827"/>
      <c r="AD9" s="827"/>
      <c r="AE9" s="827"/>
      <c r="AF9" s="827"/>
      <c r="AG9" s="828"/>
    </row>
    <row r="10" spans="2:43" ht="17.25" customHeight="1" thickBot="1">
      <c r="N10" s="452"/>
      <c r="O10" s="829" t="s">
        <v>389</v>
      </c>
      <c r="P10" s="829"/>
      <c r="Q10" s="829"/>
      <c r="R10" s="829"/>
      <c r="S10" s="829"/>
      <c r="T10" s="829"/>
      <c r="U10" s="824">
        <f>'0_基本情報'!$D$3</f>
        <v>0</v>
      </c>
      <c r="V10" s="824"/>
      <c r="W10" s="824"/>
      <c r="X10" s="824"/>
      <c r="Y10" s="824"/>
      <c r="Z10" s="824"/>
      <c r="AA10" s="824"/>
      <c r="AB10" s="824"/>
      <c r="AC10" s="824"/>
      <c r="AD10" s="824"/>
      <c r="AE10" s="824"/>
      <c r="AF10" s="824"/>
      <c r="AG10" s="825"/>
    </row>
    <row r="11" spans="2:43" ht="17.25" customHeight="1">
      <c r="Q11" s="425"/>
      <c r="R11" s="425"/>
      <c r="S11" s="425"/>
      <c r="T11" s="425"/>
      <c r="U11" s="451"/>
      <c r="V11" s="425"/>
      <c r="W11" s="425"/>
      <c r="X11" s="425"/>
      <c r="Y11" s="425"/>
    </row>
    <row r="12" spans="2:43" ht="9.75" customHeight="1">
      <c r="Q12" s="425"/>
      <c r="R12" s="425"/>
      <c r="S12" s="425"/>
      <c r="T12" s="425"/>
      <c r="U12" s="425"/>
      <c r="V12" s="425"/>
      <c r="W12" s="425"/>
      <c r="X12" s="425"/>
      <c r="Y12" s="425"/>
    </row>
    <row r="13" spans="2:43" ht="9.75" customHeight="1">
      <c r="Q13" s="425"/>
      <c r="R13" s="425"/>
      <c r="S13" s="425"/>
      <c r="T13" s="425"/>
      <c r="U13" s="425"/>
      <c r="V13" s="425"/>
      <c r="W13" s="425"/>
      <c r="X13" s="425"/>
      <c r="Y13" s="425"/>
    </row>
    <row r="14" spans="2:43" ht="18.75" customHeight="1" thickBot="1">
      <c r="B14" s="434" t="s">
        <v>388</v>
      </c>
      <c r="D14" s="447"/>
      <c r="E14" s="447"/>
      <c r="F14" s="447"/>
      <c r="G14" s="447"/>
      <c r="H14" s="447"/>
      <c r="I14" s="447"/>
      <c r="J14" s="447"/>
      <c r="K14" s="447"/>
      <c r="L14" s="447"/>
      <c r="M14" s="447"/>
      <c r="N14" s="447"/>
      <c r="O14" s="447"/>
      <c r="P14" s="447"/>
      <c r="Q14" s="447"/>
      <c r="R14" s="447"/>
      <c r="S14" s="447"/>
      <c r="T14" s="447"/>
      <c r="U14" s="447"/>
      <c r="V14" s="447"/>
      <c r="W14" s="447"/>
      <c r="X14" s="447"/>
      <c r="Y14" s="447"/>
      <c r="Z14" s="450"/>
      <c r="AA14" s="447"/>
      <c r="AB14" s="447"/>
      <c r="AC14" s="447"/>
      <c r="AD14" s="447"/>
      <c r="AE14" s="447"/>
      <c r="AF14" s="447"/>
      <c r="AG14" s="447"/>
      <c r="AH14" s="447"/>
      <c r="AI14" s="447"/>
      <c r="AJ14" s="447"/>
      <c r="AK14" s="447"/>
      <c r="AL14" s="447"/>
      <c r="AM14" s="447"/>
      <c r="AN14" s="447"/>
    </row>
    <row r="15" spans="2:43" ht="10.5" customHeight="1" thickBot="1">
      <c r="B15" s="447"/>
      <c r="C15" s="832" t="s">
        <v>387</v>
      </c>
      <c r="D15" s="832"/>
      <c r="E15" s="832"/>
      <c r="F15" s="832"/>
      <c r="G15" s="832"/>
      <c r="H15" s="832"/>
      <c r="I15" s="832"/>
      <c r="J15" s="832"/>
      <c r="K15" s="832"/>
      <c r="L15" s="833"/>
      <c r="AA15" s="447"/>
    </row>
    <row r="16" spans="2:43" ht="34.5" customHeight="1">
      <c r="B16" s="447"/>
      <c r="C16" s="832"/>
      <c r="D16" s="832"/>
      <c r="E16" s="832"/>
      <c r="F16" s="832"/>
      <c r="G16" s="832"/>
      <c r="H16" s="832"/>
      <c r="I16" s="832"/>
      <c r="J16" s="832"/>
      <c r="K16" s="832"/>
      <c r="L16" s="833"/>
      <c r="AA16" s="447"/>
    </row>
    <row r="17" spans="2:34" ht="18.75" customHeight="1" thickBot="1">
      <c r="B17" s="447"/>
      <c r="C17" s="830" t="str">
        <f>IF('0_基本情報'!$D$22='【リスト】 (2)'!$C$2,"適","否")</f>
        <v>否</v>
      </c>
      <c r="D17" s="830"/>
      <c r="E17" s="830"/>
      <c r="F17" s="831">
        <f>IF(C17="適",加算率a,0)</f>
        <v>0</v>
      </c>
      <c r="G17" s="831"/>
      <c r="H17" s="831"/>
      <c r="I17" s="831"/>
      <c r="J17" s="831"/>
      <c r="K17" s="831"/>
      <c r="L17" s="449" t="s">
        <v>381</v>
      </c>
      <c r="AA17" s="447"/>
    </row>
    <row r="18" spans="2:34" ht="14.25">
      <c r="B18" s="447"/>
      <c r="C18" s="436" t="s">
        <v>380</v>
      </c>
      <c r="D18" s="448" t="s">
        <v>386</v>
      </c>
      <c r="E18" s="435"/>
      <c r="F18" s="435"/>
      <c r="G18" s="435"/>
      <c r="H18" s="435"/>
      <c r="I18" s="435"/>
      <c r="J18" s="435"/>
      <c r="K18" s="435"/>
      <c r="L18" s="435"/>
      <c r="M18" s="435"/>
      <c r="N18" s="435"/>
      <c r="O18" s="435"/>
      <c r="P18" s="435"/>
      <c r="Q18" s="435"/>
      <c r="R18" s="435"/>
      <c r="S18" s="435"/>
      <c r="T18" s="435"/>
      <c r="U18" s="435"/>
      <c r="V18" s="435"/>
      <c r="W18" s="435"/>
      <c r="X18" s="435"/>
      <c r="Y18" s="435"/>
      <c r="Z18" s="443"/>
      <c r="AA18" s="435"/>
      <c r="AB18" s="435"/>
      <c r="AC18" s="435"/>
      <c r="AD18" s="435"/>
      <c r="AE18" s="435"/>
      <c r="AF18" s="435"/>
      <c r="AG18" s="435"/>
      <c r="AH18" s="447"/>
    </row>
    <row r="19" spans="2:34" ht="14.25">
      <c r="B19" s="447"/>
      <c r="C19" s="436"/>
      <c r="D19" s="448"/>
      <c r="G19" s="435"/>
      <c r="H19" s="435"/>
      <c r="I19" s="435"/>
      <c r="J19" s="435"/>
      <c r="K19" s="435"/>
      <c r="L19" s="435"/>
      <c r="M19" s="435"/>
      <c r="N19" s="435"/>
      <c r="O19" s="435"/>
      <c r="P19" s="435"/>
      <c r="Q19" s="435"/>
      <c r="R19" s="435"/>
      <c r="S19" s="435"/>
      <c r="T19" s="435"/>
      <c r="U19" s="435"/>
      <c r="V19" s="435"/>
      <c r="W19" s="435"/>
      <c r="X19" s="435"/>
      <c r="Y19" s="435"/>
      <c r="Z19" s="443"/>
      <c r="AA19" s="435"/>
      <c r="AB19" s="435"/>
      <c r="AC19" s="435"/>
      <c r="AD19" s="435"/>
      <c r="AE19" s="435"/>
      <c r="AF19" s="435"/>
      <c r="AG19" s="435"/>
      <c r="AH19" s="447"/>
    </row>
    <row r="20" spans="2:34" ht="18.75" customHeight="1">
      <c r="B20" s="434" t="s">
        <v>385</v>
      </c>
      <c r="C20" s="432"/>
      <c r="D20" s="432"/>
      <c r="E20" s="432"/>
      <c r="F20" s="432"/>
      <c r="G20" s="432"/>
      <c r="H20" s="432"/>
      <c r="I20" s="432"/>
      <c r="J20" s="432"/>
      <c r="K20" s="433"/>
      <c r="L20" s="433"/>
      <c r="M20" s="433"/>
      <c r="N20" s="432"/>
      <c r="O20" s="432"/>
      <c r="P20" s="432"/>
      <c r="Q20" s="432"/>
      <c r="R20" s="432"/>
      <c r="S20" s="432"/>
      <c r="T20" s="432"/>
      <c r="U20" s="433"/>
    </row>
    <row r="21" spans="2:34" ht="33.75" customHeight="1">
      <c r="C21" s="435" t="s">
        <v>384</v>
      </c>
      <c r="D21" s="435"/>
      <c r="E21" s="435"/>
      <c r="F21" s="435"/>
      <c r="G21" s="435"/>
      <c r="H21" s="435"/>
      <c r="I21" s="435"/>
      <c r="J21" s="435"/>
      <c r="K21" s="435"/>
      <c r="L21" s="435"/>
      <c r="M21" s="435"/>
      <c r="N21" s="435"/>
      <c r="O21" s="435"/>
      <c r="P21" s="435"/>
      <c r="Q21" s="435"/>
      <c r="R21" s="435"/>
      <c r="S21" s="435"/>
      <c r="T21" s="435"/>
      <c r="U21" s="435"/>
      <c r="V21" s="435"/>
      <c r="W21" s="435"/>
      <c r="X21" s="435"/>
      <c r="Y21" s="435"/>
      <c r="Z21" s="435"/>
      <c r="AA21" s="435"/>
      <c r="AB21" s="435"/>
      <c r="AC21" s="435"/>
      <c r="AD21" s="435"/>
      <c r="AE21" s="435"/>
      <c r="AF21" s="435"/>
      <c r="AG21" s="435"/>
    </row>
    <row r="22" spans="2:34" ht="1.5" customHeight="1">
      <c r="C22" s="444"/>
      <c r="D22" s="435"/>
      <c r="E22" s="435"/>
      <c r="F22" s="435"/>
      <c r="G22" s="435"/>
      <c r="H22" s="435"/>
      <c r="I22" s="435"/>
      <c r="J22" s="435"/>
      <c r="K22" s="444"/>
      <c r="L22" s="444"/>
      <c r="M22" s="444"/>
      <c r="N22" s="444"/>
      <c r="O22" s="444"/>
      <c r="P22" s="444"/>
      <c r="Q22" s="444"/>
      <c r="R22" s="444"/>
      <c r="S22" s="444"/>
      <c r="T22" s="444"/>
      <c r="U22" s="444"/>
      <c r="V22" s="444"/>
      <c r="W22" s="444"/>
      <c r="X22" s="444"/>
      <c r="Y22" s="444"/>
      <c r="Z22" s="444"/>
      <c r="AA22" s="444"/>
      <c r="AB22" s="444"/>
      <c r="AC22" s="444"/>
      <c r="AD22" s="444"/>
      <c r="AE22" s="444"/>
      <c r="AF22" s="444"/>
      <c r="AG22" s="444"/>
    </row>
    <row r="23" spans="2:34" ht="1.5" customHeight="1">
      <c r="C23" s="444"/>
      <c r="D23" s="435"/>
      <c r="E23" s="435"/>
      <c r="F23" s="435"/>
      <c r="G23" s="435"/>
      <c r="H23" s="435"/>
      <c r="I23" s="435"/>
      <c r="J23" s="435"/>
      <c r="K23" s="433"/>
      <c r="L23" s="444"/>
      <c r="M23" s="444"/>
      <c r="N23" s="444"/>
      <c r="O23" s="444"/>
      <c r="P23" s="444"/>
      <c r="Q23" s="433"/>
      <c r="R23" s="444"/>
      <c r="S23" s="444"/>
      <c r="T23" s="444"/>
      <c r="U23" s="444"/>
      <c r="V23" s="444"/>
      <c r="W23" s="444"/>
      <c r="X23" s="444"/>
      <c r="Y23" s="444"/>
      <c r="Z23" s="444"/>
      <c r="AA23" s="444"/>
      <c r="AB23" s="444"/>
      <c r="AC23" s="444"/>
      <c r="AD23" s="444"/>
      <c r="AE23" s="444"/>
      <c r="AF23" s="444"/>
      <c r="AG23" s="444"/>
    </row>
    <row r="24" spans="2:34" ht="1.5" customHeight="1">
      <c r="C24" s="444"/>
      <c r="D24" s="442"/>
      <c r="E24" s="442"/>
      <c r="F24" s="435"/>
      <c r="G24" s="435"/>
      <c r="H24" s="435"/>
      <c r="I24" s="435"/>
      <c r="J24" s="435"/>
      <c r="K24" s="435"/>
      <c r="L24" s="435"/>
      <c r="M24" s="435"/>
      <c r="N24" s="435"/>
      <c r="O24" s="435"/>
      <c r="P24" s="435"/>
      <c r="Q24" s="435"/>
      <c r="R24" s="435"/>
      <c r="S24" s="435"/>
      <c r="T24" s="435"/>
      <c r="U24" s="435"/>
      <c r="V24" s="435"/>
      <c r="W24" s="435"/>
      <c r="X24" s="435"/>
      <c r="Y24" s="435"/>
      <c r="Z24" s="435"/>
      <c r="AA24" s="435"/>
      <c r="AB24" s="435"/>
      <c r="AC24" s="435"/>
      <c r="AD24" s="435"/>
      <c r="AE24" s="435"/>
      <c r="AF24" s="435"/>
      <c r="AG24" s="435"/>
    </row>
    <row r="25" spans="2:34" ht="1.5" customHeight="1">
      <c r="C25" s="444"/>
      <c r="D25" s="446"/>
      <c r="E25" s="446"/>
      <c r="F25" s="446"/>
      <c r="G25" s="446"/>
      <c r="H25" s="446"/>
      <c r="I25" s="446"/>
      <c r="J25" s="446"/>
      <c r="K25" s="446"/>
      <c r="L25" s="446"/>
      <c r="M25" s="446"/>
      <c r="N25" s="446"/>
      <c r="O25" s="446"/>
      <c r="P25" s="446"/>
      <c r="Q25" s="446"/>
      <c r="R25" s="446"/>
      <c r="S25" s="446"/>
      <c r="T25" s="446"/>
      <c r="U25" s="446"/>
      <c r="V25" s="446"/>
      <c r="W25" s="446"/>
      <c r="X25" s="446"/>
      <c r="Y25" s="446"/>
      <c r="Z25" s="446"/>
      <c r="AA25" s="446"/>
      <c r="AB25" s="446"/>
      <c r="AC25" s="446"/>
      <c r="AD25" s="446"/>
      <c r="AE25" s="446"/>
      <c r="AF25" s="446"/>
      <c r="AG25" s="446"/>
    </row>
    <row r="26" spans="2:34" ht="1.5" customHeight="1">
      <c r="C26" s="444"/>
      <c r="D26" s="446"/>
      <c r="E26" s="446"/>
      <c r="F26" s="446"/>
      <c r="G26" s="446"/>
      <c r="H26" s="446"/>
      <c r="I26" s="446"/>
      <c r="J26" s="446"/>
      <c r="K26" s="446"/>
      <c r="L26" s="446"/>
      <c r="M26" s="446"/>
      <c r="N26" s="446"/>
      <c r="O26" s="446"/>
      <c r="P26" s="446"/>
      <c r="Q26" s="446"/>
      <c r="R26" s="446"/>
      <c r="S26" s="446"/>
      <c r="T26" s="446"/>
      <c r="U26" s="446"/>
      <c r="V26" s="446"/>
      <c r="W26" s="446"/>
      <c r="X26" s="446"/>
      <c r="Y26" s="446"/>
      <c r="Z26" s="446"/>
      <c r="AA26" s="446"/>
      <c r="AB26" s="446"/>
      <c r="AC26" s="446"/>
      <c r="AD26" s="446"/>
      <c r="AE26" s="446"/>
      <c r="AF26" s="446"/>
      <c r="AG26" s="446"/>
    </row>
    <row r="27" spans="2:34" ht="1.5" customHeight="1">
      <c r="C27" s="444"/>
      <c r="D27" s="446"/>
      <c r="E27" s="446"/>
      <c r="F27" s="446"/>
      <c r="G27" s="446"/>
      <c r="H27" s="446"/>
      <c r="I27" s="446"/>
      <c r="J27" s="446"/>
      <c r="K27" s="446"/>
      <c r="L27" s="446"/>
      <c r="M27" s="446"/>
      <c r="N27" s="446"/>
      <c r="O27" s="446"/>
      <c r="P27" s="446"/>
      <c r="Q27" s="446"/>
      <c r="R27" s="446"/>
      <c r="S27" s="446"/>
      <c r="T27" s="446"/>
      <c r="U27" s="446"/>
      <c r="V27" s="446"/>
      <c r="W27" s="446"/>
      <c r="X27" s="446"/>
      <c r="Y27" s="446"/>
      <c r="Z27" s="446"/>
      <c r="AA27" s="446"/>
      <c r="AB27" s="446"/>
      <c r="AC27" s="446"/>
      <c r="AD27" s="446"/>
      <c r="AE27" s="446"/>
      <c r="AF27" s="446"/>
      <c r="AG27" s="446"/>
    </row>
    <row r="28" spans="2:34" ht="1.5" customHeight="1">
      <c r="C28" s="444"/>
      <c r="D28" s="446"/>
      <c r="E28" s="446"/>
      <c r="F28" s="446"/>
      <c r="G28" s="446"/>
      <c r="H28" s="446"/>
      <c r="I28" s="446"/>
      <c r="J28" s="446"/>
      <c r="K28" s="446"/>
      <c r="L28" s="446"/>
      <c r="M28" s="446"/>
      <c r="N28" s="446"/>
      <c r="O28" s="446"/>
      <c r="P28" s="446"/>
      <c r="Q28" s="446"/>
      <c r="R28" s="446"/>
      <c r="S28" s="446"/>
      <c r="T28" s="446"/>
      <c r="U28" s="446"/>
      <c r="V28" s="446"/>
      <c r="W28" s="446"/>
      <c r="X28" s="446"/>
      <c r="Y28" s="446"/>
      <c r="Z28" s="446"/>
      <c r="AA28" s="446"/>
      <c r="AB28" s="446"/>
      <c r="AC28" s="446"/>
      <c r="AD28" s="446"/>
      <c r="AE28" s="446"/>
      <c r="AF28" s="446"/>
      <c r="AG28" s="446"/>
    </row>
    <row r="29" spans="2:34" ht="1.5" customHeight="1">
      <c r="C29" s="444"/>
      <c r="D29" s="446"/>
      <c r="E29" s="446"/>
      <c r="F29" s="446"/>
      <c r="G29" s="446"/>
      <c r="H29" s="446"/>
      <c r="I29" s="446"/>
      <c r="J29" s="446"/>
      <c r="K29" s="446"/>
      <c r="L29" s="446"/>
      <c r="M29" s="446"/>
      <c r="N29" s="446"/>
      <c r="O29" s="446"/>
      <c r="P29" s="446"/>
      <c r="Q29" s="446"/>
      <c r="R29" s="446"/>
      <c r="S29" s="446"/>
      <c r="T29" s="446"/>
      <c r="U29" s="446"/>
      <c r="V29" s="446"/>
      <c r="W29" s="446"/>
      <c r="X29" s="446"/>
      <c r="Y29" s="446"/>
      <c r="Z29" s="446"/>
      <c r="AA29" s="446"/>
      <c r="AB29" s="446"/>
      <c r="AC29" s="446"/>
      <c r="AD29" s="446"/>
      <c r="AE29" s="446"/>
      <c r="AF29" s="446"/>
      <c r="AG29" s="446"/>
    </row>
    <row r="30" spans="2:34" ht="1.5" customHeight="1">
      <c r="C30" s="444"/>
      <c r="D30" s="446"/>
      <c r="E30" s="446"/>
      <c r="F30" s="446"/>
      <c r="G30" s="446"/>
      <c r="H30" s="446"/>
      <c r="I30" s="446"/>
      <c r="J30" s="446"/>
      <c r="K30" s="446"/>
      <c r="L30" s="446"/>
      <c r="M30" s="446"/>
      <c r="N30" s="446"/>
      <c r="O30" s="446"/>
      <c r="P30" s="446"/>
      <c r="Q30" s="446"/>
      <c r="R30" s="446"/>
      <c r="S30" s="446"/>
      <c r="T30" s="446"/>
      <c r="U30" s="446"/>
      <c r="V30" s="446"/>
      <c r="W30" s="446"/>
      <c r="X30" s="446"/>
      <c r="Y30" s="446"/>
      <c r="Z30" s="446"/>
      <c r="AA30" s="446"/>
      <c r="AB30" s="446"/>
      <c r="AC30" s="446"/>
      <c r="AD30" s="446"/>
      <c r="AE30" s="446"/>
      <c r="AF30" s="446"/>
      <c r="AG30" s="446"/>
    </row>
    <row r="31" spans="2:34" ht="1.5" customHeight="1">
      <c r="C31" s="444"/>
      <c r="D31" s="446"/>
      <c r="E31" s="446"/>
      <c r="F31" s="446"/>
      <c r="G31" s="446"/>
      <c r="H31" s="446"/>
      <c r="I31" s="446"/>
      <c r="J31" s="446"/>
      <c r="K31" s="446"/>
      <c r="L31" s="446"/>
      <c r="M31" s="446"/>
      <c r="N31" s="446"/>
      <c r="O31" s="446"/>
      <c r="P31" s="446"/>
      <c r="Q31" s="446"/>
      <c r="R31" s="446"/>
      <c r="S31" s="446"/>
      <c r="T31" s="446"/>
      <c r="U31" s="446"/>
      <c r="V31" s="446"/>
      <c r="W31" s="446"/>
      <c r="X31" s="446"/>
      <c r="Y31" s="446"/>
      <c r="Z31" s="446"/>
      <c r="AA31" s="446"/>
      <c r="AB31" s="446"/>
      <c r="AC31" s="446"/>
      <c r="AD31" s="446"/>
      <c r="AE31" s="446"/>
      <c r="AF31" s="446"/>
      <c r="AG31" s="446"/>
    </row>
    <row r="32" spans="2:34" ht="1.5" customHeight="1">
      <c r="C32" s="444"/>
      <c r="D32" s="446"/>
      <c r="E32" s="446"/>
      <c r="F32" s="446"/>
      <c r="G32" s="446"/>
      <c r="H32" s="446"/>
      <c r="I32" s="446"/>
      <c r="J32" s="446"/>
      <c r="K32" s="446"/>
      <c r="L32" s="446"/>
      <c r="M32" s="446"/>
      <c r="N32" s="446"/>
      <c r="O32" s="446"/>
      <c r="P32" s="446"/>
      <c r="Q32" s="446"/>
      <c r="R32" s="446"/>
      <c r="S32" s="446"/>
      <c r="T32" s="446"/>
      <c r="U32" s="446"/>
      <c r="V32" s="446"/>
      <c r="W32" s="446"/>
      <c r="X32" s="446"/>
      <c r="Y32" s="446"/>
      <c r="Z32" s="446"/>
      <c r="AA32" s="446"/>
      <c r="AB32" s="446"/>
      <c r="AC32" s="446"/>
      <c r="AD32" s="446"/>
      <c r="AE32" s="446"/>
      <c r="AF32" s="446"/>
      <c r="AG32" s="446"/>
    </row>
    <row r="33" spans="2:33" ht="1.5" customHeight="1">
      <c r="C33" s="444"/>
      <c r="D33" s="446"/>
      <c r="E33" s="446"/>
      <c r="F33" s="446"/>
      <c r="G33" s="446"/>
      <c r="H33" s="446"/>
      <c r="I33" s="446"/>
      <c r="J33" s="446"/>
      <c r="K33" s="446"/>
      <c r="L33" s="446"/>
      <c r="M33" s="446"/>
      <c r="N33" s="446"/>
      <c r="O33" s="446"/>
      <c r="P33" s="446"/>
      <c r="Q33" s="446"/>
      <c r="R33" s="446"/>
      <c r="S33" s="446"/>
      <c r="T33" s="446"/>
      <c r="U33" s="446"/>
      <c r="V33" s="446"/>
      <c r="W33" s="446"/>
      <c r="X33" s="446"/>
      <c r="Y33" s="446"/>
      <c r="Z33" s="446"/>
      <c r="AA33" s="446"/>
      <c r="AB33" s="446"/>
      <c r="AC33" s="446"/>
      <c r="AD33" s="446"/>
      <c r="AE33" s="446"/>
      <c r="AF33" s="446"/>
      <c r="AG33" s="446"/>
    </row>
    <row r="34" spans="2:33" ht="1.5" customHeight="1">
      <c r="C34" s="444"/>
      <c r="D34" s="446"/>
      <c r="E34" s="446"/>
      <c r="F34" s="446"/>
      <c r="G34" s="446"/>
      <c r="H34" s="446"/>
      <c r="I34" s="446"/>
      <c r="J34" s="446"/>
      <c r="K34" s="446"/>
      <c r="L34" s="446"/>
      <c r="M34" s="446"/>
      <c r="N34" s="446"/>
      <c r="O34" s="446"/>
      <c r="P34" s="446"/>
      <c r="Q34" s="446"/>
      <c r="R34" s="446"/>
      <c r="S34" s="446"/>
      <c r="T34" s="446"/>
      <c r="U34" s="446"/>
      <c r="V34" s="446"/>
      <c r="W34" s="446"/>
      <c r="X34" s="446"/>
      <c r="Y34" s="446"/>
      <c r="Z34" s="446"/>
      <c r="AA34" s="446"/>
      <c r="AB34" s="446"/>
      <c r="AC34" s="446"/>
      <c r="AD34" s="446"/>
      <c r="AE34" s="446"/>
      <c r="AF34" s="446"/>
      <c r="AG34" s="446"/>
    </row>
    <row r="35" spans="2:33" ht="1.5" customHeight="1">
      <c r="C35" s="444"/>
      <c r="D35" s="446"/>
      <c r="E35" s="446"/>
      <c r="F35" s="446"/>
      <c r="G35" s="446"/>
      <c r="H35" s="446"/>
      <c r="I35" s="446"/>
      <c r="J35" s="446"/>
      <c r="K35" s="446"/>
      <c r="L35" s="446"/>
      <c r="M35" s="446"/>
      <c r="N35" s="446"/>
      <c r="O35" s="446"/>
      <c r="P35" s="446"/>
      <c r="Q35" s="446"/>
      <c r="R35" s="446"/>
      <c r="S35" s="446"/>
      <c r="T35" s="446"/>
      <c r="U35" s="446"/>
      <c r="V35" s="446"/>
      <c r="W35" s="446"/>
      <c r="X35" s="446"/>
      <c r="Y35" s="446"/>
      <c r="Z35" s="446"/>
      <c r="AA35" s="446"/>
      <c r="AB35" s="446"/>
      <c r="AC35" s="446"/>
      <c r="AD35" s="446"/>
      <c r="AE35" s="446"/>
      <c r="AF35" s="446"/>
      <c r="AG35" s="446"/>
    </row>
    <row r="36" spans="2:33" ht="1.5" customHeight="1">
      <c r="C36" s="444"/>
      <c r="D36" s="446"/>
      <c r="E36" s="446"/>
      <c r="F36" s="446"/>
      <c r="G36" s="446"/>
      <c r="H36" s="446"/>
      <c r="I36" s="446"/>
      <c r="J36" s="446"/>
      <c r="K36" s="446"/>
      <c r="L36" s="446"/>
      <c r="M36" s="446"/>
      <c r="N36" s="446"/>
      <c r="O36" s="446"/>
      <c r="P36" s="446"/>
      <c r="Q36" s="446"/>
      <c r="R36" s="446"/>
      <c r="S36" s="446"/>
      <c r="T36" s="446"/>
      <c r="U36" s="446"/>
      <c r="V36" s="446"/>
      <c r="W36" s="446"/>
      <c r="X36" s="446"/>
      <c r="Y36" s="446"/>
      <c r="Z36" s="446"/>
      <c r="AA36" s="446"/>
      <c r="AB36" s="446"/>
      <c r="AC36" s="446"/>
      <c r="AD36" s="446"/>
      <c r="AE36" s="446"/>
      <c r="AF36" s="446"/>
      <c r="AG36" s="446"/>
    </row>
    <row r="37" spans="2:33" ht="1.5" customHeight="1">
      <c r="C37" s="444"/>
      <c r="D37" s="446"/>
      <c r="E37" s="446"/>
      <c r="F37" s="446"/>
      <c r="G37" s="446"/>
      <c r="H37" s="446"/>
      <c r="I37" s="446"/>
      <c r="J37" s="446"/>
      <c r="K37" s="446"/>
      <c r="L37" s="446"/>
      <c r="M37" s="446"/>
      <c r="N37" s="446"/>
      <c r="O37" s="446"/>
      <c r="P37" s="446"/>
      <c r="Q37" s="446"/>
      <c r="R37" s="446"/>
      <c r="S37" s="446"/>
      <c r="T37" s="446"/>
      <c r="U37" s="446"/>
      <c r="V37" s="446"/>
      <c r="W37" s="446"/>
      <c r="X37" s="446"/>
      <c r="Y37" s="446"/>
      <c r="Z37" s="446"/>
      <c r="AA37" s="446"/>
      <c r="AB37" s="446"/>
      <c r="AC37" s="446"/>
      <c r="AD37" s="446"/>
      <c r="AE37" s="446"/>
      <c r="AF37" s="446"/>
      <c r="AG37" s="446"/>
    </row>
    <row r="38" spans="2:33" ht="1.5" customHeight="1">
      <c r="C38" s="444"/>
      <c r="D38" s="446"/>
      <c r="E38" s="446"/>
      <c r="F38" s="446"/>
      <c r="G38" s="446"/>
      <c r="H38" s="446"/>
      <c r="I38" s="446"/>
      <c r="J38" s="446"/>
      <c r="K38" s="446"/>
      <c r="L38" s="446"/>
      <c r="M38" s="446"/>
      <c r="N38" s="446"/>
      <c r="O38" s="446"/>
      <c r="P38" s="446"/>
      <c r="Q38" s="446"/>
      <c r="R38" s="446"/>
      <c r="S38" s="446"/>
      <c r="T38" s="446"/>
      <c r="U38" s="446"/>
      <c r="V38" s="446"/>
      <c r="W38" s="446"/>
      <c r="X38" s="446"/>
      <c r="Y38" s="446"/>
      <c r="Z38" s="446"/>
      <c r="AA38" s="446"/>
      <c r="AB38" s="446"/>
      <c r="AC38" s="446"/>
      <c r="AD38" s="446"/>
      <c r="AE38" s="446"/>
      <c r="AF38" s="446"/>
      <c r="AG38" s="446"/>
    </row>
    <row r="39" spans="2:33" ht="1.5" customHeight="1">
      <c r="C39" s="444"/>
      <c r="D39" s="446"/>
      <c r="E39" s="446"/>
      <c r="F39" s="446"/>
      <c r="G39" s="446"/>
      <c r="H39" s="446"/>
      <c r="I39" s="446"/>
      <c r="J39" s="446"/>
      <c r="K39" s="446"/>
      <c r="L39" s="446"/>
      <c r="M39" s="446"/>
      <c r="N39" s="446"/>
      <c r="O39" s="446"/>
      <c r="P39" s="446"/>
      <c r="Q39" s="446"/>
      <c r="R39" s="446"/>
      <c r="S39" s="446"/>
      <c r="T39" s="446"/>
      <c r="U39" s="446"/>
      <c r="V39" s="446"/>
      <c r="W39" s="446"/>
      <c r="X39" s="446"/>
      <c r="Y39" s="446"/>
      <c r="Z39" s="446"/>
      <c r="AA39" s="446"/>
      <c r="AB39" s="446"/>
      <c r="AC39" s="446"/>
      <c r="AD39" s="446"/>
      <c r="AE39" s="446"/>
      <c r="AF39" s="446"/>
      <c r="AG39" s="446"/>
    </row>
    <row r="40" spans="2:33" ht="1.5" customHeight="1">
      <c r="C40" s="444"/>
      <c r="D40" s="446"/>
      <c r="E40" s="446"/>
      <c r="F40" s="446"/>
      <c r="G40" s="446"/>
      <c r="H40" s="446"/>
      <c r="I40" s="446"/>
      <c r="J40" s="446"/>
      <c r="K40" s="446"/>
      <c r="L40" s="446"/>
      <c r="M40" s="446"/>
      <c r="N40" s="446"/>
      <c r="O40" s="446"/>
      <c r="P40" s="446"/>
      <c r="Q40" s="446"/>
      <c r="R40" s="446"/>
      <c r="S40" s="446"/>
      <c r="T40" s="446"/>
      <c r="U40" s="446"/>
      <c r="V40" s="446"/>
      <c r="W40" s="446"/>
      <c r="X40" s="446"/>
      <c r="Y40" s="446"/>
      <c r="Z40" s="446"/>
      <c r="AA40" s="446"/>
      <c r="AB40" s="446"/>
      <c r="AC40" s="446"/>
      <c r="AD40" s="446"/>
      <c r="AE40" s="446"/>
      <c r="AF40" s="446"/>
      <c r="AG40" s="446"/>
    </row>
    <row r="41" spans="2:33" ht="1.5" customHeight="1">
      <c r="C41" s="444"/>
      <c r="D41" s="444"/>
      <c r="E41" s="444"/>
      <c r="F41" s="444"/>
      <c r="G41" s="444"/>
      <c r="H41" s="435"/>
      <c r="I41" s="435"/>
      <c r="J41" s="435"/>
      <c r="K41" s="444"/>
      <c r="L41" s="444"/>
      <c r="M41" s="444"/>
      <c r="N41" s="444"/>
      <c r="O41" s="444"/>
      <c r="P41" s="444"/>
      <c r="Q41" s="444"/>
      <c r="R41" s="444"/>
      <c r="S41" s="444"/>
      <c r="T41" s="444"/>
      <c r="U41" s="444"/>
      <c r="V41" s="444"/>
      <c r="W41" s="435"/>
      <c r="X41" s="435"/>
      <c r="Y41" s="435"/>
      <c r="Z41" s="435"/>
    </row>
    <row r="42" spans="2:33" ht="1.5" customHeight="1">
      <c r="C42" s="444"/>
      <c r="D42" s="444"/>
      <c r="E42" s="444"/>
      <c r="F42" s="444"/>
      <c r="G42" s="444"/>
      <c r="H42" s="435"/>
      <c r="I42" s="435"/>
      <c r="J42" s="435"/>
      <c r="K42" s="444"/>
      <c r="L42" s="444"/>
      <c r="M42" s="444"/>
      <c r="N42" s="444"/>
      <c r="O42" s="444"/>
      <c r="P42" s="444"/>
      <c r="Q42" s="444"/>
      <c r="R42" s="444"/>
      <c r="S42" s="444"/>
      <c r="T42" s="444"/>
      <c r="U42" s="444"/>
      <c r="V42" s="444"/>
      <c r="W42" s="435"/>
      <c r="X42" s="435"/>
      <c r="Y42" s="435"/>
      <c r="Z42" s="435"/>
    </row>
    <row r="43" spans="2:33" ht="1.5" customHeight="1">
      <c r="C43" s="445"/>
      <c r="D43" s="445"/>
      <c r="E43" s="445"/>
      <c r="F43" s="445"/>
      <c r="G43" s="445"/>
      <c r="H43" s="445"/>
      <c r="I43" s="445"/>
      <c r="J43" s="445"/>
      <c r="K43" s="445"/>
      <c r="L43" s="445"/>
      <c r="M43" s="445"/>
      <c r="N43" s="445"/>
      <c r="O43" s="445"/>
      <c r="P43" s="444"/>
      <c r="Q43" s="444"/>
      <c r="R43" s="444"/>
      <c r="S43" s="444"/>
      <c r="T43" s="444"/>
      <c r="U43" s="442"/>
      <c r="V43" s="442"/>
      <c r="W43" s="442"/>
      <c r="X43" s="442"/>
      <c r="Y43" s="442"/>
      <c r="Z43" s="443"/>
      <c r="AA43" s="442"/>
      <c r="AB43" s="442"/>
      <c r="AC43" s="442"/>
      <c r="AD43" s="435"/>
      <c r="AE43" s="435"/>
      <c r="AF43" s="435"/>
      <c r="AG43" s="435"/>
    </row>
    <row r="44" spans="2:33" ht="1.5" customHeight="1">
      <c r="C44" s="440"/>
      <c r="D44" s="441"/>
      <c r="E44" s="441"/>
      <c r="F44" s="439"/>
      <c r="G44" s="439"/>
      <c r="H44" s="439"/>
      <c r="I44" s="439"/>
      <c r="J44" s="439"/>
      <c r="K44" s="439"/>
      <c r="L44" s="439"/>
      <c r="M44" s="439"/>
      <c r="N44" s="439"/>
      <c r="O44" s="439"/>
      <c r="P44" s="439"/>
      <c r="Q44" s="439"/>
      <c r="R44" s="439"/>
      <c r="S44" s="439"/>
      <c r="T44" s="439"/>
      <c r="U44" s="439"/>
      <c r="V44" s="439"/>
      <c r="W44" s="439"/>
      <c r="X44" s="439"/>
      <c r="Y44" s="439"/>
      <c r="Z44" s="440"/>
      <c r="AA44" s="439"/>
      <c r="AB44" s="439"/>
      <c r="AC44" s="439"/>
      <c r="AD44" s="439"/>
      <c r="AE44" s="439"/>
      <c r="AF44" s="439"/>
      <c r="AG44" s="439"/>
    </row>
    <row r="45" spans="2:33" ht="1.5" customHeight="1">
      <c r="C45" s="440"/>
      <c r="D45" s="441"/>
      <c r="E45" s="441"/>
      <c r="F45" s="439"/>
      <c r="G45" s="439"/>
      <c r="H45" s="439"/>
      <c r="I45" s="439"/>
      <c r="J45" s="439"/>
      <c r="K45" s="439"/>
      <c r="L45" s="439"/>
      <c r="M45" s="439"/>
      <c r="N45" s="439"/>
      <c r="O45" s="439"/>
      <c r="P45" s="439"/>
      <c r="Q45" s="439"/>
      <c r="R45" s="439"/>
      <c r="S45" s="439"/>
      <c r="T45" s="439"/>
      <c r="U45" s="439"/>
      <c r="V45" s="439"/>
      <c r="W45" s="439"/>
      <c r="X45" s="439"/>
      <c r="Y45" s="439"/>
      <c r="Z45" s="440"/>
      <c r="AA45" s="439"/>
      <c r="AB45" s="439"/>
      <c r="AC45" s="439"/>
      <c r="AD45" s="439"/>
      <c r="AE45" s="439"/>
      <c r="AF45" s="439"/>
      <c r="AG45" s="439"/>
    </row>
    <row r="46" spans="2:33" ht="1.5" customHeight="1">
      <c r="C46" s="423"/>
    </row>
    <row r="47" spans="2:33" ht="1.5" customHeight="1">
      <c r="C47" s="423"/>
    </row>
    <row r="48" spans="2:33" ht="18.75" customHeight="1" thickBot="1">
      <c r="B48" s="434" t="s">
        <v>383</v>
      </c>
      <c r="C48" s="432"/>
      <c r="D48" s="432"/>
      <c r="E48" s="432"/>
      <c r="F48" s="432"/>
      <c r="G48" s="432"/>
      <c r="H48" s="432"/>
      <c r="I48" s="432"/>
      <c r="J48" s="432"/>
      <c r="K48" s="433"/>
      <c r="L48" s="433"/>
      <c r="M48" s="433"/>
      <c r="N48" s="432"/>
      <c r="O48" s="432"/>
      <c r="P48" s="432"/>
      <c r="Q48" s="432"/>
      <c r="R48" s="438"/>
      <c r="S48" s="432"/>
      <c r="T48" s="432"/>
      <c r="U48" s="433"/>
    </row>
    <row r="49" spans="2:21" ht="18.75" customHeight="1">
      <c r="B49" s="434"/>
      <c r="C49" s="832" t="s">
        <v>382</v>
      </c>
      <c r="D49" s="834"/>
      <c r="E49" s="834"/>
      <c r="F49" s="834"/>
      <c r="G49" s="834"/>
      <c r="H49" s="834"/>
      <c r="I49" s="834"/>
      <c r="J49" s="834"/>
      <c r="K49" s="834"/>
      <c r="L49" s="834"/>
      <c r="M49" s="834"/>
      <c r="N49" s="834"/>
      <c r="O49" s="834"/>
      <c r="P49" s="835"/>
      <c r="Q49" s="432"/>
      <c r="R49" s="432"/>
      <c r="S49" s="432"/>
      <c r="T49" s="432"/>
      <c r="U49" s="433"/>
    </row>
    <row r="50" spans="2:21" ht="24" customHeight="1">
      <c r="B50" s="434"/>
      <c r="C50" s="836"/>
      <c r="D50" s="837"/>
      <c r="E50" s="837"/>
      <c r="F50" s="837"/>
      <c r="G50" s="837"/>
      <c r="H50" s="837"/>
      <c r="I50" s="837"/>
      <c r="J50" s="837"/>
      <c r="K50" s="837"/>
      <c r="L50" s="837"/>
      <c r="M50" s="837"/>
      <c r="N50" s="837"/>
      <c r="O50" s="837"/>
      <c r="P50" s="838"/>
      <c r="Q50" s="432"/>
      <c r="R50" s="432"/>
      <c r="S50" s="432"/>
      <c r="T50" s="432"/>
      <c r="U50" s="433"/>
    </row>
    <row r="51" spans="2:21" ht="18.75" customHeight="1" thickBot="1">
      <c r="B51" s="434"/>
      <c r="C51" s="830" t="str">
        <f>IF('0_基本情報'!$D$23='【リスト】 (2)'!$C$2,"適","否")</f>
        <v>否</v>
      </c>
      <c r="D51" s="830"/>
      <c r="E51" s="830"/>
      <c r="F51" s="831">
        <f>IF(C51="適",加算率b,0)</f>
        <v>0</v>
      </c>
      <c r="G51" s="831"/>
      <c r="H51" s="831"/>
      <c r="I51" s="831"/>
      <c r="J51" s="831"/>
      <c r="K51" s="831"/>
      <c r="L51" s="720" t="s">
        <v>381</v>
      </c>
      <c r="M51" s="719"/>
      <c r="N51" s="719"/>
      <c r="O51" s="719"/>
      <c r="P51" s="718"/>
      <c r="Q51" s="432"/>
      <c r="R51" s="432"/>
      <c r="S51" s="432"/>
      <c r="T51" s="432"/>
      <c r="U51" s="433"/>
    </row>
    <row r="52" spans="2:21" ht="18.75" customHeight="1">
      <c r="B52" s="434"/>
      <c r="C52" s="436" t="s">
        <v>380</v>
      </c>
      <c r="D52" s="422" t="s">
        <v>379</v>
      </c>
      <c r="E52" s="435"/>
      <c r="F52" s="435"/>
      <c r="G52" s="432"/>
      <c r="H52" s="432"/>
      <c r="I52" s="432"/>
      <c r="J52" s="432"/>
      <c r="K52" s="433"/>
      <c r="L52" s="433"/>
      <c r="M52" s="433"/>
      <c r="N52" s="432"/>
      <c r="O52" s="432"/>
      <c r="P52" s="432"/>
      <c r="Q52" s="432"/>
      <c r="R52" s="432"/>
      <c r="S52" s="432"/>
      <c r="T52" s="432"/>
      <c r="U52" s="433"/>
    </row>
    <row r="53" spans="2:21" ht="18.75" customHeight="1">
      <c r="B53" s="434"/>
      <c r="C53" s="436"/>
      <c r="D53" s="422"/>
      <c r="E53" s="435"/>
      <c r="F53" s="435"/>
      <c r="G53" s="432"/>
      <c r="H53" s="432"/>
      <c r="I53" s="432"/>
      <c r="J53" s="432"/>
      <c r="K53" s="433"/>
      <c r="L53" s="433"/>
      <c r="M53" s="433"/>
      <c r="N53" s="432"/>
      <c r="O53" s="432"/>
      <c r="P53" s="432"/>
      <c r="Q53" s="432"/>
      <c r="R53" s="432"/>
      <c r="S53" s="432"/>
      <c r="T53" s="432"/>
      <c r="U53" s="433"/>
    </row>
    <row r="54" spans="2:21" ht="18.75" customHeight="1">
      <c r="B54" s="434"/>
      <c r="C54" s="436"/>
      <c r="D54" s="422"/>
      <c r="E54" s="435"/>
      <c r="F54" s="435"/>
      <c r="G54" s="432"/>
      <c r="H54" s="432"/>
      <c r="I54" s="432"/>
      <c r="J54" s="432"/>
      <c r="K54" s="433"/>
      <c r="L54" s="433"/>
      <c r="M54" s="433"/>
      <c r="N54" s="432"/>
      <c r="O54" s="432"/>
      <c r="P54" s="432"/>
      <c r="Q54" s="432"/>
      <c r="R54" s="432"/>
      <c r="S54" s="432"/>
      <c r="T54" s="432"/>
      <c r="U54" s="433"/>
    </row>
  </sheetData>
  <sheetProtection algorithmName="SHA-512" hashValue="7D4JeyrcBHK4r/mdMrF7mCzqBLZ85sS2jdiWFjTiF9DE4uWrNMVQse47iIHVUYNaGKCq4PULNBDuJBzdaoaGmQ==" saltValue="Edr5jjaAUY8gdkzeFA6YiQ==" spinCount="100000" sheet="1" insertRows="0"/>
  <mergeCells count="16">
    <mergeCell ref="C51:E51"/>
    <mergeCell ref="F51:K51"/>
    <mergeCell ref="C15:L16"/>
    <mergeCell ref="C17:E17"/>
    <mergeCell ref="F17:K17"/>
    <mergeCell ref="C49:P50"/>
    <mergeCell ref="B2:AG2"/>
    <mergeCell ref="F5:L5"/>
    <mergeCell ref="O7:T7"/>
    <mergeCell ref="U7:AG7"/>
    <mergeCell ref="U10:AG10"/>
    <mergeCell ref="O8:T8"/>
    <mergeCell ref="U8:AG8"/>
    <mergeCell ref="O9:T9"/>
    <mergeCell ref="U9:AG9"/>
    <mergeCell ref="O10:T10"/>
  </mergeCells>
  <phoneticPr fontId="4"/>
  <dataValidations count="1">
    <dataValidation type="list" allowBlank="1" showInputMessage="1" showErrorMessage="1" sqref="C17:E17 C51:E51" xr:uid="{E02821F2-C733-4BB4-9001-634D7F17A89C}">
      <formula1>"適,否"</formula1>
    </dataValidation>
  </dataValidations>
  <printOptions horizontalCentered="1"/>
  <pageMargins left="0.78740157480314965" right="0.78740157480314965" top="0.59055118110236227" bottom="0.59055118110236227" header="0.51181102362204722" footer="0.51181102362204722"/>
  <pageSetup paperSize="9" scale="63"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928C4-90A0-4D91-8D6B-A71692E942AD}">
  <sheetPr>
    <pageSetUpPr fitToPage="1"/>
  </sheetPr>
  <dimension ref="B1:AM29"/>
  <sheetViews>
    <sheetView showGridLines="0" view="pageBreakPreview" zoomScale="85" zoomScaleNormal="100" zoomScaleSheetLayoutView="85" workbookViewId="0">
      <selection activeCell="L21" sqref="L21:AH21"/>
    </sheetView>
  </sheetViews>
  <sheetFormatPr defaultColWidth="9" defaultRowHeight="18" customHeight="1"/>
  <cols>
    <col min="1" max="1" width="2.5" style="420" customWidth="1"/>
    <col min="2" max="34" width="3" style="420" customWidth="1"/>
    <col min="35" max="35" width="2.5" style="420" customWidth="1"/>
    <col min="36" max="38" width="3" style="420" customWidth="1"/>
    <col min="39" max="39" width="13" style="420" hidden="1" customWidth="1"/>
    <col min="40" max="47" width="3" style="420" customWidth="1"/>
    <col min="48" max="16384" width="9" style="420"/>
  </cols>
  <sheetData>
    <row r="1" spans="2:34" ht="18" customHeight="1">
      <c r="B1" s="458" t="s">
        <v>421</v>
      </c>
    </row>
    <row r="2" spans="2:34" ht="18" customHeight="1">
      <c r="B2" s="819" t="str">
        <f>様式1!$AQ$1&amp;様式1!$AQ$2&amp;"年度キャリアパス要件届出書"</f>
        <v>令和８年度キャリアパス要件届出書</v>
      </c>
      <c r="C2" s="819"/>
      <c r="D2" s="819"/>
      <c r="E2" s="819"/>
      <c r="F2" s="819"/>
      <c r="G2" s="819"/>
      <c r="H2" s="819"/>
      <c r="I2" s="819"/>
      <c r="J2" s="819"/>
      <c r="K2" s="819"/>
      <c r="L2" s="819"/>
      <c r="M2" s="819"/>
      <c r="N2" s="819"/>
      <c r="O2" s="819"/>
      <c r="P2" s="819"/>
      <c r="Q2" s="819"/>
      <c r="R2" s="819"/>
      <c r="S2" s="819"/>
      <c r="T2" s="819"/>
      <c r="U2" s="819"/>
      <c r="V2" s="819"/>
      <c r="W2" s="819"/>
      <c r="X2" s="819"/>
      <c r="Y2" s="819"/>
      <c r="Z2" s="819"/>
      <c r="AA2" s="819"/>
      <c r="AB2" s="819"/>
      <c r="AC2" s="819"/>
      <c r="AD2" s="819"/>
      <c r="AE2" s="819"/>
      <c r="AF2" s="819"/>
      <c r="AG2" s="819"/>
      <c r="AH2" s="819"/>
    </row>
    <row r="3" spans="2:34" ht="18" customHeight="1">
      <c r="B3" s="845" t="s">
        <v>420</v>
      </c>
      <c r="C3" s="860"/>
      <c r="D3" s="860"/>
      <c r="E3" s="860"/>
      <c r="F3" s="860"/>
      <c r="G3" s="860"/>
      <c r="H3" s="860"/>
      <c r="I3" s="860"/>
      <c r="J3" s="860"/>
      <c r="K3" s="860"/>
      <c r="L3" s="860"/>
      <c r="M3" s="860"/>
      <c r="N3" s="860"/>
      <c r="O3" s="860"/>
      <c r="P3" s="860"/>
      <c r="Q3" s="860"/>
      <c r="R3" s="860"/>
      <c r="S3" s="860"/>
      <c r="T3" s="860"/>
      <c r="U3" s="860"/>
      <c r="V3" s="860"/>
      <c r="W3" s="860"/>
      <c r="X3" s="860"/>
      <c r="Y3" s="860"/>
      <c r="Z3" s="860"/>
      <c r="AA3" s="860"/>
      <c r="AB3" s="860"/>
      <c r="AC3" s="860"/>
      <c r="AD3" s="860"/>
      <c r="AE3" s="860"/>
      <c r="AF3" s="860"/>
      <c r="AG3" s="860"/>
      <c r="AH3" s="860"/>
    </row>
    <row r="4" spans="2:34" ht="18" customHeight="1">
      <c r="B4" s="454"/>
      <c r="C4" s="454"/>
      <c r="D4" s="454"/>
      <c r="E4" s="454"/>
      <c r="F4" s="454"/>
      <c r="G4" s="454"/>
      <c r="H4" s="454"/>
      <c r="I4" s="454"/>
      <c r="J4" s="454"/>
      <c r="K4" s="454"/>
      <c r="L4" s="454"/>
      <c r="M4" s="454"/>
      <c r="N4" s="454"/>
      <c r="O4" s="454"/>
      <c r="P4" s="454"/>
      <c r="Q4" s="454"/>
      <c r="R4" s="454"/>
      <c r="S4" s="454"/>
      <c r="T4" s="454"/>
      <c r="U4" s="454"/>
      <c r="V4" s="454"/>
      <c r="W4" s="454"/>
      <c r="X4" s="454"/>
      <c r="Y4" s="454"/>
      <c r="Z4" s="454"/>
      <c r="AA4" s="454"/>
      <c r="AB4" s="454"/>
      <c r="AC4" s="454"/>
      <c r="AD4" s="454"/>
      <c r="AE4" s="454"/>
      <c r="AF4" s="454"/>
    </row>
    <row r="5" spans="2:34" ht="18" customHeight="1">
      <c r="F5" s="452"/>
      <c r="G5" s="452"/>
      <c r="M5" s="452"/>
      <c r="N5" s="452"/>
      <c r="O5" s="452"/>
    </row>
    <row r="6" spans="2:34" ht="17.25" customHeight="1">
      <c r="F6" s="820" t="s">
        <v>394</v>
      </c>
      <c r="G6" s="820"/>
      <c r="H6" s="820"/>
      <c r="I6" s="820"/>
      <c r="J6" s="820"/>
      <c r="K6" s="820"/>
      <c r="L6" s="820"/>
      <c r="M6" s="452"/>
      <c r="N6" s="452"/>
      <c r="O6" s="452"/>
    </row>
    <row r="7" spans="2:34" ht="17.25" customHeight="1" thickBot="1">
      <c r="F7" s="452"/>
      <c r="G7" s="452"/>
      <c r="H7" s="452"/>
      <c r="I7" s="452"/>
      <c r="J7" s="452"/>
      <c r="K7" s="452"/>
      <c r="L7" s="452"/>
      <c r="M7" s="452"/>
      <c r="N7" s="452"/>
      <c r="O7" s="452"/>
      <c r="V7" s="453"/>
      <c r="W7" s="453"/>
      <c r="X7" s="453"/>
      <c r="Y7" s="453"/>
      <c r="Z7" s="453"/>
      <c r="AA7" s="453"/>
      <c r="AB7" s="453"/>
      <c r="AC7" s="453"/>
      <c r="AD7" s="453"/>
      <c r="AE7" s="453"/>
      <c r="AF7" s="453"/>
      <c r="AG7" s="453"/>
      <c r="AH7" s="453"/>
    </row>
    <row r="8" spans="2:34" ht="17.25" customHeight="1">
      <c r="D8" s="452"/>
      <c r="E8" s="452"/>
      <c r="F8" s="452"/>
      <c r="G8" s="452"/>
      <c r="H8" s="452"/>
      <c r="I8" s="452"/>
      <c r="J8" s="452"/>
      <c r="K8" s="452"/>
      <c r="L8" s="452"/>
      <c r="M8" s="452"/>
      <c r="N8" s="452"/>
      <c r="P8" s="821" t="s">
        <v>393</v>
      </c>
      <c r="Q8" s="880"/>
      <c r="R8" s="880"/>
      <c r="S8" s="880"/>
      <c r="T8" s="880"/>
      <c r="U8" s="880"/>
      <c r="V8" s="881" t="str">
        <f>様式1!U7</f>
        <v>京都市</v>
      </c>
      <c r="W8" s="882"/>
      <c r="X8" s="882"/>
      <c r="Y8" s="882"/>
      <c r="Z8" s="882"/>
      <c r="AA8" s="882"/>
      <c r="AB8" s="882"/>
      <c r="AC8" s="882"/>
      <c r="AD8" s="882"/>
      <c r="AE8" s="882"/>
      <c r="AF8" s="882"/>
      <c r="AG8" s="882"/>
      <c r="AH8" s="883"/>
    </row>
    <row r="9" spans="2:34" ht="17.25" customHeight="1">
      <c r="D9" s="452"/>
      <c r="E9" s="452"/>
      <c r="F9" s="452"/>
      <c r="G9" s="452"/>
      <c r="H9" s="452"/>
      <c r="I9" s="452"/>
      <c r="J9" s="452"/>
      <c r="K9" s="452"/>
      <c r="L9" s="452"/>
      <c r="M9" s="452"/>
      <c r="N9" s="452"/>
      <c r="P9" s="826" t="s">
        <v>391</v>
      </c>
      <c r="Q9" s="846"/>
      <c r="R9" s="846"/>
      <c r="S9" s="846"/>
      <c r="T9" s="846"/>
      <c r="U9" s="846"/>
      <c r="V9" s="852">
        <f>様式1!U8</f>
        <v>0</v>
      </c>
      <c r="W9" s="853"/>
      <c r="X9" s="853"/>
      <c r="Y9" s="853"/>
      <c r="Z9" s="853"/>
      <c r="AA9" s="853"/>
      <c r="AB9" s="853"/>
      <c r="AC9" s="853"/>
      <c r="AD9" s="853"/>
      <c r="AE9" s="853"/>
      <c r="AF9" s="853"/>
      <c r="AG9" s="853"/>
      <c r="AH9" s="854"/>
    </row>
    <row r="10" spans="2:34" ht="17.25" customHeight="1">
      <c r="D10" s="452"/>
      <c r="E10" s="452"/>
      <c r="F10" s="452"/>
      <c r="G10" s="452"/>
      <c r="H10" s="452"/>
      <c r="I10" s="452"/>
      <c r="J10" s="452"/>
      <c r="K10" s="452"/>
      <c r="L10" s="452"/>
      <c r="M10" s="452"/>
      <c r="N10" s="452"/>
      <c r="P10" s="826" t="s">
        <v>390</v>
      </c>
      <c r="Q10" s="846"/>
      <c r="R10" s="846"/>
      <c r="S10" s="846"/>
      <c r="T10" s="846"/>
      <c r="U10" s="846"/>
      <c r="V10" s="852">
        <f>様式1!U9</f>
        <v>0</v>
      </c>
      <c r="W10" s="853"/>
      <c r="X10" s="853"/>
      <c r="Y10" s="853"/>
      <c r="Z10" s="853"/>
      <c r="AA10" s="853"/>
      <c r="AB10" s="853"/>
      <c r="AC10" s="853"/>
      <c r="AD10" s="853"/>
      <c r="AE10" s="853"/>
      <c r="AF10" s="853"/>
      <c r="AG10" s="853"/>
      <c r="AH10" s="854"/>
    </row>
    <row r="11" spans="2:34" ht="17.25" customHeight="1" thickBot="1">
      <c r="D11" s="452"/>
      <c r="E11" s="452"/>
      <c r="F11" s="452"/>
      <c r="G11" s="452"/>
      <c r="H11" s="452"/>
      <c r="I11" s="452"/>
      <c r="J11" s="452"/>
      <c r="K11" s="452"/>
      <c r="L11" s="452"/>
      <c r="M11" s="452"/>
      <c r="N11" s="452"/>
      <c r="O11" s="452"/>
      <c r="P11" s="829" t="s">
        <v>419</v>
      </c>
      <c r="Q11" s="855"/>
      <c r="R11" s="855"/>
      <c r="S11" s="855"/>
      <c r="T11" s="855"/>
      <c r="U11" s="855"/>
      <c r="V11" s="849">
        <f>様式1!U10</f>
        <v>0</v>
      </c>
      <c r="W11" s="850"/>
      <c r="X11" s="850"/>
      <c r="Y11" s="850"/>
      <c r="Z11" s="850"/>
      <c r="AA11" s="850"/>
      <c r="AB11" s="850"/>
      <c r="AC11" s="850"/>
      <c r="AD11" s="850"/>
      <c r="AE11" s="850"/>
      <c r="AF11" s="850"/>
      <c r="AG11" s="850"/>
      <c r="AH11" s="851"/>
    </row>
    <row r="12" spans="2:34" ht="18" customHeight="1">
      <c r="R12" s="425"/>
      <c r="S12" s="425"/>
      <c r="T12" s="425"/>
      <c r="U12" s="425"/>
      <c r="V12" s="425"/>
      <c r="W12" s="425"/>
      <c r="X12" s="425"/>
      <c r="Y12" s="425"/>
    </row>
    <row r="13" spans="2:34" ht="21.75" customHeight="1">
      <c r="B13" s="420" t="s">
        <v>418</v>
      </c>
    </row>
    <row r="14" spans="2:34" ht="9" customHeight="1"/>
    <row r="15" spans="2:34" ht="18.75" customHeight="1" thickBot="1"/>
    <row r="16" spans="2:34" ht="24" customHeight="1">
      <c r="C16" s="862" t="s">
        <v>417</v>
      </c>
      <c r="D16" s="465" t="s">
        <v>416</v>
      </c>
      <c r="E16" s="465"/>
      <c r="F16" s="465"/>
      <c r="G16" s="465"/>
      <c r="H16" s="465"/>
      <c r="I16" s="465"/>
      <c r="J16" s="465"/>
      <c r="K16" s="465"/>
      <c r="L16" s="465"/>
      <c r="M16" s="465"/>
      <c r="N16" s="465"/>
      <c r="O16" s="465"/>
      <c r="P16" s="465"/>
      <c r="Q16" s="465"/>
      <c r="R16" s="465"/>
      <c r="S16" s="465"/>
      <c r="T16" s="465"/>
      <c r="U16" s="465"/>
      <c r="V16" s="465"/>
      <c r="W16" s="465"/>
      <c r="X16" s="465"/>
      <c r="Y16" s="465"/>
      <c r="Z16" s="465"/>
      <c r="AA16" s="465"/>
      <c r="AB16" s="721"/>
      <c r="AC16" s="721"/>
      <c r="AD16" s="721"/>
      <c r="AE16" s="721"/>
      <c r="AF16" s="721"/>
      <c r="AG16" s="721"/>
      <c r="AH16" s="722"/>
    </row>
    <row r="17" spans="3:39" ht="17.25" customHeight="1">
      <c r="C17" s="863"/>
      <c r="D17" s="464" t="s">
        <v>415</v>
      </c>
      <c r="E17" s="463"/>
      <c r="F17" s="463"/>
      <c r="G17" s="463"/>
      <c r="H17" s="463"/>
      <c r="I17" s="463"/>
      <c r="J17" s="463"/>
      <c r="K17" s="463"/>
      <c r="L17" s="463"/>
      <c r="M17" s="463"/>
      <c r="N17" s="463"/>
      <c r="O17" s="463"/>
      <c r="P17" s="463"/>
      <c r="Q17" s="463"/>
      <c r="R17" s="463"/>
      <c r="S17" s="463"/>
      <c r="T17" s="463"/>
      <c r="U17" s="463"/>
      <c r="V17" s="463"/>
      <c r="W17" s="463"/>
      <c r="X17" s="463"/>
      <c r="Y17" s="463"/>
      <c r="Z17" s="463"/>
      <c r="AA17" s="463"/>
      <c r="AB17" s="435"/>
      <c r="AC17" s="435"/>
      <c r="AD17" s="435"/>
      <c r="AE17" s="435"/>
      <c r="AF17" s="435"/>
      <c r="AG17" s="435"/>
      <c r="AH17" s="723"/>
    </row>
    <row r="18" spans="3:39" ht="18" customHeight="1">
      <c r="C18" s="863"/>
      <c r="D18" s="450" t="s">
        <v>414</v>
      </c>
      <c r="E18" s="435"/>
      <c r="F18" s="435"/>
      <c r="G18" s="435"/>
      <c r="H18" s="435"/>
      <c r="I18" s="435"/>
      <c r="J18" s="435"/>
      <c r="K18" s="435"/>
      <c r="L18" s="435"/>
      <c r="M18" s="435"/>
      <c r="N18" s="435"/>
      <c r="O18" s="435"/>
      <c r="P18" s="435"/>
      <c r="Q18" s="435"/>
      <c r="R18" s="435"/>
      <c r="S18" s="435"/>
      <c r="T18" s="435"/>
      <c r="U18" s="435"/>
      <c r="V18" s="435"/>
      <c r="W18" s="435"/>
      <c r="X18" s="435"/>
      <c r="Y18" s="435"/>
      <c r="Z18" s="435"/>
      <c r="AA18" s="435"/>
      <c r="AB18" s="725"/>
      <c r="AC18" s="725"/>
      <c r="AD18" s="725"/>
      <c r="AE18" s="725"/>
      <c r="AF18" s="725"/>
      <c r="AG18" s="725"/>
      <c r="AH18" s="724"/>
      <c r="AM18" s="420" t="s">
        <v>413</v>
      </c>
    </row>
    <row r="19" spans="3:39" ht="18" customHeight="1" thickBot="1">
      <c r="C19" s="864"/>
      <c r="D19" s="462" t="s">
        <v>412</v>
      </c>
      <c r="E19" s="461"/>
      <c r="F19" s="461"/>
      <c r="G19" s="461"/>
      <c r="H19" s="461"/>
      <c r="I19" s="461"/>
      <c r="J19" s="461"/>
      <c r="K19" s="461"/>
      <c r="L19" s="461"/>
      <c r="M19" s="461"/>
      <c r="N19" s="461"/>
      <c r="O19" s="461"/>
      <c r="P19" s="461"/>
      <c r="Q19" s="461"/>
      <c r="R19" s="461"/>
      <c r="S19" s="461"/>
      <c r="T19" s="461"/>
      <c r="U19" s="461"/>
      <c r="V19" s="461"/>
      <c r="W19" s="461"/>
      <c r="X19" s="461"/>
      <c r="Y19" s="461"/>
      <c r="Z19" s="461"/>
      <c r="AA19" s="461"/>
      <c r="AB19" s="461"/>
      <c r="AC19" s="461"/>
      <c r="AD19" s="461"/>
      <c r="AE19" s="461"/>
      <c r="AF19" s="461"/>
      <c r="AG19" s="461"/>
      <c r="AH19" s="480"/>
      <c r="AM19" s="420" t="s">
        <v>411</v>
      </c>
    </row>
    <row r="20" spans="3:39" ht="24" customHeight="1">
      <c r="C20" s="865" t="s">
        <v>410</v>
      </c>
      <c r="D20" s="876" t="s">
        <v>409</v>
      </c>
      <c r="E20" s="877"/>
      <c r="F20" s="877"/>
      <c r="G20" s="877"/>
      <c r="H20" s="877"/>
      <c r="I20" s="877"/>
      <c r="J20" s="877"/>
      <c r="K20" s="877"/>
      <c r="L20" s="877"/>
      <c r="M20" s="877"/>
      <c r="N20" s="877"/>
      <c r="O20" s="877"/>
      <c r="P20" s="877"/>
      <c r="Q20" s="877"/>
      <c r="R20" s="877"/>
      <c r="S20" s="877"/>
      <c r="T20" s="877"/>
      <c r="U20" s="877"/>
      <c r="V20" s="877"/>
      <c r="W20" s="877"/>
      <c r="X20" s="877"/>
      <c r="Y20" s="877"/>
      <c r="Z20" s="877"/>
      <c r="AA20" s="877"/>
      <c r="AB20" s="726"/>
      <c r="AC20" s="726"/>
      <c r="AD20" s="726"/>
      <c r="AE20" s="726"/>
      <c r="AF20" s="726"/>
      <c r="AG20" s="726"/>
      <c r="AH20" s="727"/>
    </row>
    <row r="21" spans="3:39" ht="47.25" customHeight="1">
      <c r="C21" s="866"/>
      <c r="D21" s="460" t="s">
        <v>408</v>
      </c>
      <c r="E21" s="861" t="s">
        <v>407</v>
      </c>
      <c r="F21" s="861"/>
      <c r="G21" s="861"/>
      <c r="H21" s="861"/>
      <c r="I21" s="861"/>
      <c r="J21" s="861"/>
      <c r="K21" s="861"/>
      <c r="L21" s="857"/>
      <c r="M21" s="858"/>
      <c r="N21" s="858"/>
      <c r="O21" s="858"/>
      <c r="P21" s="858"/>
      <c r="Q21" s="858"/>
      <c r="R21" s="858"/>
      <c r="S21" s="858"/>
      <c r="T21" s="858"/>
      <c r="U21" s="858"/>
      <c r="V21" s="858"/>
      <c r="W21" s="858"/>
      <c r="X21" s="858"/>
      <c r="Y21" s="858"/>
      <c r="Z21" s="858"/>
      <c r="AA21" s="858"/>
      <c r="AB21" s="858"/>
      <c r="AC21" s="858"/>
      <c r="AD21" s="858"/>
      <c r="AE21" s="858"/>
      <c r="AF21" s="858"/>
      <c r="AG21" s="858"/>
      <c r="AH21" s="859"/>
    </row>
    <row r="22" spans="3:39" ht="30" customHeight="1">
      <c r="C22" s="866"/>
      <c r="D22" s="874" t="s">
        <v>406</v>
      </c>
      <c r="E22" s="872" t="s">
        <v>405</v>
      </c>
      <c r="F22" s="872"/>
      <c r="G22" s="872"/>
      <c r="H22" s="872"/>
      <c r="I22" s="872"/>
      <c r="J22" s="872"/>
      <c r="K22" s="872"/>
      <c r="L22" s="459" t="s">
        <v>404</v>
      </c>
      <c r="M22" s="868" t="s">
        <v>403</v>
      </c>
      <c r="N22" s="868"/>
      <c r="O22" s="868"/>
      <c r="P22" s="868"/>
      <c r="Q22" s="868"/>
      <c r="R22" s="868"/>
      <c r="S22" s="868"/>
      <c r="T22" s="868"/>
      <c r="U22" s="868"/>
      <c r="V22" s="868"/>
      <c r="W22" s="868"/>
      <c r="X22" s="868"/>
      <c r="Y22" s="868"/>
      <c r="Z22" s="868"/>
      <c r="AA22" s="868"/>
      <c r="AB22" s="868"/>
      <c r="AC22" s="868"/>
      <c r="AD22" s="868"/>
      <c r="AE22" s="868"/>
      <c r="AF22" s="868"/>
      <c r="AG22" s="868"/>
      <c r="AH22" s="869"/>
    </row>
    <row r="23" spans="3:39" ht="18" customHeight="1">
      <c r="C23" s="866"/>
      <c r="D23" s="874"/>
      <c r="E23" s="872"/>
      <c r="F23" s="872"/>
      <c r="G23" s="872"/>
      <c r="H23" s="872"/>
      <c r="I23" s="872"/>
      <c r="J23" s="872"/>
      <c r="K23" s="872"/>
      <c r="L23" s="878" t="s">
        <v>402</v>
      </c>
      <c r="M23" s="841" t="s">
        <v>401</v>
      </c>
      <c r="N23" s="842"/>
      <c r="O23" s="842"/>
      <c r="P23" s="842"/>
      <c r="Q23" s="842"/>
      <c r="R23" s="842"/>
      <c r="S23" s="842"/>
      <c r="T23" s="842"/>
      <c r="U23" s="842"/>
      <c r="V23" s="842"/>
      <c r="W23" s="842"/>
      <c r="X23" s="842"/>
      <c r="Y23" s="842"/>
      <c r="Z23" s="842"/>
      <c r="AA23" s="842"/>
      <c r="AB23" s="842"/>
      <c r="AC23" s="842"/>
      <c r="AD23" s="842"/>
      <c r="AE23" s="842"/>
      <c r="AF23" s="842"/>
      <c r="AG23" s="842"/>
      <c r="AH23" s="843"/>
    </row>
    <row r="24" spans="3:39" ht="47.25" customHeight="1" thickBot="1">
      <c r="C24" s="867"/>
      <c r="D24" s="875"/>
      <c r="E24" s="873"/>
      <c r="F24" s="873"/>
      <c r="G24" s="873"/>
      <c r="H24" s="873"/>
      <c r="I24" s="873"/>
      <c r="J24" s="873"/>
      <c r="K24" s="873"/>
      <c r="L24" s="879"/>
      <c r="M24" s="870"/>
      <c r="N24" s="870"/>
      <c r="O24" s="870"/>
      <c r="P24" s="870"/>
      <c r="Q24" s="870"/>
      <c r="R24" s="870"/>
      <c r="S24" s="870"/>
      <c r="T24" s="870"/>
      <c r="U24" s="870"/>
      <c r="V24" s="870"/>
      <c r="W24" s="870"/>
      <c r="X24" s="870"/>
      <c r="Y24" s="870"/>
      <c r="Z24" s="870"/>
      <c r="AA24" s="870"/>
      <c r="AB24" s="870"/>
      <c r="AC24" s="870"/>
      <c r="AD24" s="870"/>
      <c r="AE24" s="870"/>
      <c r="AF24" s="870"/>
      <c r="AG24" s="870"/>
      <c r="AH24" s="871"/>
    </row>
    <row r="25" spans="3:39" ht="18" customHeight="1">
      <c r="C25" s="420" t="s">
        <v>400</v>
      </c>
    </row>
    <row r="27" spans="3:39" ht="18" customHeight="1">
      <c r="Q27" s="856" t="s">
        <v>732</v>
      </c>
      <c r="R27" s="856"/>
      <c r="S27" s="856"/>
      <c r="T27" s="856"/>
      <c r="U27" s="856"/>
      <c r="V27" s="856"/>
      <c r="W27" s="856"/>
      <c r="X27" s="856"/>
      <c r="Y27" s="844"/>
      <c r="Z27" s="845"/>
      <c r="AA27" s="845"/>
      <c r="AB27" s="845"/>
      <c r="AC27" s="845"/>
      <c r="AD27" s="845"/>
      <c r="AE27" s="845"/>
      <c r="AF27" s="845"/>
      <c r="AG27" s="845"/>
      <c r="AH27" s="845"/>
    </row>
    <row r="28" spans="3:39" ht="18" customHeight="1">
      <c r="S28" s="847" t="s">
        <v>398</v>
      </c>
      <c r="T28" s="847"/>
      <c r="U28" s="847"/>
      <c r="V28" s="847"/>
      <c r="W28" s="847"/>
      <c r="X28" s="847"/>
      <c r="Y28" s="848"/>
      <c r="Z28" s="848"/>
      <c r="AA28" s="848"/>
      <c r="AB28" s="848"/>
      <c r="AC28" s="848"/>
      <c r="AD28" s="848"/>
      <c r="AE28" s="848"/>
      <c r="AF28" s="848"/>
      <c r="AG28" s="848"/>
      <c r="AH28" s="848"/>
    </row>
    <row r="29" spans="3:39" ht="18" customHeight="1">
      <c r="S29" s="839" t="s">
        <v>397</v>
      </c>
      <c r="T29" s="839"/>
      <c r="U29" s="839"/>
      <c r="V29" s="839"/>
      <c r="W29" s="839"/>
      <c r="X29" s="839"/>
      <c r="Y29" s="840"/>
      <c r="Z29" s="840"/>
      <c r="AA29" s="840"/>
      <c r="AB29" s="840"/>
      <c r="AC29" s="840"/>
      <c r="AD29" s="840"/>
      <c r="AE29" s="840"/>
      <c r="AF29" s="840"/>
      <c r="AG29" s="840"/>
      <c r="AH29" s="840"/>
    </row>
  </sheetData>
  <sheetProtection algorithmName="SHA-512" hashValue="49gDYLQTV3DefHGJEyEXiFfCtuULy4OlV/fpnP9YHtFr4ESnlA8KYFJkUazXCX9ky/O42eBSMh8k8eyZQwvDLw==" saltValue="FkesoW8rmCuqpd7WNyyu4Q==" spinCount="100000" sheet="1" insertRows="0"/>
  <mergeCells count="28">
    <mergeCell ref="B3:AH3"/>
    <mergeCell ref="B2:AH2"/>
    <mergeCell ref="E21:K21"/>
    <mergeCell ref="C16:C19"/>
    <mergeCell ref="C20:C24"/>
    <mergeCell ref="M22:AH22"/>
    <mergeCell ref="M24:AH24"/>
    <mergeCell ref="E22:K24"/>
    <mergeCell ref="D22:D24"/>
    <mergeCell ref="D20:AA20"/>
    <mergeCell ref="F6:L6"/>
    <mergeCell ref="L23:L24"/>
    <mergeCell ref="P8:U8"/>
    <mergeCell ref="V8:AH8"/>
    <mergeCell ref="S29:X29"/>
    <mergeCell ref="Y29:AH29"/>
    <mergeCell ref="M23:AH23"/>
    <mergeCell ref="Y27:AH27"/>
    <mergeCell ref="P9:U9"/>
    <mergeCell ref="S28:X28"/>
    <mergeCell ref="Y28:AH28"/>
    <mergeCell ref="V11:AH11"/>
    <mergeCell ref="V9:AH9"/>
    <mergeCell ref="P11:U11"/>
    <mergeCell ref="P10:U10"/>
    <mergeCell ref="V10:AH10"/>
    <mergeCell ref="Q27:X27"/>
    <mergeCell ref="L21:AH21"/>
  </mergeCells>
  <phoneticPr fontId="4"/>
  <printOptions horizontalCentered="1"/>
  <pageMargins left="0.78740157480314965" right="0.78740157480314965" top="0.59055118110236227" bottom="0.59055118110236227" header="0.51181102362204722" footer="0.51181102362204722"/>
  <pageSetup paperSize="9" scale="75" fitToHeight="0" orientation="portrait" r:id="rId1"/>
  <headerFooter alignWithMargins="0"/>
  <rowBreaks count="1" manualBreakCount="1">
    <brk id="29" max="34"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5A68F-110B-4697-B4BE-97980E73F69B}">
  <sheetPr>
    <pageSetUpPr fitToPage="1"/>
  </sheetPr>
  <dimension ref="A1:AN103"/>
  <sheetViews>
    <sheetView showGridLines="0" view="pageBreakPreview" zoomScale="85" zoomScaleNormal="100" zoomScaleSheetLayoutView="85" workbookViewId="0">
      <selection activeCell="AA21" sqref="AA21:AG22"/>
    </sheetView>
  </sheetViews>
  <sheetFormatPr defaultColWidth="9" defaultRowHeight="18" customHeight="1"/>
  <cols>
    <col min="1" max="1" width="1.375" style="420" customWidth="1"/>
    <col min="2" max="23" width="3" style="420" customWidth="1"/>
    <col min="24" max="24" width="3.875" style="420" customWidth="1"/>
    <col min="25" max="33" width="3" style="420" customWidth="1"/>
    <col min="34" max="34" width="1.375" style="420" customWidth="1"/>
    <col min="35" max="36" width="3.375" style="420" customWidth="1"/>
    <col min="37" max="37" width="3.375" style="420" hidden="1" customWidth="1"/>
    <col min="38" max="38" width="7.5" style="420" hidden="1" customWidth="1"/>
    <col min="39" max="52" width="3.375" style="420" customWidth="1"/>
    <col min="53" max="16384" width="9" style="420"/>
  </cols>
  <sheetData>
    <row r="1" spans="2:40" ht="12.75" customHeight="1">
      <c r="R1" s="489"/>
      <c r="AK1" s="420" t="s">
        <v>465</v>
      </c>
      <c r="AL1" s="420" t="s">
        <v>464</v>
      </c>
    </row>
    <row r="2" spans="2:40" ht="18" customHeight="1">
      <c r="B2" s="458" t="s">
        <v>463</v>
      </c>
      <c r="AL2" s="420" t="s">
        <v>462</v>
      </c>
    </row>
    <row r="3" spans="2:40" ht="18" customHeight="1">
      <c r="B3" s="899" t="str">
        <f>様式1!$AQ$1&amp;様式1!$AQ$2&amp;"年度加算算定対象人数等認定申請書（区分３（質の向上分））"</f>
        <v>令和８年度加算算定対象人数等認定申請書（区分３（質の向上分））</v>
      </c>
      <c r="C3" s="899"/>
      <c r="D3" s="899"/>
      <c r="E3" s="899"/>
      <c r="F3" s="899"/>
      <c r="G3" s="899"/>
      <c r="H3" s="899"/>
      <c r="I3" s="899"/>
      <c r="J3" s="899"/>
      <c r="K3" s="899"/>
      <c r="L3" s="899"/>
      <c r="M3" s="899"/>
      <c r="N3" s="899"/>
      <c r="O3" s="899"/>
      <c r="P3" s="899"/>
      <c r="Q3" s="899"/>
      <c r="R3" s="899"/>
      <c r="S3" s="899"/>
      <c r="T3" s="899"/>
      <c r="U3" s="899"/>
      <c r="V3" s="899"/>
      <c r="W3" s="899"/>
      <c r="X3" s="899"/>
      <c r="Y3" s="899"/>
      <c r="Z3" s="899"/>
      <c r="AA3" s="899"/>
      <c r="AB3" s="899"/>
      <c r="AC3" s="899"/>
      <c r="AD3" s="899"/>
      <c r="AE3" s="899"/>
      <c r="AF3" s="899"/>
      <c r="AG3" s="899"/>
    </row>
    <row r="4" spans="2:40" ht="18" customHeight="1">
      <c r="B4" s="454"/>
      <c r="C4" s="454"/>
      <c r="D4" s="454"/>
      <c r="E4" s="454"/>
      <c r="F4" s="454"/>
      <c r="G4" s="454"/>
      <c r="H4" s="454"/>
      <c r="I4" s="454"/>
      <c r="J4" s="454"/>
      <c r="K4" s="454"/>
      <c r="L4" s="454"/>
      <c r="M4" s="454"/>
      <c r="N4" s="454"/>
      <c r="O4" s="454"/>
      <c r="P4" s="454"/>
      <c r="Q4" s="454"/>
      <c r="R4" s="454"/>
      <c r="S4" s="454"/>
      <c r="T4" s="454"/>
      <c r="U4" s="454"/>
      <c r="V4" s="454"/>
      <c r="W4" s="454"/>
      <c r="X4" s="454"/>
      <c r="Y4" s="454"/>
      <c r="Z4" s="454"/>
      <c r="AA4" s="454"/>
      <c r="AB4" s="454"/>
      <c r="AC4" s="454"/>
      <c r="AD4" s="454"/>
      <c r="AE4" s="454"/>
      <c r="AF4" s="454"/>
      <c r="AG4" s="454"/>
    </row>
    <row r="5" spans="2:40" ht="17.25" customHeight="1">
      <c r="E5" s="452"/>
      <c r="F5" s="452"/>
      <c r="L5" s="452"/>
      <c r="M5" s="452"/>
      <c r="N5" s="452"/>
      <c r="O5" s="452"/>
    </row>
    <row r="6" spans="2:40" ht="17.25" customHeight="1">
      <c r="E6" s="820" t="s">
        <v>394</v>
      </c>
      <c r="F6" s="820"/>
      <c r="G6" s="820"/>
      <c r="H6" s="820"/>
      <c r="I6" s="820"/>
      <c r="J6" s="820"/>
      <c r="K6" s="820"/>
      <c r="L6" s="452"/>
      <c r="M6" s="452"/>
      <c r="N6" s="452"/>
    </row>
    <row r="7" spans="2:40" ht="17.25" customHeight="1" thickBot="1">
      <c r="E7" s="452"/>
      <c r="F7" s="452"/>
      <c r="G7" s="452"/>
      <c r="H7" s="452"/>
      <c r="I7" s="452"/>
      <c r="J7" s="452"/>
      <c r="K7" s="452"/>
      <c r="L7" s="452"/>
      <c r="M7" s="452"/>
      <c r="N7" s="452"/>
      <c r="O7" s="452"/>
      <c r="U7" s="453"/>
      <c r="V7" s="453"/>
      <c r="W7" s="453"/>
      <c r="X7" s="453"/>
      <c r="Y7" s="453"/>
      <c r="Z7" s="453"/>
      <c r="AA7" s="453"/>
      <c r="AB7" s="453"/>
      <c r="AC7" s="453"/>
      <c r="AD7" s="453"/>
      <c r="AE7" s="453"/>
      <c r="AF7" s="453"/>
      <c r="AG7" s="453"/>
    </row>
    <row r="8" spans="2:40" ht="17.25" customHeight="1">
      <c r="E8" s="452"/>
      <c r="F8" s="452"/>
      <c r="N8" s="452"/>
      <c r="O8" s="821" t="s">
        <v>393</v>
      </c>
      <c r="P8" s="880"/>
      <c r="Q8" s="880"/>
      <c r="R8" s="880"/>
      <c r="S8" s="880"/>
      <c r="T8" s="880"/>
      <c r="U8" s="900" t="str">
        <f>様式1!U7</f>
        <v>京都市</v>
      </c>
      <c r="V8" s="900"/>
      <c r="W8" s="900"/>
      <c r="X8" s="900"/>
      <c r="Y8" s="900"/>
      <c r="Z8" s="900"/>
      <c r="AA8" s="900"/>
      <c r="AB8" s="900"/>
      <c r="AC8" s="900"/>
      <c r="AD8" s="900"/>
      <c r="AE8" s="900"/>
      <c r="AF8" s="900"/>
      <c r="AG8" s="901"/>
    </row>
    <row r="9" spans="2:40" ht="17.25" customHeight="1">
      <c r="E9" s="452"/>
      <c r="F9" s="452"/>
      <c r="N9" s="452"/>
      <c r="O9" s="826" t="s">
        <v>391</v>
      </c>
      <c r="P9" s="846"/>
      <c r="Q9" s="846"/>
      <c r="R9" s="846"/>
      <c r="S9" s="846"/>
      <c r="T9" s="846"/>
      <c r="U9" s="902">
        <f>様式1!U8</f>
        <v>0</v>
      </c>
      <c r="V9" s="902"/>
      <c r="W9" s="902"/>
      <c r="X9" s="902"/>
      <c r="Y9" s="902"/>
      <c r="Z9" s="902"/>
      <c r="AA9" s="902"/>
      <c r="AB9" s="902"/>
      <c r="AC9" s="902"/>
      <c r="AD9" s="902"/>
      <c r="AE9" s="902"/>
      <c r="AF9" s="902"/>
      <c r="AG9" s="903"/>
    </row>
    <row r="10" spans="2:40" ht="17.25" customHeight="1">
      <c r="E10" s="452"/>
      <c r="F10" s="452"/>
      <c r="N10" s="452"/>
      <c r="O10" s="826" t="s">
        <v>390</v>
      </c>
      <c r="P10" s="846"/>
      <c r="Q10" s="846"/>
      <c r="R10" s="846"/>
      <c r="S10" s="846"/>
      <c r="T10" s="846"/>
      <c r="U10" s="902">
        <f>様式1!U9</f>
        <v>0</v>
      </c>
      <c r="V10" s="902"/>
      <c r="W10" s="902"/>
      <c r="X10" s="902"/>
      <c r="Y10" s="902"/>
      <c r="Z10" s="902"/>
      <c r="AA10" s="902"/>
      <c r="AB10" s="902"/>
      <c r="AC10" s="902"/>
      <c r="AD10" s="902"/>
      <c r="AE10" s="902"/>
      <c r="AF10" s="902"/>
      <c r="AG10" s="903"/>
    </row>
    <row r="11" spans="2:40" ht="17.25" customHeight="1" thickBot="1">
      <c r="E11" s="452"/>
      <c r="F11" s="452"/>
      <c r="N11" s="452"/>
      <c r="O11" s="829" t="s">
        <v>419</v>
      </c>
      <c r="P11" s="855"/>
      <c r="Q11" s="855"/>
      <c r="R11" s="855"/>
      <c r="S11" s="855"/>
      <c r="T11" s="855"/>
      <c r="U11" s="884">
        <f>様式1!U10</f>
        <v>0</v>
      </c>
      <c r="V11" s="885"/>
      <c r="W11" s="885"/>
      <c r="X11" s="885"/>
      <c r="Y11" s="885"/>
      <c r="Z11" s="885"/>
      <c r="AA11" s="885"/>
      <c r="AB11" s="885"/>
      <c r="AC11" s="885"/>
      <c r="AD11" s="885"/>
      <c r="AE11" s="885"/>
      <c r="AF11" s="885"/>
      <c r="AG11" s="886"/>
    </row>
    <row r="12" spans="2:40" ht="18" customHeight="1">
      <c r="O12" s="435"/>
      <c r="P12" s="435"/>
      <c r="Q12" s="435"/>
      <c r="R12" s="435"/>
      <c r="S12" s="435"/>
      <c r="T12" s="435"/>
      <c r="U12" s="487"/>
      <c r="V12" s="487"/>
      <c r="W12" s="487"/>
      <c r="X12" s="487"/>
      <c r="Y12" s="487"/>
      <c r="Z12" s="487"/>
      <c r="AA12" s="487"/>
      <c r="AB12" s="487"/>
      <c r="AC12" s="487"/>
      <c r="AD12" s="487"/>
      <c r="AE12" s="487"/>
      <c r="AF12" s="487"/>
      <c r="AG12" s="487"/>
    </row>
    <row r="13" spans="2:40" ht="18" customHeight="1">
      <c r="O13" s="488"/>
      <c r="P13" s="488"/>
      <c r="Q13" s="488"/>
      <c r="R13" s="488"/>
      <c r="S13" s="488"/>
      <c r="T13" s="488"/>
      <c r="U13" s="487"/>
      <c r="V13" s="487"/>
      <c r="W13" s="487"/>
      <c r="X13" s="487"/>
      <c r="Y13" s="487"/>
      <c r="Z13" s="487"/>
      <c r="AA13" s="487"/>
      <c r="AB13" s="487"/>
      <c r="AC13" s="487"/>
      <c r="AD13" s="487"/>
      <c r="AE13" s="487"/>
      <c r="AF13" s="487"/>
      <c r="AG13" s="487"/>
    </row>
    <row r="14" spans="2:40" ht="18" customHeight="1" thickBot="1">
      <c r="B14" s="420" t="s">
        <v>461</v>
      </c>
      <c r="C14" s="479"/>
      <c r="D14" s="479"/>
      <c r="E14" s="479"/>
      <c r="F14" s="479"/>
      <c r="G14" s="479"/>
      <c r="H14" s="479"/>
      <c r="I14" s="479"/>
      <c r="J14" s="479"/>
      <c r="K14" s="479"/>
      <c r="L14" s="479"/>
      <c r="M14" s="479"/>
      <c r="N14" s="479"/>
      <c r="O14" s="479"/>
      <c r="P14" s="479"/>
      <c r="Q14" s="479"/>
      <c r="R14" s="479"/>
      <c r="S14" s="479"/>
      <c r="T14" s="605"/>
      <c r="U14" s="605"/>
      <c r="V14" s="605"/>
      <c r="W14" s="606"/>
      <c r="X14" s="606"/>
      <c r="Y14" s="606"/>
      <c r="Z14" s="606"/>
      <c r="AA14" s="606"/>
      <c r="AB14" s="606"/>
      <c r="AC14" s="606"/>
      <c r="AD14" s="606"/>
      <c r="AE14" s="606"/>
      <c r="AF14" s="606"/>
      <c r="AG14" s="606"/>
    </row>
    <row r="15" spans="2:40" ht="18" customHeight="1" thickBot="1">
      <c r="B15" s="904" t="s">
        <v>460</v>
      </c>
      <c r="C15" s="905"/>
      <c r="D15" s="905"/>
      <c r="E15" s="905"/>
      <c r="F15" s="905"/>
      <c r="G15" s="956"/>
      <c r="H15" s="904" t="s">
        <v>459</v>
      </c>
      <c r="I15" s="905"/>
      <c r="J15" s="905"/>
      <c r="K15" s="905"/>
      <c r="L15" s="914">
        <f>Q16+Q18</f>
        <v>0</v>
      </c>
      <c r="M15" s="914"/>
      <c r="N15" s="914"/>
      <c r="O15" s="486" t="s">
        <v>428</v>
      </c>
      <c r="P15" s="904" t="s">
        <v>458</v>
      </c>
      <c r="Q15" s="905"/>
      <c r="R15" s="905"/>
      <c r="S15" s="905"/>
      <c r="T15" s="914">
        <f>Q17</f>
        <v>0</v>
      </c>
      <c r="U15" s="914"/>
      <c r="V15" s="914"/>
      <c r="W15" s="469" t="s">
        <v>428</v>
      </c>
      <c r="Y15" s="953" t="s">
        <v>457</v>
      </c>
      <c r="Z15" s="954"/>
      <c r="AA15" s="954"/>
      <c r="AB15" s="954"/>
      <c r="AC15" s="954"/>
      <c r="AD15" s="954"/>
      <c r="AE15" s="955"/>
      <c r="AF15" s="485" t="str">
        <f>IFERROR(IF(T15+L15&gt;=1,"○","×"),"")</f>
        <v>×</v>
      </c>
      <c r="AG15" s="606"/>
      <c r="AM15" s="590" t="str">
        <f>IF(AND($L$15&gt;=$AA$94,$T$15&gt;=$AA$95),"","「区分3計算表」の内容と人数A・人数Bの数値が一致しません。確認してください。")</f>
        <v>「区分3計算表」の内容と人数A・人数Bの数値が一致しません。確認してください。</v>
      </c>
    </row>
    <row r="16" spans="2:40" ht="18" customHeight="1">
      <c r="B16" s="427" t="s">
        <v>456</v>
      </c>
      <c r="C16" s="426"/>
      <c r="D16" s="426"/>
      <c r="E16" s="426"/>
      <c r="F16" s="426"/>
      <c r="G16" s="426"/>
      <c r="H16" s="426"/>
      <c r="I16" s="426"/>
      <c r="J16" s="426"/>
      <c r="K16" s="426"/>
      <c r="L16" s="426"/>
      <c r="M16" s="426"/>
      <c r="N16" s="426"/>
      <c r="O16" s="426"/>
      <c r="P16" s="484"/>
      <c r="Q16" s="906"/>
      <c r="R16" s="907"/>
      <c r="S16" s="907"/>
      <c r="T16" s="907"/>
      <c r="U16" s="907"/>
      <c r="V16" s="907"/>
      <c r="W16" s="468" t="s">
        <v>428</v>
      </c>
      <c r="Z16" s="483"/>
      <c r="AA16" s="483"/>
      <c r="AB16" s="483"/>
      <c r="AC16" s="483"/>
      <c r="AD16" s="483"/>
      <c r="AE16" s="429"/>
      <c r="AN16" s="420">
        <f>COUNTIFS(様式4別添1!$B$11:$B$60,"&lt;&gt;",様式4別添1!$Y$11:$Y$60,様式4別添1!$Y$79)</f>
        <v>0</v>
      </c>
    </row>
    <row r="17" spans="1:40" ht="18" customHeight="1">
      <c r="B17" s="430" t="s">
        <v>455</v>
      </c>
      <c r="C17" s="428"/>
      <c r="D17" s="428"/>
      <c r="E17" s="428"/>
      <c r="F17" s="428"/>
      <c r="G17" s="428"/>
      <c r="H17" s="428"/>
      <c r="I17" s="428"/>
      <c r="J17" s="428"/>
      <c r="K17" s="428"/>
      <c r="L17" s="428"/>
      <c r="M17" s="428"/>
      <c r="N17" s="428"/>
      <c r="O17" s="428"/>
      <c r="P17" s="482"/>
      <c r="Q17" s="931"/>
      <c r="R17" s="932"/>
      <c r="S17" s="932"/>
      <c r="T17" s="932"/>
      <c r="U17" s="932"/>
      <c r="V17" s="932"/>
      <c r="W17" s="481" t="s">
        <v>428</v>
      </c>
      <c r="AN17" s="420">
        <f>COUNTIFS(様式4別添1!$B$11:$B$60,"&lt;&gt;",様式4別添1!$Y$11:$Y$60,様式4別添1!$Y$80)</f>
        <v>0</v>
      </c>
    </row>
    <row r="18" spans="1:40" ht="34.15" customHeight="1" thickBot="1">
      <c r="B18" s="933" t="s">
        <v>454</v>
      </c>
      <c r="C18" s="934"/>
      <c r="D18" s="934"/>
      <c r="E18" s="934"/>
      <c r="F18" s="934"/>
      <c r="G18" s="934"/>
      <c r="H18" s="934"/>
      <c r="I18" s="934"/>
      <c r="J18" s="934"/>
      <c r="K18" s="934"/>
      <c r="L18" s="934"/>
      <c r="M18" s="934"/>
      <c r="N18" s="934"/>
      <c r="O18" s="934"/>
      <c r="P18" s="935"/>
      <c r="Q18" s="936"/>
      <c r="R18" s="937"/>
      <c r="S18" s="937"/>
      <c r="T18" s="937"/>
      <c r="U18" s="937"/>
      <c r="V18" s="937"/>
      <c r="W18" s="480" t="s">
        <v>428</v>
      </c>
    </row>
    <row r="19" spans="1:40" ht="18" customHeight="1" thickBot="1">
      <c r="B19" s="429"/>
      <c r="C19" s="479"/>
      <c r="D19" s="479"/>
      <c r="E19" s="479"/>
      <c r="F19" s="479"/>
      <c r="G19" s="479"/>
      <c r="H19" s="479"/>
      <c r="I19" s="479"/>
      <c r="J19" s="479"/>
      <c r="K19" s="479"/>
      <c r="L19" s="479"/>
      <c r="M19" s="479"/>
      <c r="N19" s="479"/>
      <c r="O19" s="479"/>
      <c r="P19" s="479"/>
      <c r="Q19" s="479"/>
      <c r="R19" s="479"/>
      <c r="S19" s="479"/>
      <c r="T19" s="479"/>
      <c r="U19" s="479"/>
      <c r="V19" s="479"/>
      <c r="W19" s="479"/>
      <c r="X19" s="479"/>
      <c r="Y19" s="479"/>
      <c r="Z19" s="605"/>
      <c r="AA19" s="606"/>
      <c r="AB19" s="606"/>
      <c r="AC19" s="606"/>
      <c r="AD19" s="606"/>
      <c r="AE19" s="606"/>
      <c r="AF19" s="606"/>
      <c r="AG19" s="606"/>
      <c r="AH19" s="607"/>
    </row>
    <row r="20" spans="1:40" ht="18" customHeight="1" thickBot="1">
      <c r="B20" s="926" t="s">
        <v>453</v>
      </c>
      <c r="C20" s="927"/>
      <c r="D20" s="927"/>
      <c r="E20" s="927"/>
      <c r="F20" s="927"/>
      <c r="G20" s="927"/>
      <c r="H20" s="927"/>
      <c r="I20" s="927"/>
      <c r="J20" s="927"/>
      <c r="K20" s="927"/>
      <c r="L20" s="927"/>
      <c r="M20" s="927"/>
      <c r="N20" s="927"/>
      <c r="O20" s="927"/>
      <c r="P20" s="927"/>
      <c r="Q20" s="927"/>
      <c r="R20" s="927"/>
      <c r="S20" s="927"/>
      <c r="T20" s="927"/>
      <c r="U20" s="927"/>
      <c r="V20" s="927"/>
      <c r="W20" s="927"/>
      <c r="X20" s="927"/>
      <c r="Y20" s="927"/>
      <c r="Z20" s="927"/>
      <c r="AA20" s="927"/>
      <c r="AB20" s="927"/>
      <c r="AC20" s="927"/>
      <c r="AD20" s="927"/>
      <c r="AE20" s="927"/>
      <c r="AF20" s="927"/>
      <c r="AG20" s="928"/>
    </row>
    <row r="21" spans="1:40" ht="18" customHeight="1">
      <c r="B21" s="929"/>
      <c r="C21" s="950" t="s">
        <v>452</v>
      </c>
      <c r="D21" s="951"/>
      <c r="E21" s="951"/>
      <c r="F21" s="951"/>
      <c r="G21" s="951"/>
      <c r="H21" s="951"/>
      <c r="I21" s="951"/>
      <c r="J21" s="951"/>
      <c r="K21" s="951"/>
      <c r="L21" s="951"/>
      <c r="M21" s="951"/>
      <c r="N21" s="951"/>
      <c r="O21" s="951"/>
      <c r="P21" s="951"/>
      <c r="Q21" s="951"/>
      <c r="R21" s="951"/>
      <c r="S21" s="951"/>
      <c r="T21" s="951"/>
      <c r="U21" s="951"/>
      <c r="V21" s="951"/>
      <c r="W21" s="951"/>
      <c r="X21" s="951"/>
      <c r="Y21" s="951"/>
      <c r="Z21" s="951"/>
      <c r="AA21" s="887"/>
      <c r="AB21" s="888"/>
      <c r="AC21" s="888"/>
      <c r="AD21" s="888"/>
      <c r="AE21" s="888"/>
      <c r="AF21" s="888"/>
      <c r="AG21" s="889"/>
    </row>
    <row r="22" spans="1:40" ht="18" customHeight="1" thickBot="1">
      <c r="B22" s="930"/>
      <c r="C22" s="952"/>
      <c r="D22" s="952"/>
      <c r="E22" s="952"/>
      <c r="F22" s="952"/>
      <c r="G22" s="952"/>
      <c r="H22" s="952"/>
      <c r="I22" s="952"/>
      <c r="J22" s="952"/>
      <c r="K22" s="952"/>
      <c r="L22" s="952"/>
      <c r="M22" s="952"/>
      <c r="N22" s="952"/>
      <c r="O22" s="952"/>
      <c r="P22" s="952"/>
      <c r="Q22" s="952"/>
      <c r="R22" s="952"/>
      <c r="S22" s="952"/>
      <c r="T22" s="952"/>
      <c r="U22" s="952"/>
      <c r="V22" s="952"/>
      <c r="W22" s="952"/>
      <c r="X22" s="952"/>
      <c r="Y22" s="952"/>
      <c r="Z22" s="952"/>
      <c r="AA22" s="890"/>
      <c r="AB22" s="891"/>
      <c r="AC22" s="891"/>
      <c r="AD22" s="891"/>
      <c r="AE22" s="891"/>
      <c r="AF22" s="891"/>
      <c r="AG22" s="892"/>
    </row>
    <row r="23" spans="1:40" ht="21.6" customHeight="1">
      <c r="B23" s="429"/>
      <c r="C23" s="479"/>
      <c r="D23" s="479"/>
      <c r="E23" s="479"/>
      <c r="F23" s="479"/>
      <c r="G23" s="479"/>
      <c r="H23" s="479"/>
      <c r="I23" s="479"/>
      <c r="J23" s="479"/>
      <c r="K23" s="479"/>
      <c r="L23" s="479"/>
      <c r="M23" s="479"/>
      <c r="N23" s="479"/>
      <c r="O23" s="479"/>
      <c r="P23" s="479"/>
      <c r="Q23" s="479"/>
      <c r="R23" s="479"/>
      <c r="S23" s="479"/>
      <c r="T23" s="479"/>
      <c r="U23" s="479"/>
      <c r="V23" s="479"/>
      <c r="W23" s="479"/>
      <c r="X23" s="479"/>
      <c r="Y23" s="479"/>
      <c r="Z23" s="605"/>
      <c r="AA23" s="606"/>
      <c r="AB23" s="606"/>
      <c r="AC23" s="606"/>
      <c r="AD23" s="606"/>
      <c r="AE23" s="606"/>
      <c r="AF23" s="606"/>
      <c r="AG23" s="606"/>
    </row>
    <row r="24" spans="1:40" ht="21.75" customHeight="1" thickBot="1">
      <c r="B24" s="420" t="s">
        <v>451</v>
      </c>
      <c r="C24" s="467"/>
      <c r="D24" s="467"/>
      <c r="E24" s="467"/>
      <c r="F24" s="467"/>
      <c r="G24" s="425"/>
      <c r="H24" s="425"/>
      <c r="I24" s="425"/>
      <c r="J24" s="424"/>
      <c r="K24" s="424"/>
      <c r="L24" s="424"/>
      <c r="M24" s="424"/>
      <c r="N24" s="424"/>
      <c r="O24" s="424"/>
      <c r="P24" s="424"/>
      <c r="Q24" s="424"/>
      <c r="R24" s="424"/>
      <c r="S24" s="425"/>
      <c r="T24" s="425"/>
      <c r="U24" s="425"/>
      <c r="V24" s="424"/>
      <c r="W24" s="424"/>
      <c r="X24" s="424"/>
      <c r="Y24" s="424"/>
      <c r="Z24" s="424"/>
      <c r="AA24" s="424"/>
      <c r="AB24" s="424"/>
      <c r="AC24" s="424"/>
      <c r="AD24" s="424"/>
      <c r="AE24" s="425"/>
      <c r="AF24" s="425"/>
      <c r="AG24" s="425"/>
    </row>
    <row r="25" spans="1:40" ht="27.75" customHeight="1" thickBot="1">
      <c r="B25" s="896" t="s">
        <v>450</v>
      </c>
      <c r="C25" s="897"/>
      <c r="D25" s="897"/>
      <c r="E25" s="897"/>
      <c r="F25" s="898"/>
      <c r="G25" s="898"/>
      <c r="H25" s="898"/>
      <c r="I25" s="898"/>
      <c r="J25" s="898"/>
      <c r="K25" s="898"/>
      <c r="L25" s="898"/>
      <c r="M25" s="947">
        <f>IF('3_区分3計算表'!$E$7="あり",SUM('3_区分3計算表'!$F$8,'3_区分3計算表'!J8),'3_区分3計算表'!$F$8)</f>
        <v>0</v>
      </c>
      <c r="N25" s="948"/>
      <c r="O25" s="948"/>
      <c r="P25" s="948"/>
      <c r="Q25" s="948"/>
      <c r="R25" s="948"/>
      <c r="S25" s="948"/>
      <c r="T25" s="948"/>
      <c r="U25" s="478" t="s">
        <v>428</v>
      </c>
      <c r="V25" s="424"/>
      <c r="W25" s="424"/>
      <c r="X25" s="424"/>
      <c r="Y25" s="424"/>
      <c r="Z25" s="424"/>
      <c r="AA25" s="424"/>
      <c r="AB25" s="424"/>
      <c r="AC25" s="424"/>
      <c r="AD25" s="424"/>
      <c r="AE25" s="425"/>
      <c r="AF25" s="425"/>
      <c r="AG25" s="425"/>
    </row>
    <row r="26" spans="1:40" s="472" customFormat="1" ht="21" customHeight="1">
      <c r="A26" s="473"/>
      <c r="B26" s="1008" t="s">
        <v>449</v>
      </c>
      <c r="C26" s="1009"/>
      <c r="D26" s="1009"/>
      <c r="E26" s="1010"/>
      <c r="F26" s="949" t="s">
        <v>448</v>
      </c>
      <c r="G26" s="894"/>
      <c r="H26" s="894"/>
      <c r="I26" s="894"/>
      <c r="J26" s="894"/>
      <c r="K26" s="894"/>
      <c r="L26" s="894"/>
      <c r="M26" s="893" t="s">
        <v>28</v>
      </c>
      <c r="N26" s="894"/>
      <c r="O26" s="894"/>
      <c r="P26" s="894"/>
      <c r="Q26" s="894"/>
      <c r="R26" s="894"/>
      <c r="S26" s="894"/>
      <c r="T26" s="893" t="s">
        <v>447</v>
      </c>
      <c r="U26" s="894"/>
      <c r="V26" s="894"/>
      <c r="W26" s="894"/>
      <c r="X26" s="894"/>
      <c r="Y26" s="894"/>
      <c r="Z26" s="894"/>
      <c r="AA26" s="893" t="s">
        <v>446</v>
      </c>
      <c r="AB26" s="894"/>
      <c r="AC26" s="894"/>
      <c r="AD26" s="894"/>
      <c r="AE26" s="894"/>
      <c r="AF26" s="894"/>
      <c r="AG26" s="895"/>
      <c r="AH26" s="473"/>
    </row>
    <row r="27" spans="1:40" s="472" customFormat="1" ht="21" customHeight="1">
      <c r="A27" s="473"/>
      <c r="B27" s="1011"/>
      <c r="C27" s="1012"/>
      <c r="D27" s="1012"/>
      <c r="E27" s="1013"/>
      <c r="F27" s="962">
        <f>IF('3_区分3計算表'!$E$7="あり",SUM('3_区分3計算表'!$F$10,'3_区分3計算表'!J10),'3_区分3計算表'!$F$10)</f>
        <v>0</v>
      </c>
      <c r="G27" s="942"/>
      <c r="H27" s="942"/>
      <c r="I27" s="942"/>
      <c r="J27" s="942"/>
      <c r="K27" s="942"/>
      <c r="L27" s="938" t="s">
        <v>428</v>
      </c>
      <c r="M27" s="941">
        <f>IF('3_区分3計算表'!$E$7="あり",SUM('3_区分3計算表'!$F$11,'3_区分3計算表'!J11),'3_区分3計算表'!$F$11)</f>
        <v>0</v>
      </c>
      <c r="N27" s="971"/>
      <c r="O27" s="971"/>
      <c r="P27" s="971"/>
      <c r="Q27" s="971"/>
      <c r="R27" s="971"/>
      <c r="S27" s="477" t="s">
        <v>428</v>
      </c>
      <c r="T27" s="941">
        <f>IF('3_区分3計算表'!$E$7="あり",SUM('3_区分3計算表'!$F$12,'3_区分3計算表'!J12),'3_区分3計算表'!$F$12)</f>
        <v>0</v>
      </c>
      <c r="U27" s="942"/>
      <c r="V27" s="942"/>
      <c r="W27" s="942"/>
      <c r="X27" s="942"/>
      <c r="Y27" s="942"/>
      <c r="Z27" s="938" t="s">
        <v>428</v>
      </c>
      <c r="AA27" s="941">
        <f>IF('3_区分3計算表'!$E$7="あり",SUM('3_区分3計算表'!$F$14,'3_区分3計算表'!J14),'3_区分3計算表'!$F$14)</f>
        <v>0</v>
      </c>
      <c r="AB27" s="942"/>
      <c r="AC27" s="942"/>
      <c r="AD27" s="942"/>
      <c r="AE27" s="942"/>
      <c r="AF27" s="942"/>
      <c r="AG27" s="957" t="s">
        <v>428</v>
      </c>
      <c r="AH27" s="473"/>
    </row>
    <row r="28" spans="1:40" s="472" customFormat="1" ht="18" customHeight="1">
      <c r="A28" s="473"/>
      <c r="B28" s="1011"/>
      <c r="C28" s="1012"/>
      <c r="D28" s="1012"/>
      <c r="E28" s="1013"/>
      <c r="F28" s="963"/>
      <c r="G28" s="944"/>
      <c r="H28" s="944"/>
      <c r="I28" s="944"/>
      <c r="J28" s="944"/>
      <c r="K28" s="944"/>
      <c r="L28" s="939"/>
      <c r="M28" s="476"/>
      <c r="N28" s="966" t="s">
        <v>445</v>
      </c>
      <c r="O28" s="967"/>
      <c r="P28" s="967"/>
      <c r="Q28" s="967"/>
      <c r="R28" s="967"/>
      <c r="S28" s="968"/>
      <c r="T28" s="943"/>
      <c r="U28" s="944"/>
      <c r="V28" s="944"/>
      <c r="W28" s="944"/>
      <c r="X28" s="944"/>
      <c r="Y28" s="944"/>
      <c r="Z28" s="939"/>
      <c r="AA28" s="943"/>
      <c r="AB28" s="944"/>
      <c r="AC28" s="944"/>
      <c r="AD28" s="944"/>
      <c r="AE28" s="944"/>
      <c r="AF28" s="944"/>
      <c r="AG28" s="958"/>
      <c r="AH28" s="473"/>
    </row>
    <row r="29" spans="1:40" s="472" customFormat="1" ht="21" customHeight="1" thickBot="1">
      <c r="A29" s="473"/>
      <c r="B29" s="1014"/>
      <c r="C29" s="1015"/>
      <c r="D29" s="1015"/>
      <c r="E29" s="1016"/>
      <c r="F29" s="964"/>
      <c r="G29" s="946"/>
      <c r="H29" s="946"/>
      <c r="I29" s="946"/>
      <c r="J29" s="946"/>
      <c r="K29" s="946"/>
      <c r="L29" s="940"/>
      <c r="M29" s="475"/>
      <c r="N29" s="965" t="s">
        <v>602</v>
      </c>
      <c r="O29" s="965"/>
      <c r="P29" s="965"/>
      <c r="Q29" s="965"/>
      <c r="R29" s="965"/>
      <c r="S29" s="474" t="s">
        <v>428</v>
      </c>
      <c r="T29" s="945"/>
      <c r="U29" s="946"/>
      <c r="V29" s="946"/>
      <c r="W29" s="946"/>
      <c r="X29" s="946"/>
      <c r="Y29" s="946"/>
      <c r="Z29" s="940"/>
      <c r="AA29" s="945"/>
      <c r="AB29" s="946"/>
      <c r="AC29" s="946"/>
      <c r="AD29" s="946"/>
      <c r="AE29" s="946"/>
      <c r="AF29" s="946"/>
      <c r="AG29" s="959"/>
      <c r="AH29" s="473"/>
    </row>
    <row r="30" spans="1:40" ht="28.5" customHeight="1">
      <c r="B30" s="832" t="s">
        <v>444</v>
      </c>
      <c r="C30" s="834"/>
      <c r="D30" s="834"/>
      <c r="E30" s="835"/>
      <c r="F30" s="981" t="s">
        <v>378</v>
      </c>
      <c r="G30" s="982"/>
      <c r="H30" s="608" t="s">
        <v>370</v>
      </c>
      <c r="I30" s="609"/>
      <c r="J30" s="609"/>
      <c r="K30" s="610"/>
      <c r="L30" s="610"/>
      <c r="M30" s="610"/>
      <c r="N30" s="610"/>
      <c r="O30" s="610"/>
      <c r="P30" s="610"/>
      <c r="Q30" s="610"/>
      <c r="R30" s="610"/>
      <c r="S30" s="611"/>
      <c r="T30" s="611"/>
      <c r="U30" s="611"/>
      <c r="V30" s="610"/>
      <c r="W30" s="610"/>
      <c r="X30" s="610"/>
      <c r="Y30" s="610"/>
      <c r="Z30" s="610"/>
      <c r="AA30" s="610"/>
      <c r="AB30" s="610"/>
      <c r="AC30" s="610"/>
      <c r="AD30" s="610"/>
      <c r="AE30" s="975"/>
      <c r="AF30" s="976"/>
      <c r="AG30" s="977"/>
    </row>
    <row r="31" spans="1:40" ht="28.5" customHeight="1">
      <c r="B31" s="908"/>
      <c r="C31" s="909"/>
      <c r="D31" s="909"/>
      <c r="E31" s="910"/>
      <c r="F31" s="983"/>
      <c r="G31" s="984"/>
      <c r="H31" s="612" t="s">
        <v>367</v>
      </c>
      <c r="I31" s="612"/>
      <c r="J31" s="612"/>
      <c r="K31" s="613"/>
      <c r="L31" s="613"/>
      <c r="M31" s="613"/>
      <c r="N31" s="613"/>
      <c r="O31" s="613"/>
      <c r="P31" s="613"/>
      <c r="Q31" s="613"/>
      <c r="R31" s="613"/>
      <c r="S31" s="614"/>
      <c r="T31" s="614"/>
      <c r="U31" s="614"/>
      <c r="V31" s="613"/>
      <c r="W31" s="613"/>
      <c r="X31" s="613"/>
      <c r="Y31" s="613"/>
      <c r="Z31" s="613"/>
      <c r="AA31" s="613"/>
      <c r="AB31" s="613"/>
      <c r="AC31" s="613"/>
      <c r="AD31" s="613"/>
      <c r="AE31" s="915"/>
      <c r="AF31" s="916"/>
      <c r="AG31" s="917"/>
    </row>
    <row r="32" spans="1:40" ht="28.5" customHeight="1">
      <c r="B32" s="908"/>
      <c r="C32" s="909"/>
      <c r="D32" s="909"/>
      <c r="E32" s="910"/>
      <c r="F32" s="983"/>
      <c r="G32" s="984"/>
      <c r="H32" s="615" t="s">
        <v>369</v>
      </c>
      <c r="I32" s="607"/>
      <c r="J32" s="607"/>
      <c r="K32" s="616"/>
      <c r="L32" s="616"/>
      <c r="M32" s="616"/>
      <c r="N32" s="616"/>
      <c r="O32" s="616"/>
      <c r="P32" s="616"/>
      <c r="Q32" s="616"/>
      <c r="R32" s="616"/>
      <c r="S32" s="617"/>
      <c r="T32" s="617"/>
      <c r="U32" s="617"/>
      <c r="V32" s="616"/>
      <c r="W32" s="616"/>
      <c r="X32" s="616"/>
      <c r="Y32" s="616"/>
      <c r="Z32" s="616"/>
      <c r="AA32" s="616"/>
      <c r="AB32" s="616"/>
      <c r="AC32" s="616"/>
      <c r="AD32" s="616"/>
      <c r="AE32" s="915"/>
      <c r="AF32" s="916"/>
      <c r="AG32" s="917"/>
    </row>
    <row r="33" spans="2:33" ht="28.5" customHeight="1">
      <c r="B33" s="908"/>
      <c r="C33" s="909"/>
      <c r="D33" s="909"/>
      <c r="E33" s="910"/>
      <c r="F33" s="983"/>
      <c r="G33" s="984"/>
      <c r="H33" s="612" t="s">
        <v>377</v>
      </c>
      <c r="I33" s="612"/>
      <c r="J33" s="612"/>
      <c r="K33" s="613"/>
      <c r="L33" s="613"/>
      <c r="M33" s="613"/>
      <c r="N33" s="613"/>
      <c r="O33" s="613"/>
      <c r="P33" s="613"/>
      <c r="Q33" s="613"/>
      <c r="R33" s="613"/>
      <c r="S33" s="614"/>
      <c r="T33" s="614"/>
      <c r="U33" s="614"/>
      <c r="V33" s="613"/>
      <c r="W33" s="613"/>
      <c r="X33" s="613"/>
      <c r="Y33" s="613"/>
      <c r="Z33" s="613"/>
      <c r="AA33" s="613"/>
      <c r="AB33" s="613"/>
      <c r="AC33" s="613"/>
      <c r="AD33" s="613"/>
      <c r="AE33" s="915"/>
      <c r="AF33" s="916"/>
      <c r="AG33" s="917"/>
    </row>
    <row r="34" spans="2:33" ht="28.5" customHeight="1">
      <c r="B34" s="908"/>
      <c r="C34" s="909"/>
      <c r="D34" s="909"/>
      <c r="E34" s="910"/>
      <c r="F34" s="983"/>
      <c r="G34" s="984"/>
      <c r="H34" s="612" t="s">
        <v>365</v>
      </c>
      <c r="I34" s="612"/>
      <c r="J34" s="612"/>
      <c r="K34" s="613"/>
      <c r="L34" s="613"/>
      <c r="M34" s="613"/>
      <c r="N34" s="613"/>
      <c r="O34" s="613"/>
      <c r="P34" s="613"/>
      <c r="Q34" s="613"/>
      <c r="R34" s="613"/>
      <c r="S34" s="614"/>
      <c r="T34" s="614"/>
      <c r="U34" s="614"/>
      <c r="V34" s="613"/>
      <c r="W34" s="613"/>
      <c r="X34" s="613"/>
      <c r="Y34" s="613"/>
      <c r="Z34" s="613"/>
      <c r="AA34" s="613"/>
      <c r="AB34" s="613"/>
      <c r="AC34" s="613"/>
      <c r="AD34" s="613"/>
      <c r="AE34" s="915"/>
      <c r="AF34" s="916"/>
      <c r="AG34" s="917"/>
    </row>
    <row r="35" spans="2:33" ht="28.5" customHeight="1">
      <c r="B35" s="908"/>
      <c r="C35" s="909"/>
      <c r="D35" s="909"/>
      <c r="E35" s="910"/>
      <c r="F35" s="983"/>
      <c r="G35" s="984"/>
      <c r="H35" s="612" t="s">
        <v>364</v>
      </c>
      <c r="I35" s="612"/>
      <c r="J35" s="612"/>
      <c r="K35" s="613"/>
      <c r="L35" s="613"/>
      <c r="M35" s="613"/>
      <c r="N35" s="613"/>
      <c r="O35" s="613"/>
      <c r="P35" s="613"/>
      <c r="Q35" s="613"/>
      <c r="R35" s="613"/>
      <c r="S35" s="614"/>
      <c r="T35" s="614"/>
      <c r="U35" s="614"/>
      <c r="V35" s="613"/>
      <c r="W35" s="613"/>
      <c r="X35" s="613"/>
      <c r="Y35" s="613"/>
      <c r="Z35" s="613"/>
      <c r="AA35" s="613"/>
      <c r="AB35" s="613"/>
      <c r="AC35" s="613"/>
      <c r="AD35" s="613"/>
      <c r="AE35" s="915"/>
      <c r="AF35" s="916"/>
      <c r="AG35" s="917"/>
    </row>
    <row r="36" spans="2:33" ht="28.5" customHeight="1">
      <c r="B36" s="908"/>
      <c r="C36" s="909"/>
      <c r="D36" s="909"/>
      <c r="E36" s="910"/>
      <c r="F36" s="983"/>
      <c r="G36" s="984"/>
      <c r="H36" s="618" t="s">
        <v>442</v>
      </c>
      <c r="I36" s="618"/>
      <c r="J36" s="618"/>
      <c r="K36" s="619"/>
      <c r="L36" s="619"/>
      <c r="M36" s="619"/>
      <c r="N36" s="613"/>
      <c r="O36" s="612"/>
      <c r="P36" s="620"/>
      <c r="Q36" s="620"/>
      <c r="R36" s="620"/>
      <c r="S36" s="612"/>
      <c r="T36" s="612"/>
      <c r="U36" s="612"/>
      <c r="V36" s="620"/>
      <c r="W36" s="620"/>
      <c r="X36" s="620"/>
      <c r="Y36" s="620"/>
      <c r="Z36" s="620"/>
      <c r="AA36" s="620"/>
      <c r="AB36" s="620"/>
      <c r="AC36" s="620"/>
      <c r="AD36" s="620"/>
      <c r="AE36" s="915"/>
      <c r="AF36" s="916"/>
      <c r="AG36" s="917"/>
    </row>
    <row r="37" spans="2:33" ht="28.5" customHeight="1">
      <c r="B37" s="908"/>
      <c r="C37" s="909"/>
      <c r="D37" s="909"/>
      <c r="E37" s="910"/>
      <c r="F37" s="983"/>
      <c r="G37" s="984"/>
      <c r="H37" s="612" t="s">
        <v>376</v>
      </c>
      <c r="I37" s="612"/>
      <c r="J37" s="612"/>
      <c r="K37" s="613"/>
      <c r="L37" s="613"/>
      <c r="M37" s="613"/>
      <c r="N37" s="613"/>
      <c r="O37" s="613"/>
      <c r="P37" s="613"/>
      <c r="Q37" s="613"/>
      <c r="R37" s="613"/>
      <c r="S37" s="614"/>
      <c r="T37" s="614"/>
      <c r="U37" s="614"/>
      <c r="V37" s="613"/>
      <c r="W37" s="613"/>
      <c r="X37" s="613"/>
      <c r="Y37" s="613"/>
      <c r="Z37" s="613"/>
      <c r="AA37" s="613"/>
      <c r="AB37" s="613"/>
      <c r="AC37" s="613"/>
      <c r="AD37" s="613"/>
      <c r="AE37" s="915"/>
      <c r="AF37" s="916"/>
      <c r="AG37" s="917"/>
    </row>
    <row r="38" spans="2:33" ht="28.5" customHeight="1">
      <c r="B38" s="908"/>
      <c r="C38" s="909"/>
      <c r="D38" s="909"/>
      <c r="E38" s="910"/>
      <c r="F38" s="983"/>
      <c r="G38" s="984"/>
      <c r="H38" s="621" t="s">
        <v>361</v>
      </c>
      <c r="I38" s="612"/>
      <c r="J38" s="612"/>
      <c r="K38" s="613"/>
      <c r="L38" s="613"/>
      <c r="M38" s="613"/>
      <c r="N38" s="613"/>
      <c r="O38" s="613"/>
      <c r="P38" s="613"/>
      <c r="Q38" s="613"/>
      <c r="R38" s="613"/>
      <c r="S38" s="614"/>
      <c r="T38" s="614"/>
      <c r="U38" s="614"/>
      <c r="V38" s="613"/>
      <c r="W38" s="613"/>
      <c r="X38" s="613"/>
      <c r="Y38" s="613"/>
      <c r="Z38" s="613"/>
      <c r="AA38" s="613"/>
      <c r="AB38" s="613"/>
      <c r="AC38" s="613"/>
      <c r="AD38" s="622"/>
      <c r="AE38" s="915"/>
      <c r="AF38" s="916"/>
      <c r="AG38" s="917"/>
    </row>
    <row r="39" spans="2:33" ht="28.5" customHeight="1">
      <c r="B39" s="908"/>
      <c r="C39" s="909"/>
      <c r="D39" s="909"/>
      <c r="E39" s="910"/>
      <c r="F39" s="983"/>
      <c r="G39" s="984"/>
      <c r="H39" s="615" t="s">
        <v>360</v>
      </c>
      <c r="I39" s="615"/>
      <c r="J39" s="615"/>
      <c r="K39" s="623"/>
      <c r="L39" s="623"/>
      <c r="M39" s="623"/>
      <c r="N39" s="623"/>
      <c r="O39" s="623"/>
      <c r="P39" s="623"/>
      <c r="Q39" s="623"/>
      <c r="R39" s="623"/>
      <c r="S39" s="624"/>
      <c r="T39" s="624"/>
      <c r="U39" s="624"/>
      <c r="V39" s="623"/>
      <c r="W39" s="623"/>
      <c r="X39" s="623"/>
      <c r="Y39" s="623"/>
      <c r="Z39" s="623"/>
      <c r="AA39" s="623"/>
      <c r="AB39" s="623"/>
      <c r="AC39" s="623"/>
      <c r="AD39" s="623"/>
      <c r="AE39" s="915"/>
      <c r="AF39" s="916"/>
      <c r="AG39" s="917"/>
    </row>
    <row r="40" spans="2:33" ht="28.5" customHeight="1">
      <c r="B40" s="908"/>
      <c r="C40" s="909"/>
      <c r="D40" s="909"/>
      <c r="E40" s="910"/>
      <c r="F40" s="983"/>
      <c r="G40" s="984"/>
      <c r="H40" s="625" t="s">
        <v>359</v>
      </c>
      <c r="I40" s="618"/>
      <c r="J40" s="618"/>
      <c r="K40" s="619"/>
      <c r="L40" s="619"/>
      <c r="M40" s="619"/>
      <c r="N40" s="619"/>
      <c r="O40" s="619"/>
      <c r="P40" s="619"/>
      <c r="Q40" s="619"/>
      <c r="R40" s="619"/>
      <c r="S40" s="626"/>
      <c r="T40" s="626"/>
      <c r="U40" s="626"/>
      <c r="V40" s="619"/>
      <c r="W40" s="619"/>
      <c r="X40" s="619"/>
      <c r="Y40" s="619"/>
      <c r="Z40" s="619"/>
      <c r="AA40" s="619"/>
      <c r="AB40" s="619"/>
      <c r="AC40" s="619"/>
      <c r="AD40" s="619"/>
      <c r="AE40" s="972"/>
      <c r="AF40" s="973"/>
      <c r="AG40" s="974"/>
    </row>
    <row r="41" spans="2:33" ht="28.5" customHeight="1">
      <c r="B41" s="908"/>
      <c r="C41" s="909"/>
      <c r="D41" s="909"/>
      <c r="E41" s="910"/>
      <c r="F41" s="983"/>
      <c r="G41" s="984"/>
      <c r="H41" s="621" t="s">
        <v>352</v>
      </c>
      <c r="I41" s="612"/>
      <c r="J41" s="612"/>
      <c r="K41" s="613"/>
      <c r="L41" s="613"/>
      <c r="M41" s="613"/>
      <c r="N41" s="613"/>
      <c r="O41" s="613"/>
      <c r="P41" s="613"/>
      <c r="Q41" s="613"/>
      <c r="R41" s="613"/>
      <c r="S41" s="614"/>
      <c r="T41" s="614"/>
      <c r="U41" s="614"/>
      <c r="V41" s="613"/>
      <c r="W41" s="613"/>
      <c r="X41" s="613"/>
      <c r="Y41" s="613"/>
      <c r="Z41" s="613"/>
      <c r="AA41" s="613"/>
      <c r="AB41" s="613"/>
      <c r="AC41" s="613"/>
      <c r="AD41" s="613"/>
      <c r="AE41" s="915"/>
      <c r="AF41" s="916"/>
      <c r="AG41" s="917"/>
    </row>
    <row r="42" spans="2:33" ht="28.5" customHeight="1">
      <c r="B42" s="908"/>
      <c r="C42" s="909"/>
      <c r="D42" s="909"/>
      <c r="E42" s="910"/>
      <c r="F42" s="983"/>
      <c r="G42" s="984"/>
      <c r="H42" s="627" t="s">
        <v>441</v>
      </c>
      <c r="I42" s="615"/>
      <c r="J42" s="615"/>
      <c r="K42" s="623"/>
      <c r="L42" s="623"/>
      <c r="M42" s="623"/>
      <c r="N42" s="623"/>
      <c r="O42" s="623"/>
      <c r="P42" s="623"/>
      <c r="Q42" s="623"/>
      <c r="R42" s="623"/>
      <c r="S42" s="624"/>
      <c r="T42" s="624"/>
      <c r="U42" s="624"/>
      <c r="V42" s="623"/>
      <c r="W42" s="623"/>
      <c r="X42" s="623"/>
      <c r="Y42" s="623"/>
      <c r="Z42" s="623"/>
      <c r="AA42" s="623"/>
      <c r="AB42" s="623"/>
      <c r="AC42" s="623"/>
      <c r="AD42" s="623"/>
      <c r="AE42" s="1024"/>
      <c r="AF42" s="924"/>
      <c r="AG42" s="925"/>
    </row>
    <row r="43" spans="2:33" ht="28.5" customHeight="1" thickBot="1">
      <c r="B43" s="911"/>
      <c r="C43" s="912"/>
      <c r="D43" s="912"/>
      <c r="E43" s="913"/>
      <c r="F43" s="1019"/>
      <c r="G43" s="1020"/>
      <c r="H43" s="628" t="s">
        <v>362</v>
      </c>
      <c r="I43" s="629"/>
      <c r="J43" s="629"/>
      <c r="K43" s="630"/>
      <c r="L43" s="630"/>
      <c r="M43" s="630"/>
      <c r="N43" s="630"/>
      <c r="O43" s="630"/>
      <c r="P43" s="630"/>
      <c r="Q43" s="630"/>
      <c r="R43" s="630"/>
      <c r="S43" s="631"/>
      <c r="T43" s="631"/>
      <c r="U43" s="631"/>
      <c r="V43" s="630"/>
      <c r="W43" s="630"/>
      <c r="X43" s="630"/>
      <c r="Y43" s="630"/>
      <c r="Z43" s="630"/>
      <c r="AA43" s="630"/>
      <c r="AB43" s="630"/>
      <c r="AC43" s="630"/>
      <c r="AD43" s="630"/>
      <c r="AE43" s="978"/>
      <c r="AF43" s="979"/>
      <c r="AG43" s="980"/>
    </row>
    <row r="44" spans="2:33" s="429" customFormat="1" ht="9.75" customHeight="1">
      <c r="F44" s="632"/>
      <c r="G44" s="632"/>
      <c r="H44" s="632"/>
      <c r="I44" s="632"/>
      <c r="J44" s="632"/>
      <c r="K44" s="632"/>
      <c r="L44" s="632"/>
      <c r="M44" s="632"/>
      <c r="N44" s="632"/>
      <c r="O44" s="632"/>
      <c r="P44" s="632"/>
      <c r="Q44" s="632"/>
      <c r="R44" s="632"/>
      <c r="S44" s="632"/>
      <c r="T44" s="632"/>
      <c r="U44" s="632"/>
      <c r="V44" s="632"/>
      <c r="W44" s="632"/>
      <c r="X44" s="632"/>
      <c r="Y44" s="632"/>
      <c r="Z44" s="632"/>
      <c r="AA44" s="632"/>
      <c r="AB44" s="632"/>
      <c r="AC44" s="632"/>
      <c r="AD44" s="632"/>
      <c r="AE44" s="632"/>
      <c r="AF44" s="632"/>
      <c r="AG44" s="632"/>
    </row>
    <row r="45" spans="2:33" s="429" customFormat="1" ht="9.75" customHeight="1" thickBot="1">
      <c r="F45" s="632"/>
      <c r="G45" s="632"/>
      <c r="H45" s="632"/>
      <c r="I45" s="632"/>
      <c r="J45" s="632"/>
      <c r="K45" s="632"/>
      <c r="L45" s="632"/>
      <c r="M45" s="632"/>
      <c r="N45" s="632"/>
      <c r="O45" s="632"/>
      <c r="P45" s="632"/>
      <c r="Q45" s="632"/>
      <c r="R45" s="632"/>
      <c r="S45" s="632"/>
      <c r="T45" s="632"/>
      <c r="U45" s="632"/>
      <c r="V45" s="632"/>
      <c r="W45" s="632"/>
      <c r="X45" s="632"/>
      <c r="Y45" s="632"/>
      <c r="Z45" s="632"/>
      <c r="AA45" s="632"/>
      <c r="AB45" s="632"/>
      <c r="AC45" s="632"/>
      <c r="AD45" s="632"/>
      <c r="AE45" s="632"/>
      <c r="AF45" s="632"/>
      <c r="AG45" s="632"/>
    </row>
    <row r="46" spans="2:33" ht="28.5" customHeight="1">
      <c r="B46" s="832" t="s">
        <v>440</v>
      </c>
      <c r="C46" s="834"/>
      <c r="D46" s="834"/>
      <c r="E46" s="835"/>
      <c r="F46" s="981" t="s">
        <v>375</v>
      </c>
      <c r="G46" s="982"/>
      <c r="H46" s="633" t="s">
        <v>370</v>
      </c>
      <c r="I46" s="608"/>
      <c r="J46" s="608"/>
      <c r="K46" s="634"/>
      <c r="L46" s="634"/>
      <c r="M46" s="634"/>
      <c r="N46" s="634"/>
      <c r="O46" s="634"/>
      <c r="P46" s="634"/>
      <c r="Q46" s="634"/>
      <c r="R46" s="634"/>
      <c r="S46" s="635"/>
      <c r="T46" s="635"/>
      <c r="U46" s="635"/>
      <c r="V46" s="634"/>
      <c r="W46" s="634"/>
      <c r="X46" s="634"/>
      <c r="Y46" s="634"/>
      <c r="Z46" s="634"/>
      <c r="AA46" s="634"/>
      <c r="AB46" s="634"/>
      <c r="AC46" s="634"/>
      <c r="AD46" s="636"/>
      <c r="AE46" s="921" t="str">
        <f>IF('3_区分3計算表'!$E24="あり","有","無")</f>
        <v>無</v>
      </c>
      <c r="AF46" s="921"/>
      <c r="AG46" s="922"/>
    </row>
    <row r="47" spans="2:33" ht="28.5" customHeight="1">
      <c r="B47" s="908"/>
      <c r="C47" s="909"/>
      <c r="D47" s="909"/>
      <c r="E47" s="910"/>
      <c r="F47" s="983"/>
      <c r="G47" s="984"/>
      <c r="H47" s="615" t="s">
        <v>369</v>
      </c>
      <c r="I47" s="615"/>
      <c r="J47" s="615"/>
      <c r="K47" s="623"/>
      <c r="L47" s="623"/>
      <c r="M47" s="623"/>
      <c r="N47" s="623"/>
      <c r="O47" s="623"/>
      <c r="P47" s="623"/>
      <c r="Q47" s="623"/>
      <c r="R47" s="623"/>
      <c r="S47" s="624"/>
      <c r="T47" s="624"/>
      <c r="U47" s="624"/>
      <c r="V47" s="623"/>
      <c r="W47" s="623"/>
      <c r="X47" s="623"/>
      <c r="Y47" s="623"/>
      <c r="Z47" s="623"/>
      <c r="AA47" s="623"/>
      <c r="AB47" s="623"/>
      <c r="AC47" s="623"/>
      <c r="AD47" s="637"/>
      <c r="AE47" s="969" t="str">
        <f>IF('3_区分3計算表'!$E22="あり","有","無")</f>
        <v>無</v>
      </c>
      <c r="AF47" s="969"/>
      <c r="AG47" s="970"/>
    </row>
    <row r="48" spans="2:33" ht="28.5" customHeight="1">
      <c r="B48" s="908"/>
      <c r="C48" s="909"/>
      <c r="D48" s="909"/>
      <c r="E48" s="910"/>
      <c r="F48" s="983"/>
      <c r="G48" s="984"/>
      <c r="H48" s="615" t="s">
        <v>368</v>
      </c>
      <c r="I48" s="615"/>
      <c r="J48" s="615"/>
      <c r="K48" s="623"/>
      <c r="L48" s="623"/>
      <c r="M48" s="623"/>
      <c r="N48" s="623"/>
      <c r="O48" s="623"/>
      <c r="P48" s="623"/>
      <c r="Q48" s="623"/>
      <c r="R48" s="623"/>
      <c r="S48" s="624"/>
      <c r="T48" s="624"/>
      <c r="U48" s="624"/>
      <c r="V48" s="623"/>
      <c r="W48" s="623"/>
      <c r="X48" s="623"/>
      <c r="Y48" s="623"/>
      <c r="Z48" s="623"/>
      <c r="AA48" s="623"/>
      <c r="AB48" s="623"/>
      <c r="AC48" s="623"/>
      <c r="AD48" s="637"/>
      <c r="AE48" s="969" t="str">
        <f>IF('3_区分3計算表'!$E26="あり","有","無")</f>
        <v>無</v>
      </c>
      <c r="AF48" s="969"/>
      <c r="AG48" s="970"/>
    </row>
    <row r="49" spans="2:33" ht="28.5" customHeight="1">
      <c r="B49" s="908"/>
      <c r="C49" s="909"/>
      <c r="D49" s="909"/>
      <c r="E49" s="910"/>
      <c r="F49" s="983"/>
      <c r="G49" s="984"/>
      <c r="H49" s="615" t="s">
        <v>439</v>
      </c>
      <c r="I49" s="615"/>
      <c r="J49" s="615"/>
      <c r="K49" s="623"/>
      <c r="L49" s="623"/>
      <c r="M49" s="623"/>
      <c r="N49" s="623"/>
      <c r="O49" s="623"/>
      <c r="P49" s="623"/>
      <c r="Q49" s="623"/>
      <c r="R49" s="623"/>
      <c r="S49" s="624"/>
      <c r="T49" s="624"/>
      <c r="U49" s="624"/>
      <c r="V49" s="623"/>
      <c r="W49" s="623"/>
      <c r="X49" s="623"/>
      <c r="Y49" s="623"/>
      <c r="Z49" s="623"/>
      <c r="AA49" s="623"/>
      <c r="AB49" s="623"/>
      <c r="AC49" s="623"/>
      <c r="AD49" s="637"/>
      <c r="AE49" s="969" t="str">
        <f>IF('3_区分3計算表'!$E29="あり","有","無")</f>
        <v>無</v>
      </c>
      <c r="AF49" s="969"/>
      <c r="AG49" s="970"/>
    </row>
    <row r="50" spans="2:33" ht="28.5" customHeight="1">
      <c r="B50" s="908"/>
      <c r="C50" s="909"/>
      <c r="D50" s="909"/>
      <c r="E50" s="910"/>
      <c r="F50" s="983"/>
      <c r="G50" s="984"/>
      <c r="H50" s="612" t="s">
        <v>373</v>
      </c>
      <c r="I50" s="612"/>
      <c r="J50" s="612"/>
      <c r="K50" s="613"/>
      <c r="L50" s="613"/>
      <c r="M50" s="613"/>
      <c r="N50" s="613"/>
      <c r="O50" s="613"/>
      <c r="P50" s="613"/>
      <c r="Q50" s="613"/>
      <c r="R50" s="613"/>
      <c r="S50" s="614"/>
      <c r="T50" s="614"/>
      <c r="U50" s="614"/>
      <c r="V50" s="613"/>
      <c r="W50" s="613"/>
      <c r="X50" s="613"/>
      <c r="Y50" s="613"/>
      <c r="Z50" s="613"/>
      <c r="AA50" s="613"/>
      <c r="AB50" s="613"/>
      <c r="AC50" s="613"/>
      <c r="AD50" s="638"/>
      <c r="AE50" s="960" t="str">
        <f>IF('3_区分3計算表'!$E30="あり","有","無")</f>
        <v>無</v>
      </c>
      <c r="AF50" s="960"/>
      <c r="AG50" s="961"/>
    </row>
    <row r="51" spans="2:33" ht="28.5" customHeight="1">
      <c r="B51" s="908"/>
      <c r="C51" s="909"/>
      <c r="D51" s="909"/>
      <c r="E51" s="910"/>
      <c r="F51" s="983"/>
      <c r="G51" s="984"/>
      <c r="H51" s="612" t="s">
        <v>372</v>
      </c>
      <c r="I51" s="612"/>
      <c r="J51" s="612"/>
      <c r="K51" s="613"/>
      <c r="L51" s="613"/>
      <c r="M51" s="613"/>
      <c r="N51" s="613"/>
      <c r="O51" s="613"/>
      <c r="P51" s="613"/>
      <c r="Q51" s="613"/>
      <c r="R51" s="613"/>
      <c r="S51" s="614"/>
      <c r="T51" s="614"/>
      <c r="U51" s="614"/>
      <c r="V51" s="613"/>
      <c r="W51" s="613"/>
      <c r="X51" s="613"/>
      <c r="Y51" s="613"/>
      <c r="Z51" s="613"/>
      <c r="AA51" s="613"/>
      <c r="AB51" s="613"/>
      <c r="AC51" s="613"/>
      <c r="AD51" s="638"/>
      <c r="AE51" s="960" t="str">
        <f>IF('3_区分3計算表'!$E31="あり","有","無")</f>
        <v>無</v>
      </c>
      <c r="AF51" s="960"/>
      <c r="AG51" s="961"/>
    </row>
    <row r="52" spans="2:33" ht="28.5" customHeight="1">
      <c r="B52" s="908"/>
      <c r="C52" s="909"/>
      <c r="D52" s="909"/>
      <c r="E52" s="910"/>
      <c r="F52" s="983"/>
      <c r="G52" s="984"/>
      <c r="H52" s="612" t="s">
        <v>355</v>
      </c>
      <c r="I52" s="612"/>
      <c r="J52" s="612"/>
      <c r="K52" s="613"/>
      <c r="L52" s="613"/>
      <c r="M52" s="613"/>
      <c r="N52" s="613"/>
      <c r="O52" s="613"/>
      <c r="P52" s="613"/>
      <c r="Q52" s="613"/>
      <c r="R52" s="613"/>
      <c r="S52" s="614"/>
      <c r="T52" s="614"/>
      <c r="U52" s="614"/>
      <c r="V52" s="613"/>
      <c r="W52" s="613"/>
      <c r="X52" s="613"/>
      <c r="Y52" s="613"/>
      <c r="Z52" s="613"/>
      <c r="AA52" s="613"/>
      <c r="AB52" s="613"/>
      <c r="AC52" s="613"/>
      <c r="AD52" s="638"/>
      <c r="AE52" s="960" t="str">
        <f>IF('3_区分3計算表'!$E32="あり","有","無")</f>
        <v>無</v>
      </c>
      <c r="AF52" s="960"/>
      <c r="AG52" s="961"/>
    </row>
    <row r="53" spans="2:33" ht="28.5" customHeight="1">
      <c r="B53" s="908"/>
      <c r="C53" s="909"/>
      <c r="D53" s="909"/>
      <c r="E53" s="910"/>
      <c r="F53" s="983"/>
      <c r="G53" s="984"/>
      <c r="H53" s="618" t="s">
        <v>374</v>
      </c>
      <c r="I53" s="618"/>
      <c r="J53" s="618"/>
      <c r="K53" s="619"/>
      <c r="L53" s="619"/>
      <c r="M53" s="619"/>
      <c r="N53" s="619"/>
      <c r="O53" s="619"/>
      <c r="P53" s="619"/>
      <c r="Q53" s="619"/>
      <c r="R53" s="619"/>
      <c r="S53" s="626"/>
      <c r="T53" s="626"/>
      <c r="U53" s="626"/>
      <c r="V53" s="619"/>
      <c r="W53" s="619"/>
      <c r="X53" s="619"/>
      <c r="Y53" s="619"/>
      <c r="Z53" s="619"/>
      <c r="AA53" s="619"/>
      <c r="AB53" s="619"/>
      <c r="AC53" s="619"/>
      <c r="AD53" s="639"/>
      <c r="AE53" s="960" t="str">
        <f>IF('3_区分3計算表'!$E33="あり","有","無")</f>
        <v>無</v>
      </c>
      <c r="AF53" s="960"/>
      <c r="AG53" s="961"/>
    </row>
    <row r="54" spans="2:33" ht="28.5" customHeight="1" thickBot="1">
      <c r="B54" s="908"/>
      <c r="C54" s="909"/>
      <c r="D54" s="909"/>
      <c r="E54" s="910"/>
      <c r="F54" s="985"/>
      <c r="G54" s="986"/>
      <c r="H54" s="640" t="s">
        <v>352</v>
      </c>
      <c r="I54" s="641"/>
      <c r="J54" s="641"/>
      <c r="K54" s="642"/>
      <c r="L54" s="642"/>
      <c r="M54" s="642"/>
      <c r="N54" s="642"/>
      <c r="O54" s="642"/>
      <c r="P54" s="642"/>
      <c r="Q54" s="642"/>
      <c r="R54" s="642"/>
      <c r="S54" s="643"/>
      <c r="T54" s="643"/>
      <c r="U54" s="643"/>
      <c r="V54" s="642"/>
      <c r="W54" s="642"/>
      <c r="X54" s="642"/>
      <c r="Y54" s="642"/>
      <c r="Z54" s="642"/>
      <c r="AA54" s="642"/>
      <c r="AB54" s="642"/>
      <c r="AC54" s="642"/>
      <c r="AD54" s="644"/>
      <c r="AE54" s="1017" t="str">
        <f>IF('3_区分3計算表'!$E34="あり","有","無")</f>
        <v>無</v>
      </c>
      <c r="AF54" s="1017"/>
      <c r="AG54" s="1018"/>
    </row>
    <row r="55" spans="2:33" ht="28.5" customHeight="1">
      <c r="B55" s="908"/>
      <c r="C55" s="909"/>
      <c r="D55" s="909"/>
      <c r="E55" s="910"/>
      <c r="F55" s="1034" t="s">
        <v>371</v>
      </c>
      <c r="G55" s="1035"/>
      <c r="H55" s="608" t="s">
        <v>370</v>
      </c>
      <c r="I55" s="608"/>
      <c r="J55" s="608"/>
      <c r="K55" s="634"/>
      <c r="L55" s="634"/>
      <c r="M55" s="634"/>
      <c r="N55" s="634"/>
      <c r="O55" s="634"/>
      <c r="P55" s="634"/>
      <c r="Q55" s="634"/>
      <c r="R55" s="634"/>
      <c r="S55" s="635"/>
      <c r="T55" s="635"/>
      <c r="U55" s="635"/>
      <c r="V55" s="634"/>
      <c r="W55" s="634"/>
      <c r="X55" s="634"/>
      <c r="Y55" s="634"/>
      <c r="Z55" s="634"/>
      <c r="AA55" s="634"/>
      <c r="AB55" s="634"/>
      <c r="AC55" s="634"/>
      <c r="AD55" s="636"/>
      <c r="AE55" s="918"/>
      <c r="AF55" s="919"/>
      <c r="AG55" s="920"/>
    </row>
    <row r="56" spans="2:33" ht="28.5" customHeight="1">
      <c r="B56" s="908"/>
      <c r="C56" s="909"/>
      <c r="D56" s="909"/>
      <c r="E56" s="910"/>
      <c r="F56" s="1036"/>
      <c r="G56" s="1037"/>
      <c r="H56" s="621" t="s">
        <v>369</v>
      </c>
      <c r="I56" s="612"/>
      <c r="J56" s="612"/>
      <c r="K56" s="613"/>
      <c r="L56" s="613"/>
      <c r="M56" s="613"/>
      <c r="N56" s="613"/>
      <c r="O56" s="613"/>
      <c r="P56" s="613"/>
      <c r="Q56" s="613"/>
      <c r="R56" s="613"/>
      <c r="S56" s="614"/>
      <c r="T56" s="614"/>
      <c r="U56" s="614"/>
      <c r="V56" s="613"/>
      <c r="W56" s="613"/>
      <c r="X56" s="613"/>
      <c r="Y56" s="613"/>
      <c r="Z56" s="613"/>
      <c r="AA56" s="613"/>
      <c r="AB56" s="613"/>
      <c r="AC56" s="613"/>
      <c r="AD56" s="638"/>
      <c r="AE56" s="992"/>
      <c r="AF56" s="916"/>
      <c r="AG56" s="917"/>
    </row>
    <row r="57" spans="2:33" ht="28.5" customHeight="1">
      <c r="B57" s="908"/>
      <c r="C57" s="909"/>
      <c r="D57" s="909"/>
      <c r="E57" s="910"/>
      <c r="F57" s="1036"/>
      <c r="G57" s="1037"/>
      <c r="H57" s="615" t="s">
        <v>368</v>
      </c>
      <c r="I57" s="615"/>
      <c r="J57" s="615"/>
      <c r="K57" s="623"/>
      <c r="L57" s="623"/>
      <c r="M57" s="623"/>
      <c r="N57" s="623"/>
      <c r="O57" s="623"/>
      <c r="P57" s="623"/>
      <c r="Q57" s="623"/>
      <c r="R57" s="623"/>
      <c r="S57" s="624"/>
      <c r="T57" s="624"/>
      <c r="U57" s="624"/>
      <c r="V57" s="623"/>
      <c r="W57" s="623"/>
      <c r="X57" s="623"/>
      <c r="Y57" s="623"/>
      <c r="Z57" s="623"/>
      <c r="AA57" s="623"/>
      <c r="AB57" s="623"/>
      <c r="AC57" s="623"/>
      <c r="AD57" s="637"/>
      <c r="AE57" s="923"/>
      <c r="AF57" s="924"/>
      <c r="AG57" s="925"/>
    </row>
    <row r="58" spans="2:33" ht="28.5" customHeight="1">
      <c r="B58" s="908"/>
      <c r="C58" s="909"/>
      <c r="D58" s="909"/>
      <c r="E58" s="910"/>
      <c r="F58" s="1036"/>
      <c r="G58" s="1037"/>
      <c r="H58" s="612" t="s">
        <v>367</v>
      </c>
      <c r="I58" s="612"/>
      <c r="J58" s="612"/>
      <c r="K58" s="613"/>
      <c r="L58" s="613"/>
      <c r="M58" s="613"/>
      <c r="N58" s="613"/>
      <c r="O58" s="613"/>
      <c r="P58" s="613"/>
      <c r="Q58" s="613"/>
      <c r="R58" s="613"/>
      <c r="S58" s="614"/>
      <c r="T58" s="614"/>
      <c r="U58" s="614"/>
      <c r="V58" s="613"/>
      <c r="W58" s="613"/>
      <c r="X58" s="613"/>
      <c r="Y58" s="613"/>
      <c r="Z58" s="613"/>
      <c r="AA58" s="613"/>
      <c r="AB58" s="613"/>
      <c r="AC58" s="613"/>
      <c r="AD58" s="638"/>
      <c r="AE58" s="992"/>
      <c r="AF58" s="916"/>
      <c r="AG58" s="917"/>
    </row>
    <row r="59" spans="2:33" ht="28.5" customHeight="1">
      <c r="B59" s="908"/>
      <c r="C59" s="909"/>
      <c r="D59" s="909"/>
      <c r="E59" s="910"/>
      <c r="F59" s="1036"/>
      <c r="G59" s="1037"/>
      <c r="H59" s="615" t="s">
        <v>439</v>
      </c>
      <c r="I59" s="615"/>
      <c r="J59" s="615"/>
      <c r="K59" s="623"/>
      <c r="L59" s="623"/>
      <c r="M59" s="623"/>
      <c r="N59" s="623"/>
      <c r="O59" s="623"/>
      <c r="P59" s="623"/>
      <c r="Q59" s="623"/>
      <c r="R59" s="623"/>
      <c r="S59" s="624"/>
      <c r="T59" s="624"/>
      <c r="U59" s="624"/>
      <c r="V59" s="623"/>
      <c r="W59" s="623"/>
      <c r="X59" s="623"/>
      <c r="Y59" s="623"/>
      <c r="Z59" s="623"/>
      <c r="AA59" s="623"/>
      <c r="AB59" s="623"/>
      <c r="AC59" s="623"/>
      <c r="AD59" s="637"/>
      <c r="AE59" s="992"/>
      <c r="AF59" s="916"/>
      <c r="AG59" s="917"/>
    </row>
    <row r="60" spans="2:33" ht="28.5" customHeight="1">
      <c r="B60" s="908"/>
      <c r="C60" s="909"/>
      <c r="D60" s="909"/>
      <c r="E60" s="910"/>
      <c r="F60" s="1036"/>
      <c r="G60" s="1037"/>
      <c r="H60" s="615" t="s">
        <v>443</v>
      </c>
      <c r="I60" s="615"/>
      <c r="J60" s="615"/>
      <c r="K60" s="623"/>
      <c r="L60" s="623"/>
      <c r="M60" s="623"/>
      <c r="N60" s="623"/>
      <c r="O60" s="623"/>
      <c r="P60" s="623"/>
      <c r="Q60" s="623"/>
      <c r="R60" s="623"/>
      <c r="S60" s="624"/>
      <c r="T60" s="624"/>
      <c r="U60" s="624"/>
      <c r="V60" s="623"/>
      <c r="W60" s="623"/>
      <c r="X60" s="623"/>
      <c r="Y60" s="623"/>
      <c r="Z60" s="623"/>
      <c r="AA60" s="623"/>
      <c r="AB60" s="623"/>
      <c r="AC60" s="623"/>
      <c r="AD60" s="637"/>
      <c r="AE60" s="992"/>
      <c r="AF60" s="916"/>
      <c r="AG60" s="917"/>
    </row>
    <row r="61" spans="2:33" ht="28.5" customHeight="1">
      <c r="B61" s="908"/>
      <c r="C61" s="909"/>
      <c r="D61" s="909"/>
      <c r="E61" s="910"/>
      <c r="F61" s="1036"/>
      <c r="G61" s="1037"/>
      <c r="H61" s="612" t="s">
        <v>366</v>
      </c>
      <c r="I61" s="612"/>
      <c r="J61" s="612"/>
      <c r="K61" s="613"/>
      <c r="L61" s="613"/>
      <c r="M61" s="613"/>
      <c r="N61" s="613"/>
      <c r="O61" s="613"/>
      <c r="P61" s="613"/>
      <c r="Q61" s="613"/>
      <c r="R61" s="613"/>
      <c r="S61" s="614"/>
      <c r="T61" s="614"/>
      <c r="U61" s="614"/>
      <c r="V61" s="613"/>
      <c r="W61" s="613"/>
      <c r="X61" s="613"/>
      <c r="Y61" s="613"/>
      <c r="Z61" s="613"/>
      <c r="AA61" s="613"/>
      <c r="AB61" s="613"/>
      <c r="AC61" s="613"/>
      <c r="AD61" s="638"/>
      <c r="AE61" s="992"/>
      <c r="AF61" s="916"/>
      <c r="AG61" s="917"/>
    </row>
    <row r="62" spans="2:33" ht="28.5" customHeight="1">
      <c r="B62" s="908"/>
      <c r="C62" s="909"/>
      <c r="D62" s="909"/>
      <c r="E62" s="910"/>
      <c r="F62" s="1036"/>
      <c r="G62" s="1037"/>
      <c r="H62" s="612" t="s">
        <v>365</v>
      </c>
      <c r="I62" s="612"/>
      <c r="J62" s="612"/>
      <c r="K62" s="613"/>
      <c r="L62" s="613"/>
      <c r="M62" s="613"/>
      <c r="N62" s="613"/>
      <c r="O62" s="613"/>
      <c r="P62" s="613"/>
      <c r="Q62" s="613"/>
      <c r="R62" s="613"/>
      <c r="S62" s="614"/>
      <c r="T62" s="614"/>
      <c r="U62" s="614"/>
      <c r="V62" s="613"/>
      <c r="W62" s="613"/>
      <c r="X62" s="613"/>
      <c r="Y62" s="613"/>
      <c r="Z62" s="613"/>
      <c r="AA62" s="613"/>
      <c r="AB62" s="613"/>
      <c r="AC62" s="613"/>
      <c r="AD62" s="638"/>
      <c r="AE62" s="992"/>
      <c r="AF62" s="916"/>
      <c r="AG62" s="917"/>
    </row>
    <row r="63" spans="2:33" ht="28.5" customHeight="1">
      <c r="B63" s="908"/>
      <c r="C63" s="909"/>
      <c r="D63" s="909"/>
      <c r="E63" s="910"/>
      <c r="F63" s="1036"/>
      <c r="G63" s="1037"/>
      <c r="H63" s="612" t="s">
        <v>364</v>
      </c>
      <c r="I63" s="612"/>
      <c r="J63" s="612"/>
      <c r="K63" s="613"/>
      <c r="L63" s="613"/>
      <c r="M63" s="613"/>
      <c r="N63" s="613"/>
      <c r="O63" s="613"/>
      <c r="P63" s="613"/>
      <c r="Q63" s="613"/>
      <c r="R63" s="613"/>
      <c r="S63" s="614"/>
      <c r="T63" s="614"/>
      <c r="U63" s="614"/>
      <c r="V63" s="613"/>
      <c r="W63" s="613"/>
      <c r="X63" s="613"/>
      <c r="Y63" s="613"/>
      <c r="Z63" s="613"/>
      <c r="AA63" s="613"/>
      <c r="AB63" s="613"/>
      <c r="AC63" s="613"/>
      <c r="AD63" s="638"/>
      <c r="AE63" s="992"/>
      <c r="AF63" s="916"/>
      <c r="AG63" s="917"/>
    </row>
    <row r="64" spans="2:33" ht="28.5" customHeight="1">
      <c r="B64" s="908"/>
      <c r="C64" s="909"/>
      <c r="D64" s="909"/>
      <c r="E64" s="910"/>
      <c r="F64" s="1036"/>
      <c r="G64" s="1037"/>
      <c r="H64" s="618" t="s">
        <v>442</v>
      </c>
      <c r="I64" s="618"/>
      <c r="J64" s="618"/>
      <c r="K64" s="619"/>
      <c r="L64" s="619"/>
      <c r="M64" s="619"/>
      <c r="N64" s="619"/>
      <c r="O64" s="612"/>
      <c r="P64" s="620"/>
      <c r="Q64" s="620"/>
      <c r="R64" s="620"/>
      <c r="S64" s="612"/>
      <c r="T64" s="612"/>
      <c r="U64" s="612"/>
      <c r="V64" s="620"/>
      <c r="W64" s="620"/>
      <c r="X64" s="620"/>
      <c r="Y64" s="620"/>
      <c r="Z64" s="620"/>
      <c r="AA64" s="620"/>
      <c r="AB64" s="620"/>
      <c r="AC64" s="620"/>
      <c r="AD64" s="645"/>
      <c r="AE64" s="992"/>
      <c r="AF64" s="916"/>
      <c r="AG64" s="917"/>
    </row>
    <row r="65" spans="2:34" ht="28.5" customHeight="1">
      <c r="B65" s="908"/>
      <c r="C65" s="909"/>
      <c r="D65" s="909"/>
      <c r="E65" s="910"/>
      <c r="F65" s="1036"/>
      <c r="G65" s="1037"/>
      <c r="H65" s="612" t="s">
        <v>355</v>
      </c>
      <c r="I65" s="612"/>
      <c r="J65" s="612"/>
      <c r="K65" s="613"/>
      <c r="L65" s="613"/>
      <c r="M65" s="613"/>
      <c r="N65" s="613"/>
      <c r="O65" s="613"/>
      <c r="P65" s="613"/>
      <c r="Q65" s="613"/>
      <c r="R65" s="613"/>
      <c r="S65" s="614"/>
      <c r="T65" s="614"/>
      <c r="U65" s="614"/>
      <c r="V65" s="613"/>
      <c r="W65" s="613"/>
      <c r="X65" s="613"/>
      <c r="Y65" s="613"/>
      <c r="Z65" s="613"/>
      <c r="AA65" s="613"/>
      <c r="AB65" s="613"/>
      <c r="AC65" s="613"/>
      <c r="AD65" s="638"/>
      <c r="AE65" s="992"/>
      <c r="AF65" s="916"/>
      <c r="AG65" s="917"/>
    </row>
    <row r="66" spans="2:34" ht="28.5" customHeight="1">
      <c r="B66" s="908"/>
      <c r="C66" s="909"/>
      <c r="D66" s="909"/>
      <c r="E66" s="910"/>
      <c r="F66" s="1036"/>
      <c r="G66" s="1037"/>
      <c r="H66" s="612" t="s">
        <v>361</v>
      </c>
      <c r="I66" s="618"/>
      <c r="J66" s="618"/>
      <c r="K66" s="619"/>
      <c r="L66" s="619"/>
      <c r="M66" s="619"/>
      <c r="N66" s="619"/>
      <c r="O66" s="619"/>
      <c r="P66" s="619"/>
      <c r="Q66" s="619"/>
      <c r="R66" s="619"/>
      <c r="S66" s="626"/>
      <c r="T66" s="626"/>
      <c r="U66" s="626"/>
      <c r="V66" s="619"/>
      <c r="W66" s="619"/>
      <c r="X66" s="619"/>
      <c r="Y66" s="619"/>
      <c r="Z66" s="619"/>
      <c r="AA66" s="619"/>
      <c r="AB66" s="619"/>
      <c r="AC66" s="619"/>
      <c r="AD66" s="639"/>
      <c r="AE66" s="992"/>
      <c r="AF66" s="916"/>
      <c r="AG66" s="917"/>
    </row>
    <row r="67" spans="2:34" ht="28.5" customHeight="1">
      <c r="B67" s="908"/>
      <c r="C67" s="909"/>
      <c r="D67" s="909"/>
      <c r="E67" s="910"/>
      <c r="F67" s="1036"/>
      <c r="G67" s="1037"/>
      <c r="H67" s="612" t="s">
        <v>360</v>
      </c>
      <c r="I67" s="612"/>
      <c r="J67" s="612"/>
      <c r="K67" s="613"/>
      <c r="L67" s="613"/>
      <c r="M67" s="613"/>
      <c r="N67" s="613"/>
      <c r="O67" s="613"/>
      <c r="P67" s="613"/>
      <c r="Q67" s="613"/>
      <c r="R67" s="613"/>
      <c r="S67" s="614"/>
      <c r="T67" s="614"/>
      <c r="U67" s="614"/>
      <c r="V67" s="613"/>
      <c r="W67" s="613"/>
      <c r="X67" s="613"/>
      <c r="Y67" s="613"/>
      <c r="Z67" s="613"/>
      <c r="AA67" s="613"/>
      <c r="AB67" s="613"/>
      <c r="AC67" s="613"/>
      <c r="AD67" s="638"/>
      <c r="AE67" s="992"/>
      <c r="AF67" s="916"/>
      <c r="AG67" s="917"/>
    </row>
    <row r="68" spans="2:34" ht="28.5" customHeight="1">
      <c r="B68" s="908"/>
      <c r="C68" s="909"/>
      <c r="D68" s="909"/>
      <c r="E68" s="910"/>
      <c r="F68" s="1036"/>
      <c r="G68" s="1037"/>
      <c r="H68" s="612" t="s">
        <v>359</v>
      </c>
      <c r="I68" s="618"/>
      <c r="J68" s="618"/>
      <c r="K68" s="619"/>
      <c r="L68" s="619"/>
      <c r="M68" s="619"/>
      <c r="N68" s="619"/>
      <c r="O68" s="619"/>
      <c r="P68" s="619"/>
      <c r="Q68" s="619"/>
      <c r="R68" s="619"/>
      <c r="S68" s="626"/>
      <c r="T68" s="626"/>
      <c r="U68" s="626"/>
      <c r="V68" s="619"/>
      <c r="W68" s="619"/>
      <c r="X68" s="619"/>
      <c r="Y68" s="619"/>
      <c r="Z68" s="619"/>
      <c r="AA68" s="619"/>
      <c r="AB68" s="619"/>
      <c r="AC68" s="619"/>
      <c r="AD68" s="639"/>
      <c r="AE68" s="992"/>
      <c r="AF68" s="916"/>
      <c r="AG68" s="917"/>
    </row>
    <row r="69" spans="2:34" ht="28.5" customHeight="1">
      <c r="B69" s="908"/>
      <c r="C69" s="909"/>
      <c r="D69" s="909"/>
      <c r="E69" s="910"/>
      <c r="F69" s="1036"/>
      <c r="G69" s="1037"/>
      <c r="H69" s="618" t="s">
        <v>352</v>
      </c>
      <c r="I69" s="618"/>
      <c r="J69" s="618"/>
      <c r="K69" s="619"/>
      <c r="L69" s="619"/>
      <c r="M69" s="619"/>
      <c r="N69" s="619"/>
      <c r="O69" s="619"/>
      <c r="P69" s="619"/>
      <c r="Q69" s="619"/>
      <c r="R69" s="619"/>
      <c r="S69" s="626"/>
      <c r="T69" s="626"/>
      <c r="U69" s="626"/>
      <c r="V69" s="619"/>
      <c r="W69" s="619"/>
      <c r="X69" s="619"/>
      <c r="Y69" s="619"/>
      <c r="Z69" s="619"/>
      <c r="AA69" s="619"/>
      <c r="AB69" s="619"/>
      <c r="AC69" s="619"/>
      <c r="AD69" s="639"/>
      <c r="AE69" s="1032"/>
      <c r="AF69" s="973"/>
      <c r="AG69" s="974"/>
    </row>
    <row r="70" spans="2:34" ht="28.5" customHeight="1">
      <c r="B70" s="908"/>
      <c r="C70" s="909"/>
      <c r="D70" s="909"/>
      <c r="E70" s="910"/>
      <c r="F70" s="1036"/>
      <c r="G70" s="1037"/>
      <c r="H70" s="621" t="s">
        <v>441</v>
      </c>
      <c r="I70" s="612"/>
      <c r="J70" s="612"/>
      <c r="K70" s="613"/>
      <c r="L70" s="613"/>
      <c r="M70" s="613"/>
      <c r="N70" s="613"/>
      <c r="O70" s="613"/>
      <c r="P70" s="613"/>
      <c r="Q70" s="613"/>
      <c r="R70" s="613"/>
      <c r="S70" s="614"/>
      <c r="T70" s="614"/>
      <c r="U70" s="614"/>
      <c r="V70" s="613"/>
      <c r="W70" s="613"/>
      <c r="X70" s="613"/>
      <c r="Y70" s="613"/>
      <c r="Z70" s="613"/>
      <c r="AA70" s="613"/>
      <c r="AB70" s="613"/>
      <c r="AC70" s="613"/>
      <c r="AD70" s="638"/>
      <c r="AE70" s="992"/>
      <c r="AF70" s="916"/>
      <c r="AG70" s="917"/>
    </row>
    <row r="71" spans="2:34" ht="28.5" customHeight="1">
      <c r="B71" s="908"/>
      <c r="C71" s="909"/>
      <c r="D71" s="909"/>
      <c r="E71" s="910"/>
      <c r="F71" s="1036"/>
      <c r="G71" s="1037"/>
      <c r="H71" s="999" t="s">
        <v>363</v>
      </c>
      <c r="I71" s="1000"/>
      <c r="J71" s="1000"/>
      <c r="K71" s="1000"/>
      <c r="L71" s="1000"/>
      <c r="M71" s="1000"/>
      <c r="N71" s="1000"/>
      <c r="O71" s="1000"/>
      <c r="P71" s="1000"/>
      <c r="Q71" s="1000"/>
      <c r="R71" s="1000"/>
      <c r="S71" s="1000"/>
      <c r="T71" s="1000"/>
      <c r="U71" s="1000"/>
      <c r="V71" s="1000"/>
      <c r="W71" s="1000"/>
      <c r="X71" s="1000"/>
      <c r="Y71" s="1000"/>
      <c r="Z71" s="1000"/>
      <c r="AA71" s="1000"/>
      <c r="AB71" s="1000"/>
      <c r="AC71" s="1000"/>
      <c r="AD71" s="1001"/>
      <c r="AE71" s="992"/>
      <c r="AF71" s="916"/>
      <c r="AG71" s="917"/>
    </row>
    <row r="72" spans="2:34" ht="28.5" customHeight="1">
      <c r="B72" s="908"/>
      <c r="C72" s="909"/>
      <c r="D72" s="909"/>
      <c r="E72" s="910"/>
      <c r="F72" s="1038"/>
      <c r="G72" s="1039"/>
      <c r="H72" s="640" t="s">
        <v>362</v>
      </c>
      <c r="I72" s="641"/>
      <c r="J72" s="641"/>
      <c r="K72" s="642"/>
      <c r="L72" s="642"/>
      <c r="M72" s="642"/>
      <c r="N72" s="642"/>
      <c r="O72" s="642"/>
      <c r="P72" s="642"/>
      <c r="Q72" s="642"/>
      <c r="R72" s="642"/>
      <c r="S72" s="643"/>
      <c r="T72" s="643"/>
      <c r="U72" s="643"/>
      <c r="V72" s="642"/>
      <c r="W72" s="642"/>
      <c r="X72" s="642"/>
      <c r="Y72" s="642"/>
      <c r="Z72" s="642"/>
      <c r="AA72" s="642"/>
      <c r="AB72" s="642"/>
      <c r="AC72" s="642"/>
      <c r="AD72" s="644"/>
      <c r="AE72" s="989"/>
      <c r="AF72" s="990"/>
      <c r="AG72" s="991"/>
    </row>
    <row r="73" spans="2:34" ht="28.5" customHeight="1">
      <c r="B73" s="908"/>
      <c r="C73" s="909"/>
      <c r="D73" s="909"/>
      <c r="E73" s="910"/>
      <c r="F73" s="1054" t="s">
        <v>358</v>
      </c>
      <c r="G73" s="1055"/>
      <c r="H73" s="627" t="s">
        <v>353</v>
      </c>
      <c r="I73" s="615"/>
      <c r="J73" s="615"/>
      <c r="K73" s="623"/>
      <c r="L73" s="623"/>
      <c r="M73" s="623"/>
      <c r="N73" s="623"/>
      <c r="O73" s="623"/>
      <c r="P73" s="623"/>
      <c r="Q73" s="623"/>
      <c r="R73" s="623"/>
      <c r="S73" s="624"/>
      <c r="T73" s="624"/>
      <c r="U73" s="624"/>
      <c r="V73" s="623"/>
      <c r="W73" s="623"/>
      <c r="X73" s="623"/>
      <c r="Y73" s="623"/>
      <c r="Z73" s="623"/>
      <c r="AA73" s="623"/>
      <c r="AB73" s="623"/>
      <c r="AC73" s="623"/>
      <c r="AD73" s="637"/>
      <c r="AE73" s="923"/>
      <c r="AF73" s="924"/>
      <c r="AG73" s="925"/>
    </row>
    <row r="74" spans="2:34" ht="28.5" customHeight="1">
      <c r="B74" s="908"/>
      <c r="C74" s="909"/>
      <c r="D74" s="909"/>
      <c r="E74" s="910"/>
      <c r="F74" s="1036"/>
      <c r="G74" s="1037"/>
      <c r="H74" s="627" t="s">
        <v>368</v>
      </c>
      <c r="I74" s="615"/>
      <c r="J74" s="615"/>
      <c r="K74" s="623"/>
      <c r="L74" s="623"/>
      <c r="M74" s="623"/>
      <c r="N74" s="623"/>
      <c r="O74" s="623"/>
      <c r="P74" s="623"/>
      <c r="Q74" s="623"/>
      <c r="R74" s="623"/>
      <c r="S74" s="624"/>
      <c r="T74" s="624"/>
      <c r="U74" s="624"/>
      <c r="V74" s="623"/>
      <c r="W74" s="623"/>
      <c r="X74" s="623"/>
      <c r="Y74" s="623"/>
      <c r="Z74" s="623"/>
      <c r="AA74" s="623"/>
      <c r="AB74" s="623"/>
      <c r="AC74" s="623"/>
      <c r="AD74" s="637"/>
      <c r="AE74" s="992"/>
      <c r="AF74" s="916"/>
      <c r="AG74" s="917"/>
    </row>
    <row r="75" spans="2:34" ht="28.5" customHeight="1">
      <c r="B75" s="908"/>
      <c r="C75" s="909"/>
      <c r="D75" s="909"/>
      <c r="E75" s="910"/>
      <c r="F75" s="1036"/>
      <c r="G75" s="1037"/>
      <c r="H75" s="627" t="s">
        <v>439</v>
      </c>
      <c r="I75" s="615"/>
      <c r="J75" s="615"/>
      <c r="K75" s="623"/>
      <c r="L75" s="623"/>
      <c r="M75" s="623"/>
      <c r="N75" s="623"/>
      <c r="O75" s="623"/>
      <c r="P75" s="623"/>
      <c r="Q75" s="623"/>
      <c r="R75" s="623"/>
      <c r="S75" s="624"/>
      <c r="T75" s="624"/>
      <c r="U75" s="624"/>
      <c r="V75" s="623"/>
      <c r="W75" s="623"/>
      <c r="X75" s="623"/>
      <c r="Y75" s="623"/>
      <c r="Z75" s="623"/>
      <c r="AA75" s="623"/>
      <c r="AB75" s="623"/>
      <c r="AC75" s="623"/>
      <c r="AD75" s="637"/>
      <c r="AE75" s="992"/>
      <c r="AF75" s="916"/>
      <c r="AG75" s="917"/>
    </row>
    <row r="76" spans="2:34" ht="28.5" customHeight="1">
      <c r="B76" s="908"/>
      <c r="C76" s="909"/>
      <c r="D76" s="909"/>
      <c r="E76" s="910"/>
      <c r="F76" s="1036"/>
      <c r="G76" s="1037"/>
      <c r="H76" s="646" t="s">
        <v>355</v>
      </c>
      <c r="I76" s="607"/>
      <c r="J76" s="607"/>
      <c r="K76" s="616"/>
      <c r="L76" s="616"/>
      <c r="M76" s="616"/>
      <c r="N76" s="616"/>
      <c r="O76" s="616"/>
      <c r="P76" s="616"/>
      <c r="Q76" s="616"/>
      <c r="R76" s="616"/>
      <c r="S76" s="617"/>
      <c r="T76" s="617"/>
      <c r="U76" s="617"/>
      <c r="V76" s="616"/>
      <c r="W76" s="616"/>
      <c r="X76" s="616"/>
      <c r="Y76" s="616"/>
      <c r="Z76" s="616"/>
      <c r="AA76" s="616"/>
      <c r="AB76" s="616"/>
      <c r="AC76" s="616"/>
      <c r="AD76" s="647"/>
      <c r="AE76" s="992"/>
      <c r="AF76" s="916"/>
      <c r="AG76" s="917"/>
    </row>
    <row r="77" spans="2:34" ht="28.5" customHeight="1">
      <c r="B77" s="908"/>
      <c r="C77" s="909"/>
      <c r="D77" s="909"/>
      <c r="E77" s="910"/>
      <c r="F77" s="1036"/>
      <c r="G77" s="1037"/>
      <c r="H77" s="625" t="s">
        <v>352</v>
      </c>
      <c r="I77" s="618"/>
      <c r="J77" s="618"/>
      <c r="K77" s="619"/>
      <c r="L77" s="619"/>
      <c r="M77" s="619"/>
      <c r="N77" s="619"/>
      <c r="O77" s="619"/>
      <c r="P77" s="619"/>
      <c r="Q77" s="619"/>
      <c r="R77" s="619"/>
      <c r="S77" s="626"/>
      <c r="T77" s="626"/>
      <c r="U77" s="626"/>
      <c r="V77" s="619"/>
      <c r="W77" s="619"/>
      <c r="X77" s="619"/>
      <c r="Y77" s="619"/>
      <c r="Z77" s="619"/>
      <c r="AA77" s="619"/>
      <c r="AB77" s="619"/>
      <c r="AC77" s="619"/>
      <c r="AD77" s="639"/>
      <c r="AE77" s="1032"/>
      <c r="AF77" s="973"/>
      <c r="AG77" s="974"/>
    </row>
    <row r="78" spans="2:34" ht="28.5" customHeight="1" thickBot="1">
      <c r="B78" s="911"/>
      <c r="C78" s="912"/>
      <c r="D78" s="912"/>
      <c r="E78" s="913"/>
      <c r="F78" s="1056"/>
      <c r="G78" s="1057"/>
      <c r="H78" s="1021" t="s">
        <v>438</v>
      </c>
      <c r="I78" s="1022"/>
      <c r="J78" s="1022"/>
      <c r="K78" s="1022"/>
      <c r="L78" s="1022"/>
      <c r="M78" s="1022"/>
      <c r="N78" s="1022"/>
      <c r="O78" s="1022"/>
      <c r="P78" s="1022"/>
      <c r="Q78" s="1022"/>
      <c r="R78" s="1022"/>
      <c r="S78" s="1022"/>
      <c r="T78" s="1022"/>
      <c r="U78" s="1022"/>
      <c r="V78" s="1022"/>
      <c r="W78" s="1022"/>
      <c r="X78" s="1022"/>
      <c r="Y78" s="1022"/>
      <c r="Z78" s="1022"/>
      <c r="AA78" s="1022"/>
      <c r="AB78" s="1022"/>
      <c r="AC78" s="1022"/>
      <c r="AD78" s="1033"/>
      <c r="AE78" s="1053"/>
      <c r="AF78" s="979"/>
      <c r="AG78" s="980"/>
    </row>
    <row r="79" spans="2:34" ht="9" customHeight="1">
      <c r="B79" s="429"/>
      <c r="C79" s="429"/>
      <c r="D79" s="429"/>
      <c r="E79" s="429"/>
      <c r="F79" s="632"/>
      <c r="G79" s="632"/>
      <c r="H79" s="632"/>
      <c r="I79" s="632"/>
      <c r="J79" s="632"/>
      <c r="K79" s="632"/>
      <c r="L79" s="632"/>
      <c r="M79" s="632"/>
      <c r="N79" s="632"/>
      <c r="O79" s="632"/>
      <c r="P79" s="632"/>
      <c r="Q79" s="632"/>
      <c r="R79" s="632"/>
      <c r="S79" s="632"/>
      <c r="T79" s="632"/>
      <c r="U79" s="632"/>
      <c r="V79" s="632"/>
      <c r="W79" s="632"/>
      <c r="X79" s="632"/>
      <c r="Y79" s="632"/>
      <c r="Z79" s="632"/>
      <c r="AA79" s="632"/>
      <c r="AB79" s="632"/>
      <c r="AC79" s="632"/>
      <c r="AD79" s="632"/>
      <c r="AE79" s="632"/>
      <c r="AF79" s="632"/>
      <c r="AG79" s="632"/>
      <c r="AH79" s="429"/>
    </row>
    <row r="80" spans="2:34" ht="9" customHeight="1" thickBot="1">
      <c r="B80" s="429"/>
      <c r="C80" s="429"/>
      <c r="D80" s="429"/>
      <c r="E80" s="429"/>
      <c r="F80" s="632"/>
      <c r="G80" s="632"/>
      <c r="H80" s="632"/>
      <c r="I80" s="632"/>
      <c r="J80" s="632"/>
      <c r="K80" s="632"/>
      <c r="L80" s="632"/>
      <c r="M80" s="632"/>
      <c r="N80" s="632"/>
      <c r="O80" s="632"/>
      <c r="P80" s="632"/>
      <c r="Q80" s="632"/>
      <c r="R80" s="632"/>
      <c r="S80" s="632"/>
      <c r="T80" s="632"/>
      <c r="U80" s="632"/>
      <c r="V80" s="632"/>
      <c r="W80" s="632"/>
      <c r="X80" s="632"/>
      <c r="Y80" s="632"/>
      <c r="Z80" s="632"/>
      <c r="AA80" s="632"/>
      <c r="AB80" s="632"/>
      <c r="AC80" s="632"/>
      <c r="AD80" s="632"/>
      <c r="AE80" s="632"/>
      <c r="AF80" s="632"/>
      <c r="AG80" s="632"/>
      <c r="AH80" s="429"/>
    </row>
    <row r="81" spans="2:33" ht="28.5" customHeight="1">
      <c r="B81" s="832" t="s">
        <v>440</v>
      </c>
      <c r="C81" s="834"/>
      <c r="D81" s="834"/>
      <c r="E81" s="835"/>
      <c r="F81" s="1034" t="s">
        <v>357</v>
      </c>
      <c r="G81" s="1035"/>
      <c r="H81" s="633" t="s">
        <v>353</v>
      </c>
      <c r="I81" s="608"/>
      <c r="J81" s="608"/>
      <c r="K81" s="634"/>
      <c r="L81" s="634"/>
      <c r="M81" s="634"/>
      <c r="N81" s="634"/>
      <c r="O81" s="634"/>
      <c r="P81" s="634"/>
      <c r="Q81" s="634"/>
      <c r="R81" s="634"/>
      <c r="S81" s="635"/>
      <c r="T81" s="635"/>
      <c r="U81" s="635"/>
      <c r="V81" s="634"/>
      <c r="W81" s="634"/>
      <c r="X81" s="634"/>
      <c r="Y81" s="634"/>
      <c r="Z81" s="634"/>
      <c r="AA81" s="634"/>
      <c r="AB81" s="634"/>
      <c r="AC81" s="634"/>
      <c r="AD81" s="648"/>
      <c r="AE81" s="1027"/>
      <c r="AF81" s="919"/>
      <c r="AG81" s="920"/>
    </row>
    <row r="82" spans="2:33" ht="28.5" customHeight="1">
      <c r="B82" s="908"/>
      <c r="C82" s="909"/>
      <c r="D82" s="909"/>
      <c r="E82" s="910"/>
      <c r="F82" s="1036"/>
      <c r="G82" s="1037"/>
      <c r="H82" s="646" t="s">
        <v>439</v>
      </c>
      <c r="I82" s="607"/>
      <c r="J82" s="607"/>
      <c r="K82" s="616"/>
      <c r="L82" s="616"/>
      <c r="M82" s="616"/>
      <c r="N82" s="616"/>
      <c r="O82" s="616"/>
      <c r="P82" s="616"/>
      <c r="Q82" s="616"/>
      <c r="R82" s="616"/>
      <c r="S82" s="617"/>
      <c r="T82" s="617"/>
      <c r="U82" s="617"/>
      <c r="V82" s="616"/>
      <c r="W82" s="616"/>
      <c r="X82" s="616"/>
      <c r="Y82" s="616"/>
      <c r="Z82" s="616"/>
      <c r="AA82" s="616"/>
      <c r="AB82" s="616"/>
      <c r="AC82" s="616"/>
      <c r="AD82" s="649"/>
      <c r="AE82" s="972"/>
      <c r="AF82" s="973"/>
      <c r="AG82" s="974"/>
    </row>
    <row r="83" spans="2:33" ht="28.5" customHeight="1">
      <c r="B83" s="908"/>
      <c r="C83" s="909"/>
      <c r="D83" s="909"/>
      <c r="E83" s="910"/>
      <c r="F83" s="1036"/>
      <c r="G83" s="1037"/>
      <c r="H83" s="625" t="s">
        <v>352</v>
      </c>
      <c r="I83" s="618"/>
      <c r="J83" s="618"/>
      <c r="K83" s="619"/>
      <c r="L83" s="619"/>
      <c r="M83" s="619"/>
      <c r="N83" s="619"/>
      <c r="O83" s="619"/>
      <c r="P83" s="619"/>
      <c r="Q83" s="619"/>
      <c r="R83" s="619"/>
      <c r="S83" s="626"/>
      <c r="T83" s="626"/>
      <c r="U83" s="626"/>
      <c r="V83" s="619"/>
      <c r="W83" s="619"/>
      <c r="X83" s="619"/>
      <c r="Y83" s="619"/>
      <c r="Z83" s="619"/>
      <c r="AA83" s="619"/>
      <c r="AB83" s="619"/>
      <c r="AC83" s="619"/>
      <c r="AD83" s="650"/>
      <c r="AE83" s="972"/>
      <c r="AF83" s="973"/>
      <c r="AG83" s="974"/>
    </row>
    <row r="84" spans="2:33" ht="28.5" customHeight="1">
      <c r="B84" s="908"/>
      <c r="C84" s="909"/>
      <c r="D84" s="909"/>
      <c r="E84" s="910"/>
      <c r="F84" s="1038"/>
      <c r="G84" s="1039"/>
      <c r="H84" s="1028" t="s">
        <v>438</v>
      </c>
      <c r="I84" s="1029"/>
      <c r="J84" s="1029"/>
      <c r="K84" s="1029"/>
      <c r="L84" s="1029"/>
      <c r="M84" s="1029"/>
      <c r="N84" s="1029"/>
      <c r="O84" s="1029"/>
      <c r="P84" s="1029"/>
      <c r="Q84" s="1029"/>
      <c r="R84" s="1029"/>
      <c r="S84" s="1029"/>
      <c r="T84" s="1029"/>
      <c r="U84" s="1029"/>
      <c r="V84" s="1029"/>
      <c r="W84" s="1029"/>
      <c r="X84" s="1029"/>
      <c r="Y84" s="1029"/>
      <c r="Z84" s="1029"/>
      <c r="AA84" s="1029"/>
      <c r="AB84" s="1029"/>
      <c r="AC84" s="1029"/>
      <c r="AD84" s="1030"/>
      <c r="AE84" s="1031"/>
      <c r="AF84" s="990"/>
      <c r="AG84" s="991"/>
    </row>
    <row r="85" spans="2:33" ht="28.5" customHeight="1">
      <c r="B85" s="908"/>
      <c r="C85" s="909"/>
      <c r="D85" s="909"/>
      <c r="E85" s="910"/>
      <c r="F85" s="1054" t="s">
        <v>356</v>
      </c>
      <c r="G85" s="1055"/>
      <c r="H85" s="627" t="s">
        <v>353</v>
      </c>
      <c r="I85" s="615"/>
      <c r="J85" s="615"/>
      <c r="K85" s="623"/>
      <c r="L85" s="623"/>
      <c r="M85" s="623"/>
      <c r="N85" s="623"/>
      <c r="O85" s="623"/>
      <c r="P85" s="623"/>
      <c r="Q85" s="623"/>
      <c r="R85" s="623"/>
      <c r="S85" s="624"/>
      <c r="T85" s="624"/>
      <c r="U85" s="624"/>
      <c r="V85" s="623"/>
      <c r="W85" s="623"/>
      <c r="X85" s="623"/>
      <c r="Y85" s="623"/>
      <c r="Z85" s="623"/>
      <c r="AA85" s="623"/>
      <c r="AB85" s="623"/>
      <c r="AC85" s="623"/>
      <c r="AD85" s="651"/>
      <c r="AE85" s="1024"/>
      <c r="AF85" s="924"/>
      <c r="AG85" s="925"/>
    </row>
    <row r="86" spans="2:33" ht="28.5" customHeight="1">
      <c r="B86" s="908"/>
      <c r="C86" s="909"/>
      <c r="D86" s="909"/>
      <c r="E86" s="910"/>
      <c r="F86" s="1036"/>
      <c r="G86" s="1037"/>
      <c r="H86" s="621" t="s">
        <v>368</v>
      </c>
      <c r="I86" s="612"/>
      <c r="J86" s="612"/>
      <c r="K86" s="613"/>
      <c r="L86" s="613"/>
      <c r="M86" s="613"/>
      <c r="N86" s="613"/>
      <c r="O86" s="613"/>
      <c r="P86" s="613"/>
      <c r="Q86" s="613"/>
      <c r="R86" s="613"/>
      <c r="S86" s="614"/>
      <c r="T86" s="614"/>
      <c r="U86" s="614"/>
      <c r="V86" s="613"/>
      <c r="W86" s="613"/>
      <c r="X86" s="613"/>
      <c r="Y86" s="613"/>
      <c r="Z86" s="613"/>
      <c r="AA86" s="613"/>
      <c r="AB86" s="613"/>
      <c r="AC86" s="613"/>
      <c r="AD86" s="622"/>
      <c r="AE86" s="915"/>
      <c r="AF86" s="916"/>
      <c r="AG86" s="917"/>
    </row>
    <row r="87" spans="2:33" ht="28.5" customHeight="1">
      <c r="B87" s="908"/>
      <c r="C87" s="909"/>
      <c r="D87" s="909"/>
      <c r="E87" s="910"/>
      <c r="F87" s="1036"/>
      <c r="G87" s="1037"/>
      <c r="H87" s="627" t="s">
        <v>439</v>
      </c>
      <c r="I87" s="615"/>
      <c r="J87" s="615"/>
      <c r="K87" s="623"/>
      <c r="L87" s="623"/>
      <c r="M87" s="623"/>
      <c r="N87" s="623"/>
      <c r="O87" s="623"/>
      <c r="P87" s="623"/>
      <c r="Q87" s="623"/>
      <c r="R87" s="623"/>
      <c r="S87" s="624"/>
      <c r="T87" s="624"/>
      <c r="U87" s="624"/>
      <c r="V87" s="623"/>
      <c r="W87" s="623"/>
      <c r="X87" s="623"/>
      <c r="Y87" s="623"/>
      <c r="Z87" s="623"/>
      <c r="AA87" s="623"/>
      <c r="AB87" s="623"/>
      <c r="AC87" s="623"/>
      <c r="AD87" s="651"/>
      <c r="AE87" s="1024"/>
      <c r="AF87" s="924"/>
      <c r="AG87" s="925"/>
    </row>
    <row r="88" spans="2:33" ht="28.5" customHeight="1">
      <c r="B88" s="908"/>
      <c r="C88" s="909"/>
      <c r="D88" s="909"/>
      <c r="E88" s="910"/>
      <c r="F88" s="1036"/>
      <c r="G88" s="1037"/>
      <c r="H88" s="625" t="s">
        <v>355</v>
      </c>
      <c r="I88" s="618"/>
      <c r="J88" s="618"/>
      <c r="K88" s="619"/>
      <c r="L88" s="619"/>
      <c r="M88" s="619"/>
      <c r="N88" s="619"/>
      <c r="O88" s="619"/>
      <c r="P88" s="619"/>
      <c r="Q88" s="619"/>
      <c r="R88" s="619"/>
      <c r="S88" s="626"/>
      <c r="T88" s="626"/>
      <c r="U88" s="626"/>
      <c r="V88" s="619"/>
      <c r="W88" s="619"/>
      <c r="X88" s="619"/>
      <c r="Y88" s="619"/>
      <c r="Z88" s="619"/>
      <c r="AA88" s="619"/>
      <c r="AB88" s="619"/>
      <c r="AC88" s="619"/>
      <c r="AD88" s="650"/>
      <c r="AE88" s="972"/>
      <c r="AF88" s="973"/>
      <c r="AG88" s="974"/>
    </row>
    <row r="89" spans="2:33" ht="28.5" customHeight="1">
      <c r="B89" s="908"/>
      <c r="C89" s="909"/>
      <c r="D89" s="909"/>
      <c r="E89" s="910"/>
      <c r="F89" s="1036"/>
      <c r="G89" s="1037"/>
      <c r="H89" s="625" t="s">
        <v>352</v>
      </c>
      <c r="I89" s="618"/>
      <c r="J89" s="618"/>
      <c r="K89" s="619"/>
      <c r="L89" s="619"/>
      <c r="M89" s="619"/>
      <c r="N89" s="619"/>
      <c r="O89" s="619"/>
      <c r="P89" s="619"/>
      <c r="Q89" s="619"/>
      <c r="R89" s="619"/>
      <c r="S89" s="626"/>
      <c r="T89" s="626"/>
      <c r="U89" s="626"/>
      <c r="V89" s="619"/>
      <c r="W89" s="619"/>
      <c r="X89" s="619"/>
      <c r="Y89" s="619"/>
      <c r="Z89" s="619"/>
      <c r="AA89" s="619"/>
      <c r="AB89" s="619"/>
      <c r="AC89" s="619"/>
      <c r="AD89" s="650"/>
      <c r="AE89" s="915"/>
      <c r="AF89" s="916"/>
      <c r="AG89" s="917"/>
    </row>
    <row r="90" spans="2:33" ht="28.5" customHeight="1" thickBot="1">
      <c r="B90" s="911"/>
      <c r="C90" s="912"/>
      <c r="D90" s="912"/>
      <c r="E90" s="913"/>
      <c r="F90" s="1056"/>
      <c r="G90" s="1057"/>
      <c r="H90" s="1021" t="s">
        <v>438</v>
      </c>
      <c r="I90" s="1022"/>
      <c r="J90" s="1022"/>
      <c r="K90" s="1022"/>
      <c r="L90" s="1022"/>
      <c r="M90" s="1022"/>
      <c r="N90" s="1022"/>
      <c r="O90" s="1022"/>
      <c r="P90" s="1022"/>
      <c r="Q90" s="1022"/>
      <c r="R90" s="1022"/>
      <c r="S90" s="1022"/>
      <c r="T90" s="1022"/>
      <c r="U90" s="1022"/>
      <c r="V90" s="1022"/>
      <c r="W90" s="1022"/>
      <c r="X90" s="1022"/>
      <c r="Y90" s="1022"/>
      <c r="Z90" s="1022"/>
      <c r="AA90" s="1022"/>
      <c r="AB90" s="1022"/>
      <c r="AC90" s="1022"/>
      <c r="AD90" s="1023"/>
      <c r="AE90" s="978"/>
      <c r="AF90" s="979"/>
      <c r="AG90" s="980"/>
    </row>
    <row r="91" spans="2:33" ht="31.5" customHeight="1">
      <c r="B91" s="1002" t="s">
        <v>437</v>
      </c>
      <c r="C91" s="951"/>
      <c r="D91" s="951"/>
      <c r="E91" s="1040"/>
      <c r="F91" s="1043" t="s">
        <v>354</v>
      </c>
      <c r="G91" s="1044"/>
      <c r="H91" s="1044"/>
      <c r="I91" s="1044"/>
      <c r="J91" s="1044"/>
      <c r="K91" s="1044"/>
      <c r="L91" s="1044"/>
      <c r="M91" s="1044"/>
      <c r="N91" s="1044"/>
      <c r="O91" s="1044"/>
      <c r="P91" s="1044"/>
      <c r="Q91" s="1044"/>
      <c r="R91" s="1044"/>
      <c r="S91" s="1044"/>
      <c r="T91" s="1044"/>
      <c r="U91" s="1044"/>
      <c r="V91" s="1044"/>
      <c r="W91" s="1044"/>
      <c r="X91" s="1044"/>
      <c r="Y91" s="1044"/>
      <c r="Z91" s="1045"/>
      <c r="AA91" s="1049" t="s">
        <v>436</v>
      </c>
      <c r="AB91" s="1050"/>
      <c r="AC91" s="1050"/>
      <c r="AD91" s="1050"/>
      <c r="AE91" s="995"/>
      <c r="AF91" s="996"/>
      <c r="AG91" s="652" t="s">
        <v>433</v>
      </c>
    </row>
    <row r="92" spans="2:33" ht="31.5" customHeight="1" thickBot="1">
      <c r="B92" s="1041"/>
      <c r="C92" s="952"/>
      <c r="D92" s="952"/>
      <c r="E92" s="1042"/>
      <c r="F92" s="1046" t="s">
        <v>435</v>
      </c>
      <c r="G92" s="1047"/>
      <c r="H92" s="1047"/>
      <c r="I92" s="1047"/>
      <c r="J92" s="1047"/>
      <c r="K92" s="1047"/>
      <c r="L92" s="1047"/>
      <c r="M92" s="1047"/>
      <c r="N92" s="1047"/>
      <c r="O92" s="1047"/>
      <c r="P92" s="1047"/>
      <c r="Q92" s="1047"/>
      <c r="R92" s="1047"/>
      <c r="S92" s="1047"/>
      <c r="T92" s="1047"/>
      <c r="U92" s="1047"/>
      <c r="V92" s="1047"/>
      <c r="W92" s="1047"/>
      <c r="X92" s="1047"/>
      <c r="Y92" s="1047"/>
      <c r="Z92" s="1048"/>
      <c r="AA92" s="1051" t="s">
        <v>434</v>
      </c>
      <c r="AB92" s="1052"/>
      <c r="AC92" s="1052"/>
      <c r="AD92" s="1052"/>
      <c r="AE92" s="997"/>
      <c r="AF92" s="998"/>
      <c r="AG92" s="653" t="s">
        <v>433</v>
      </c>
    </row>
    <row r="93" spans="2:33" ht="28.5" customHeight="1" thickBot="1">
      <c r="B93" s="471" t="s">
        <v>432</v>
      </c>
      <c r="C93" s="470"/>
      <c r="D93" s="470"/>
      <c r="E93" s="470"/>
      <c r="F93" s="654"/>
      <c r="G93" s="654"/>
      <c r="H93" s="654"/>
      <c r="I93" s="654"/>
      <c r="J93" s="654"/>
      <c r="K93" s="655"/>
      <c r="L93" s="655"/>
      <c r="M93" s="655"/>
      <c r="N93" s="655"/>
      <c r="O93" s="655"/>
      <c r="P93" s="655"/>
      <c r="Q93" s="655"/>
      <c r="R93" s="655"/>
      <c r="S93" s="656"/>
      <c r="T93" s="656"/>
      <c r="U93" s="656"/>
      <c r="V93" s="655"/>
      <c r="W93" s="655"/>
      <c r="X93" s="655"/>
      <c r="Y93" s="655"/>
      <c r="Z93" s="655"/>
      <c r="AA93" s="987">
        <f>SUM('3_区分3計算表'!$H$37,'3_区分3計算表'!$L$37)</f>
        <v>2</v>
      </c>
      <c r="AB93" s="988"/>
      <c r="AC93" s="988"/>
      <c r="AD93" s="988"/>
      <c r="AE93" s="988"/>
      <c r="AF93" s="988"/>
      <c r="AG93" s="657" t="s">
        <v>428</v>
      </c>
    </row>
    <row r="94" spans="2:33" ht="28.5" customHeight="1">
      <c r="B94" s="1002" t="s">
        <v>431</v>
      </c>
      <c r="C94" s="1003"/>
      <c r="D94" s="1003"/>
      <c r="E94" s="1004"/>
      <c r="F94" s="608" t="s">
        <v>430</v>
      </c>
      <c r="G94" s="608"/>
      <c r="H94" s="608"/>
      <c r="I94" s="608"/>
      <c r="J94" s="608"/>
      <c r="K94" s="634"/>
      <c r="L94" s="634"/>
      <c r="M94" s="634"/>
      <c r="N94" s="634"/>
      <c r="O94" s="634"/>
      <c r="P94" s="634"/>
      <c r="Q94" s="634"/>
      <c r="R94" s="634"/>
      <c r="S94" s="635"/>
      <c r="T94" s="635"/>
      <c r="U94" s="635"/>
      <c r="V94" s="634"/>
      <c r="W94" s="634"/>
      <c r="X94" s="634"/>
      <c r="Y94" s="634"/>
      <c r="Z94" s="634"/>
      <c r="AA94" s="1025" t="str">
        <f>【参考】計算結果!$D17</f>
        <v>実人数を入力してください。</v>
      </c>
      <c r="AB94" s="1026"/>
      <c r="AC94" s="1026"/>
      <c r="AD94" s="1026"/>
      <c r="AE94" s="1026"/>
      <c r="AF94" s="1026"/>
      <c r="AG94" s="658" t="s">
        <v>428</v>
      </c>
    </row>
    <row r="95" spans="2:33" ht="28.5" customHeight="1" thickBot="1">
      <c r="B95" s="1005"/>
      <c r="C95" s="1006"/>
      <c r="D95" s="1006"/>
      <c r="E95" s="1007"/>
      <c r="F95" s="659" t="s">
        <v>429</v>
      </c>
      <c r="G95" s="660"/>
      <c r="H95" s="660"/>
      <c r="I95" s="660"/>
      <c r="J95" s="661"/>
      <c r="K95" s="661"/>
      <c r="L95" s="661"/>
      <c r="M95" s="661"/>
      <c r="N95" s="661"/>
      <c r="O95" s="661"/>
      <c r="P95" s="661"/>
      <c r="Q95" s="661"/>
      <c r="R95" s="661"/>
      <c r="S95" s="660"/>
      <c r="T95" s="660"/>
      <c r="U95" s="660"/>
      <c r="V95" s="661"/>
      <c r="W95" s="661"/>
      <c r="X95" s="661"/>
      <c r="Y95" s="661"/>
      <c r="Z95" s="661"/>
      <c r="AA95" s="993" t="str">
        <f>【参考】計算結果!$D18</f>
        <v>実人数を入力してください。</v>
      </c>
      <c r="AB95" s="994"/>
      <c r="AC95" s="994"/>
      <c r="AD95" s="994"/>
      <c r="AE95" s="994"/>
      <c r="AF95" s="994"/>
      <c r="AG95" s="662" t="s">
        <v>428</v>
      </c>
    </row>
    <row r="96" spans="2:33" ht="15" customHeight="1">
      <c r="B96" s="450" t="s">
        <v>427</v>
      </c>
      <c r="C96" s="467"/>
      <c r="D96" s="467"/>
      <c r="E96" s="467"/>
      <c r="F96" s="663"/>
      <c r="G96" s="617"/>
      <c r="H96" s="617"/>
      <c r="I96" s="617"/>
      <c r="J96" s="616"/>
      <c r="K96" s="616"/>
      <c r="L96" s="616"/>
      <c r="M96" s="616"/>
      <c r="N96" s="616"/>
      <c r="O96" s="616"/>
      <c r="P96" s="616"/>
      <c r="Q96" s="616"/>
      <c r="R96" s="616"/>
      <c r="S96" s="617"/>
      <c r="T96" s="617"/>
      <c r="U96" s="617"/>
      <c r="V96" s="616"/>
      <c r="W96" s="616"/>
      <c r="X96" s="616"/>
      <c r="Y96" s="616"/>
      <c r="Z96" s="616"/>
      <c r="AA96" s="616"/>
      <c r="AB96" s="616"/>
      <c r="AC96" s="616"/>
      <c r="AD96" s="616"/>
      <c r="AE96" s="617"/>
      <c r="AF96" s="617"/>
      <c r="AG96" s="617"/>
    </row>
    <row r="97" spans="2:36" ht="15" customHeight="1">
      <c r="B97" s="450" t="s">
        <v>426</v>
      </c>
      <c r="C97" s="467"/>
      <c r="D97" s="467"/>
      <c r="E97" s="467"/>
      <c r="F97" s="663"/>
      <c r="G97" s="617"/>
      <c r="H97" s="617"/>
      <c r="I97" s="617"/>
      <c r="J97" s="616"/>
      <c r="K97" s="616"/>
      <c r="L97" s="616"/>
      <c r="M97" s="616"/>
      <c r="N97" s="616"/>
      <c r="O97" s="616"/>
      <c r="P97" s="616"/>
      <c r="Q97" s="616"/>
      <c r="R97" s="616"/>
      <c r="S97" s="617"/>
      <c r="T97" s="617"/>
      <c r="U97" s="617"/>
      <c r="V97" s="616"/>
      <c r="W97" s="616"/>
      <c r="X97" s="616"/>
      <c r="Y97" s="616"/>
      <c r="Z97" s="616"/>
      <c r="AA97" s="616"/>
      <c r="AB97" s="616"/>
      <c r="AC97" s="616"/>
      <c r="AD97" s="616"/>
      <c r="AE97" s="617"/>
      <c r="AF97" s="617"/>
      <c r="AG97" s="617"/>
    </row>
    <row r="98" spans="2:36" ht="15" customHeight="1">
      <c r="B98" s="450" t="s">
        <v>425</v>
      </c>
      <c r="C98" s="467"/>
      <c r="D98" s="467"/>
      <c r="E98" s="467"/>
      <c r="F98" s="663"/>
      <c r="G98" s="617"/>
      <c r="H98" s="617"/>
      <c r="I98" s="617"/>
      <c r="J98" s="616"/>
      <c r="K98" s="616"/>
      <c r="L98" s="616"/>
      <c r="M98" s="616"/>
      <c r="N98" s="616"/>
      <c r="O98" s="616"/>
      <c r="P98" s="616"/>
      <c r="Q98" s="616"/>
      <c r="R98" s="616"/>
      <c r="S98" s="617"/>
      <c r="T98" s="617"/>
      <c r="U98" s="617"/>
      <c r="V98" s="616"/>
      <c r="W98" s="616"/>
      <c r="X98" s="616"/>
      <c r="Y98" s="616"/>
      <c r="Z98" s="616"/>
      <c r="AA98" s="616"/>
      <c r="AB98" s="616"/>
      <c r="AC98" s="616"/>
      <c r="AD98" s="616"/>
      <c r="AE98" s="617"/>
      <c r="AF98" s="617"/>
      <c r="AG98" s="617"/>
    </row>
    <row r="99" spans="2:36" ht="15" customHeight="1">
      <c r="B99" s="447" t="s">
        <v>424</v>
      </c>
      <c r="F99" s="607"/>
      <c r="G99" s="607"/>
      <c r="H99" s="607"/>
      <c r="I99" s="607"/>
      <c r="J99" s="607"/>
      <c r="K99" s="607"/>
      <c r="L99" s="607"/>
      <c r="M99" s="607"/>
      <c r="N99" s="607"/>
      <c r="O99" s="607"/>
      <c r="P99" s="607"/>
      <c r="Q99" s="607"/>
      <c r="R99" s="607"/>
      <c r="S99" s="607"/>
      <c r="T99" s="607"/>
      <c r="U99" s="607"/>
      <c r="V99" s="607"/>
      <c r="W99" s="607"/>
      <c r="X99" s="607"/>
      <c r="Y99" s="607"/>
      <c r="Z99" s="607"/>
      <c r="AA99" s="607"/>
      <c r="AB99" s="607"/>
      <c r="AC99" s="607"/>
      <c r="AD99" s="607"/>
      <c r="AE99" s="607"/>
      <c r="AF99" s="607"/>
      <c r="AG99" s="607"/>
    </row>
    <row r="100" spans="2:36" ht="15" customHeight="1">
      <c r="B100" s="447" t="s">
        <v>423</v>
      </c>
      <c r="F100" s="607"/>
      <c r="G100" s="607"/>
      <c r="H100" s="607"/>
      <c r="I100" s="607"/>
      <c r="J100" s="607"/>
      <c r="K100" s="607"/>
      <c r="L100" s="607"/>
      <c r="M100" s="607"/>
      <c r="N100" s="607"/>
      <c r="O100" s="607"/>
      <c r="P100" s="607"/>
      <c r="Q100" s="607"/>
      <c r="R100" s="607"/>
      <c r="S100" s="607"/>
      <c r="T100" s="607"/>
      <c r="U100" s="607"/>
      <c r="V100" s="607"/>
      <c r="W100" s="607"/>
      <c r="X100" s="607"/>
      <c r="Y100" s="607"/>
      <c r="Z100" s="607"/>
      <c r="AA100" s="607"/>
      <c r="AB100" s="607"/>
      <c r="AC100" s="607"/>
      <c r="AD100" s="607"/>
      <c r="AE100" s="607"/>
      <c r="AF100" s="607"/>
      <c r="AG100" s="607"/>
    </row>
    <row r="101" spans="2:36" ht="15" customHeight="1">
      <c r="B101" s="447" t="s">
        <v>422</v>
      </c>
      <c r="F101" s="607"/>
      <c r="G101" s="607"/>
      <c r="H101" s="607"/>
      <c r="I101" s="607"/>
      <c r="J101" s="607"/>
      <c r="K101" s="607"/>
      <c r="L101" s="607"/>
      <c r="M101" s="607"/>
      <c r="N101" s="607"/>
      <c r="O101" s="607"/>
      <c r="P101" s="607"/>
      <c r="Q101" s="607"/>
      <c r="R101" s="607"/>
      <c r="S101" s="607"/>
      <c r="T101" s="607"/>
      <c r="U101" s="607"/>
      <c r="V101" s="607"/>
      <c r="W101" s="607"/>
      <c r="X101" s="607"/>
      <c r="Y101" s="607"/>
      <c r="Z101" s="607"/>
      <c r="AA101" s="607"/>
      <c r="AB101" s="607"/>
      <c r="AC101" s="607"/>
      <c r="AD101" s="607"/>
      <c r="AE101" s="607"/>
      <c r="AF101" s="607"/>
      <c r="AG101" s="607"/>
    </row>
    <row r="102" spans="2:36" ht="20.25" customHeight="1">
      <c r="F102" s="607"/>
      <c r="G102" s="607"/>
      <c r="H102" s="607"/>
      <c r="I102" s="607"/>
      <c r="J102" s="607"/>
      <c r="K102" s="607"/>
      <c r="L102" s="607"/>
      <c r="M102" s="607"/>
      <c r="N102" s="607"/>
      <c r="O102" s="607"/>
      <c r="P102" s="607"/>
      <c r="Q102" s="607"/>
      <c r="R102" s="607"/>
      <c r="S102" s="607"/>
      <c r="T102" s="607"/>
      <c r="U102" s="607"/>
      <c r="V102" s="664"/>
      <c r="W102" s="664"/>
      <c r="X102" s="664"/>
      <c r="Y102" s="664"/>
      <c r="Z102" s="665"/>
      <c r="AA102" s="665"/>
      <c r="AB102" s="665"/>
      <c r="AC102" s="665"/>
      <c r="AD102" s="665"/>
      <c r="AE102" s="665"/>
      <c r="AF102" s="665"/>
      <c r="AG102" s="665"/>
    </row>
    <row r="103" spans="2:36" ht="20.25" customHeight="1">
      <c r="V103" s="466"/>
      <c r="W103" s="466"/>
      <c r="X103" s="666"/>
      <c r="Y103" s="666"/>
      <c r="Z103" s="667"/>
      <c r="AA103" s="667"/>
      <c r="AB103" s="667"/>
      <c r="AC103" s="667"/>
      <c r="AD103" s="667"/>
      <c r="AE103" s="667"/>
      <c r="AF103" s="667"/>
      <c r="AG103" s="667"/>
      <c r="AH103" s="607"/>
      <c r="AI103" s="607"/>
      <c r="AJ103" s="607"/>
    </row>
  </sheetData>
  <sheetProtection algorithmName="SHA-512" hashValue="sJ4souhcKC53vvJGFf8ng4AOkbyFcHShpbhjGcMeTNX4M62/WzGzDmCyBYx0N7U70zrAFUarjN9I2TnOAFSLtw==" saltValue="nwOKmVeUok7CpfAt5ssFuA==" spinCount="100000" sheet="1" objects="1" scenarios="1"/>
  <dataConsolidate/>
  <mergeCells count="121">
    <mergeCell ref="F81:G84"/>
    <mergeCell ref="B91:E92"/>
    <mergeCell ref="F91:Z91"/>
    <mergeCell ref="F92:Z92"/>
    <mergeCell ref="AA91:AD91"/>
    <mergeCell ref="AA92:AD92"/>
    <mergeCell ref="B81:E90"/>
    <mergeCell ref="AE63:AG63"/>
    <mergeCell ref="AE64:AG64"/>
    <mergeCell ref="AE66:AG66"/>
    <mergeCell ref="AE85:AG85"/>
    <mergeCell ref="AE71:AG71"/>
    <mergeCell ref="AE70:AG70"/>
    <mergeCell ref="AE86:AG86"/>
    <mergeCell ref="AE78:AG78"/>
    <mergeCell ref="F73:G78"/>
    <mergeCell ref="F85:G90"/>
    <mergeCell ref="AE89:AG89"/>
    <mergeCell ref="AE76:AG76"/>
    <mergeCell ref="AE82:AG82"/>
    <mergeCell ref="AE67:AG67"/>
    <mergeCell ref="AE69:AG69"/>
    <mergeCell ref="AE68:AG68"/>
    <mergeCell ref="F55:G72"/>
    <mergeCell ref="AE81:AG81"/>
    <mergeCell ref="AE83:AG83"/>
    <mergeCell ref="H84:AD84"/>
    <mergeCell ref="AE84:AG84"/>
    <mergeCell ref="AE75:AG75"/>
    <mergeCell ref="AE77:AG77"/>
    <mergeCell ref="H78:AD78"/>
    <mergeCell ref="AE74:AG74"/>
    <mergeCell ref="AE90:AG90"/>
    <mergeCell ref="AE87:AG87"/>
    <mergeCell ref="AA93:AF93"/>
    <mergeCell ref="AE72:AG72"/>
    <mergeCell ref="AE65:AG65"/>
    <mergeCell ref="AA95:AF95"/>
    <mergeCell ref="AE91:AF91"/>
    <mergeCell ref="AE92:AF92"/>
    <mergeCell ref="H71:AD71"/>
    <mergeCell ref="B94:E95"/>
    <mergeCell ref="B26:E29"/>
    <mergeCell ref="AE54:AG54"/>
    <mergeCell ref="F30:G43"/>
    <mergeCell ref="AE73:AG73"/>
    <mergeCell ref="AE35:AG35"/>
    <mergeCell ref="AE88:AG88"/>
    <mergeCell ref="H90:AD90"/>
    <mergeCell ref="AE34:AG34"/>
    <mergeCell ref="AE42:AG42"/>
    <mergeCell ref="AA94:AF94"/>
    <mergeCell ref="AE56:AG56"/>
    <mergeCell ref="AE60:AG60"/>
    <mergeCell ref="AE59:AG59"/>
    <mergeCell ref="AE62:AG62"/>
    <mergeCell ref="AE58:AG58"/>
    <mergeCell ref="AE61:AG61"/>
    <mergeCell ref="AG27:AG29"/>
    <mergeCell ref="AE53:AG53"/>
    <mergeCell ref="AE51:AG51"/>
    <mergeCell ref="AE37:AG37"/>
    <mergeCell ref="AE50:AG50"/>
    <mergeCell ref="AE32:AG32"/>
    <mergeCell ref="F27:K29"/>
    <mergeCell ref="N29:R29"/>
    <mergeCell ref="N28:S28"/>
    <mergeCell ref="AE33:AG33"/>
    <mergeCell ref="AE52:AG52"/>
    <mergeCell ref="AE48:AG48"/>
    <mergeCell ref="AE39:AG39"/>
    <mergeCell ref="M27:R27"/>
    <mergeCell ref="AE40:AG40"/>
    <mergeCell ref="AE30:AG30"/>
    <mergeCell ref="AE31:AG31"/>
    <mergeCell ref="AE36:AG36"/>
    <mergeCell ref="AE43:AG43"/>
    <mergeCell ref="AE47:AG47"/>
    <mergeCell ref="F46:G54"/>
    <mergeCell ref="AE49:AG49"/>
    <mergeCell ref="B30:E43"/>
    <mergeCell ref="B46:E78"/>
    <mergeCell ref="T15:V15"/>
    <mergeCell ref="AE41:AG41"/>
    <mergeCell ref="AE38:AG38"/>
    <mergeCell ref="AE55:AG55"/>
    <mergeCell ref="AE46:AG46"/>
    <mergeCell ref="AE57:AG57"/>
    <mergeCell ref="B20:AG20"/>
    <mergeCell ref="B21:B22"/>
    <mergeCell ref="Q17:V17"/>
    <mergeCell ref="B18:P18"/>
    <mergeCell ref="Q18:V18"/>
    <mergeCell ref="Z27:Z29"/>
    <mergeCell ref="L27:L29"/>
    <mergeCell ref="AA27:AF29"/>
    <mergeCell ref="T27:Y29"/>
    <mergeCell ref="M25:T25"/>
    <mergeCell ref="F26:L26"/>
    <mergeCell ref="C21:Z22"/>
    <mergeCell ref="Y15:AE15"/>
    <mergeCell ref="P15:S15"/>
    <mergeCell ref="L15:N15"/>
    <mergeCell ref="B15:G15"/>
    <mergeCell ref="E6:K6"/>
    <mergeCell ref="O11:T11"/>
    <mergeCell ref="U11:AG11"/>
    <mergeCell ref="AA21:AG22"/>
    <mergeCell ref="AA26:AG26"/>
    <mergeCell ref="B25:L25"/>
    <mergeCell ref="B3:AG3"/>
    <mergeCell ref="O8:T8"/>
    <mergeCell ref="U8:AG8"/>
    <mergeCell ref="O9:T9"/>
    <mergeCell ref="U9:AG9"/>
    <mergeCell ref="O10:T10"/>
    <mergeCell ref="U10:AG10"/>
    <mergeCell ref="H15:K15"/>
    <mergeCell ref="Q16:V16"/>
    <mergeCell ref="T26:Z26"/>
    <mergeCell ref="M26:S26"/>
  </mergeCells>
  <phoneticPr fontId="4"/>
  <dataValidations count="3">
    <dataValidation type="list" allowBlank="1" showInputMessage="1" showErrorMessage="1" sqref="AA21:AG22" xr:uid="{00000000-0002-0000-0200-000001000000}">
      <formula1>$AK$1</formula1>
    </dataValidation>
    <dataValidation type="list" allowBlank="1" showInputMessage="1" showErrorMessage="1" sqref="AF54:AG54 AE46:AE54 AF46:AG52 AE81:AG90 AE55:AG78 AE30:AG43" xr:uid="{00000000-0002-0000-0200-000000000000}">
      <formula1>$AL$1:$AL$2</formula1>
    </dataValidation>
    <dataValidation type="whole" allowBlank="1" showInputMessage="1" showErrorMessage="1" sqref="Q16:V18" xr:uid="{1AABF7F0-42FE-4228-80A4-0ECCBC2C5D3F}">
      <formula1>0</formula1>
      <formula2>1000</formula2>
    </dataValidation>
  </dataValidations>
  <printOptions horizontalCentered="1"/>
  <pageMargins left="0.78740157480314965" right="0.78740157480314965" top="0.59055118110236227" bottom="0.59055118110236227" header="0.51181102362204722" footer="0.51181102362204722"/>
  <pageSetup paperSize="9" scale="74" fitToHeight="0" orientation="portrait" r:id="rId1"/>
  <headerFooter alignWithMargins="0"/>
  <rowBreaks count="2" manualBreakCount="2">
    <brk id="44" max="35" man="1"/>
    <brk id="79" max="3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17</vt:i4>
      </vt:variant>
    </vt:vector>
  </HeadingPairs>
  <TitlesOfParts>
    <vt:vector size="37" baseType="lpstr">
      <vt:lpstr>0_基本情報</vt:lpstr>
      <vt:lpstr>1-1_児童数計算表</vt:lpstr>
      <vt:lpstr>1-2_児童数計算表_分園</vt:lpstr>
      <vt:lpstr>2_区分12加算額計算表</vt:lpstr>
      <vt:lpstr>3_区分3計算表</vt:lpstr>
      <vt:lpstr>【参考】計算結果</vt:lpstr>
      <vt:lpstr>様式1</vt:lpstr>
      <vt:lpstr>様式2</vt:lpstr>
      <vt:lpstr>様式3</vt:lpstr>
      <vt:lpstr>様式4</vt:lpstr>
      <vt:lpstr>様式4別添1</vt:lpstr>
      <vt:lpstr>様式4別添2</vt:lpstr>
      <vt:lpstr>様式5</vt:lpstr>
      <vt:lpstr>様式7</vt:lpstr>
      <vt:lpstr>区分12計算</vt:lpstr>
      <vt:lpstr>保育所単価</vt:lpstr>
      <vt:lpstr>【リスト】 (2)</vt:lpstr>
      <vt:lpstr>【リスト】</vt:lpstr>
      <vt:lpstr>京都市集計用_共通</vt:lpstr>
      <vt:lpstr>京都市集計用_保育所</vt:lpstr>
      <vt:lpstr>'0_基本情報'!Print_Area</vt:lpstr>
      <vt:lpstr>'1-1_児童数計算表'!Print_Area</vt:lpstr>
      <vt:lpstr>'1-2_児童数計算表_分園'!Print_Area</vt:lpstr>
      <vt:lpstr>'2_区分12加算額計算表'!Print_Area</vt:lpstr>
      <vt:lpstr>'3_区分3計算表'!Print_Area</vt:lpstr>
      <vt:lpstr>様式1!Print_Area</vt:lpstr>
      <vt:lpstr>様式2!Print_Area</vt:lpstr>
      <vt:lpstr>様式3!Print_Area</vt:lpstr>
      <vt:lpstr>様式4!Print_Area</vt:lpstr>
      <vt:lpstr>様式4別添1!Print_Area</vt:lpstr>
      <vt:lpstr>様式4別添2!Print_Area</vt:lpstr>
      <vt:lpstr>様式5!Print_Area</vt:lpstr>
      <vt:lpstr>様式7!Print_Area</vt:lpstr>
      <vt:lpstr>様式4別添1!Print_Titles</vt:lpstr>
      <vt:lpstr>加算率a</vt:lpstr>
      <vt:lpstr>加算率b</vt:lpstr>
      <vt:lpstr>実施月数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淳 北島</dc:creator>
  <cp:lastModifiedBy>nakajo</cp:lastModifiedBy>
  <cp:lastPrinted>2025-05-30T04:46:18Z</cp:lastPrinted>
  <dcterms:created xsi:type="dcterms:W3CDTF">2025-05-03T04:15:18Z</dcterms:created>
  <dcterms:modified xsi:type="dcterms:W3CDTF">2026-07-24T01:53:32Z</dcterms:modified>
</cp:coreProperties>
</file>